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lil.mahuad\Desktop\PLANEACION Y SISTEMAS\PLANEACION Y SISTEMAS\Calidad\RIESGOS 2024\Consolidado de Mastriz de Riesgo\"/>
    </mc:Choice>
  </mc:AlternateContent>
  <bookViews>
    <workbookView xWindow="0" yWindow="495" windowWidth="28800" windowHeight="16095" activeTab="1"/>
  </bookViews>
  <sheets>
    <sheet name="Intructivo" sheetId="1" state="hidden" r:id="rId1"/>
    <sheet name="Mapa final" sheetId="2" r:id="rId2"/>
    <sheet name="Matriz Calor Inherente" sheetId="3" state="hidden" r:id="rId3"/>
    <sheet name="Matriz Calor Residual"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r:id="rId10"/>
    <sheet name="Hoja1" sheetId="11"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29" i="2" l="1"/>
  <c r="X129" i="2"/>
  <c r="AI129" i="2" s="1"/>
  <c r="AH129" i="2" s="1"/>
  <c r="AA199" i="2" l="1"/>
  <c r="X199" i="2"/>
  <c r="AA176" i="2"/>
  <c r="X176" i="2"/>
  <c r="AA167" i="2"/>
  <c r="X167" i="2"/>
  <c r="AA163" i="2"/>
  <c r="X163" i="2"/>
  <c r="AA160" i="2"/>
  <c r="X160" i="2"/>
  <c r="P122" i="2"/>
  <c r="Q122" i="2" s="1"/>
  <c r="S122" i="2"/>
  <c r="X122" i="2"/>
  <c r="AA122" i="2"/>
  <c r="P123" i="2"/>
  <c r="Q123" i="2" s="1"/>
  <c r="S123" i="2"/>
  <c r="X123" i="2"/>
  <c r="AA123" i="2"/>
  <c r="AA109" i="2"/>
  <c r="X109" i="2"/>
  <c r="AA90" i="2"/>
  <c r="X90" i="2"/>
  <c r="X81" i="2"/>
  <c r="AA81" i="2"/>
  <c r="AA79" i="2"/>
  <c r="X79" i="2"/>
  <c r="AA65" i="2"/>
  <c r="AA64" i="2"/>
  <c r="X65" i="2"/>
  <c r="X64" i="2"/>
  <c r="AA28" i="2"/>
  <c r="X28" i="2"/>
  <c r="X27" i="2"/>
  <c r="X25" i="2"/>
  <c r="X26" i="2"/>
  <c r="X8" i="2"/>
  <c r="S28" i="2"/>
  <c r="T28" i="2" s="1"/>
  <c r="P28" i="2"/>
  <c r="Q28" i="2" s="1"/>
  <c r="AA27" i="2"/>
  <c r="AA24" i="2"/>
  <c r="X24" i="2"/>
  <c r="U123" i="2" l="1"/>
  <c r="U122" i="2"/>
  <c r="AE122" i="2"/>
  <c r="AF122" i="2" s="1"/>
  <c r="T123" i="2"/>
  <c r="AI123" i="2" s="1"/>
  <c r="AH123" i="2" s="1"/>
  <c r="T122" i="2"/>
  <c r="AI122" i="2" s="1"/>
  <c r="AH122" i="2" s="1"/>
  <c r="AE123" i="2"/>
  <c r="AF123" i="2" s="1"/>
  <c r="AI28" i="2"/>
  <c r="AH28" i="2" s="1"/>
  <c r="AE28" i="2"/>
  <c r="U28" i="2"/>
  <c r="M6" i="4"/>
  <c r="N6" i="4"/>
  <c r="O6" i="4"/>
  <c r="P6" i="4"/>
  <c r="Q6" i="4"/>
  <c r="R6" i="4"/>
  <c r="S6" i="4"/>
  <c r="T6" i="4"/>
  <c r="U6" i="4"/>
  <c r="V6" i="4"/>
  <c r="W6" i="4"/>
  <c r="X6" i="4"/>
  <c r="Y6" i="4"/>
  <c r="Z6" i="4"/>
  <c r="AA6" i="4"/>
  <c r="AB6" i="4"/>
  <c r="AC6" i="4"/>
  <c r="AD6" i="4"/>
  <c r="AE6" i="4"/>
  <c r="AF6" i="4"/>
  <c r="AG6" i="4"/>
  <c r="AH6" i="4"/>
  <c r="AI6" i="4"/>
  <c r="AJ6" i="4"/>
  <c r="AK6" i="4"/>
  <c r="AL6" i="4"/>
  <c r="AM6" i="4"/>
  <c r="K6" i="4"/>
  <c r="L6" i="4"/>
  <c r="J6" i="4"/>
  <c r="AG123" i="2" l="1"/>
  <c r="AG122" i="2"/>
  <c r="AJ123" i="2"/>
  <c r="AJ122" i="2"/>
  <c r="AG28" i="2"/>
  <c r="AF28" i="2"/>
  <c r="AJ28" i="2" s="1"/>
  <c r="AA139" i="2" l="1"/>
  <c r="X12" i="2"/>
  <c r="X48" i="2"/>
  <c r="X96" i="2"/>
  <c r="X139" i="2"/>
  <c r="X187" i="2"/>
  <c r="S211" i="2"/>
  <c r="S210" i="2"/>
  <c r="S209" i="2"/>
  <c r="S207" i="2"/>
  <c r="S205" i="2"/>
  <c r="S204" i="2"/>
  <c r="S202" i="2"/>
  <c r="S201" i="2"/>
  <c r="S198" i="2"/>
  <c r="S197" i="2"/>
  <c r="S196" i="2"/>
  <c r="S192" i="2"/>
  <c r="S194" i="2"/>
  <c r="S190" i="2"/>
  <c r="S188" i="2"/>
  <c r="S185" i="2"/>
  <c r="S182" i="2"/>
  <c r="S178" i="2"/>
  <c r="S175" i="2"/>
  <c r="S172" i="2"/>
  <c r="S169" i="2"/>
  <c r="S165" i="2"/>
  <c r="S162" i="2"/>
  <c r="S158" i="2"/>
  <c r="S155" i="2"/>
  <c r="S150" i="2"/>
  <c r="S149" i="2"/>
  <c r="S148" i="2"/>
  <c r="S146" i="2"/>
  <c r="S143" i="2"/>
  <c r="S140" i="2"/>
  <c r="S139" i="2"/>
  <c r="S138" i="2"/>
  <c r="S136" i="2"/>
  <c r="S135" i="2"/>
  <c r="S134" i="2"/>
  <c r="S133" i="2"/>
  <c r="S132" i="2"/>
  <c r="S131" i="2"/>
  <c r="S128" i="2"/>
  <c r="S126" i="2"/>
  <c r="S124" i="2"/>
  <c r="S119" i="2"/>
  <c r="S117" i="2"/>
  <c r="S114" i="2"/>
  <c r="S111" i="2"/>
  <c r="S110" i="2"/>
  <c r="S108" i="2"/>
  <c r="T108" i="2" s="1"/>
  <c r="AI109" i="2" s="1"/>
  <c r="AH109" i="2" s="1"/>
  <c r="S106" i="2"/>
  <c r="AI139" i="2" l="1"/>
  <c r="AH139" i="2" s="1"/>
  <c r="AE139" i="2"/>
  <c r="S103" i="2"/>
  <c r="S101" i="2"/>
  <c r="S100" i="2"/>
  <c r="S97" i="2"/>
  <c r="S95" i="2"/>
  <c r="S92" i="2"/>
  <c r="S89" i="2"/>
  <c r="S87" i="2"/>
  <c r="S83" i="2"/>
  <c r="S77" i="2"/>
  <c r="S74" i="2"/>
  <c r="S71" i="2"/>
  <c r="S68" i="2"/>
  <c r="S63" i="2"/>
  <c r="S62" i="2"/>
  <c r="S61" i="2"/>
  <c r="S59" i="2"/>
  <c r="S57" i="2"/>
  <c r="S56" i="2"/>
  <c r="S55" i="2"/>
  <c r="S51" i="2"/>
  <c r="S48" i="2"/>
  <c r="S47" i="2"/>
  <c r="S46" i="2"/>
  <c r="S45" i="2"/>
  <c r="S42" i="2"/>
  <c r="S39" i="2"/>
  <c r="S38" i="2"/>
  <c r="S35" i="2"/>
  <c r="S32" i="2"/>
  <c r="S30" i="2"/>
  <c r="S26" i="2"/>
  <c r="T26" i="2" s="1"/>
  <c r="AG139" i="2" l="1"/>
  <c r="AF139" i="2"/>
  <c r="AJ139" i="2" s="1"/>
  <c r="S23" i="2"/>
  <c r="S20" i="2"/>
  <c r="S19" i="2" l="1"/>
  <c r="S17" i="2"/>
  <c r="S15" i="2"/>
  <c r="S13" i="2"/>
  <c r="S11" i="2"/>
  <c r="S9" i="2"/>
  <c r="P13" i="2"/>
  <c r="P11" i="2"/>
  <c r="P9" i="2"/>
  <c r="S8" i="2"/>
  <c r="T8" i="2" s="1"/>
  <c r="S13" i="7"/>
  <c r="T62" i="2"/>
  <c r="AA60" i="2" l="1"/>
  <c r="X60" i="2"/>
  <c r="AA44" i="2" l="1"/>
  <c r="AA149" i="2" l="1"/>
  <c r="X149" i="2"/>
  <c r="T149" i="2"/>
  <c r="P149" i="2"/>
  <c r="AA148" i="2"/>
  <c r="X148" i="2"/>
  <c r="P148" i="2"/>
  <c r="Q148" i="2" s="1"/>
  <c r="AA147" i="2"/>
  <c r="X147" i="2"/>
  <c r="AA146" i="2"/>
  <c r="X146" i="2"/>
  <c r="T146" i="2"/>
  <c r="P146" i="2"/>
  <c r="Q146" i="2" s="1"/>
  <c r="AA145" i="2"/>
  <c r="X145" i="2"/>
  <c r="AA144" i="2"/>
  <c r="X144" i="2"/>
  <c r="AA143" i="2"/>
  <c r="X143" i="2"/>
  <c r="T143" i="2"/>
  <c r="P143" i="2"/>
  <c r="AA142" i="2"/>
  <c r="X142" i="2"/>
  <c r="AA141" i="2"/>
  <c r="X141" i="2"/>
  <c r="AA140" i="2"/>
  <c r="X140" i="2"/>
  <c r="T140" i="2"/>
  <c r="P140" i="2"/>
  <c r="P139" i="2"/>
  <c r="U139" i="2" s="1"/>
  <c r="AA138" i="2"/>
  <c r="X138" i="2"/>
  <c r="P138" i="2"/>
  <c r="AA136" i="2"/>
  <c r="X136" i="2"/>
  <c r="P136" i="2"/>
  <c r="Q136" i="2" s="1"/>
  <c r="AA135" i="2"/>
  <c r="X135" i="2"/>
  <c r="T135" i="2"/>
  <c r="P135" i="2"/>
  <c r="Q135" i="2" s="1"/>
  <c r="AA134" i="2"/>
  <c r="X134" i="2"/>
  <c r="P134" i="2"/>
  <c r="AA133" i="2"/>
  <c r="X133" i="2"/>
  <c r="P133" i="2"/>
  <c r="AA132" i="2"/>
  <c r="X132" i="2"/>
  <c r="P132" i="2"/>
  <c r="Q132" i="2" s="1"/>
  <c r="AA131" i="2"/>
  <c r="X131" i="2"/>
  <c r="P131" i="2"/>
  <c r="Q131" i="2" s="1"/>
  <c r="AA130" i="2"/>
  <c r="X130" i="2"/>
  <c r="AA128" i="2"/>
  <c r="X128" i="2"/>
  <c r="P128" i="2"/>
  <c r="Q128" i="2" s="1"/>
  <c r="AA127" i="2"/>
  <c r="X127" i="2"/>
  <c r="AA126" i="2"/>
  <c r="X126" i="2"/>
  <c r="P126" i="2"/>
  <c r="Q126" i="2" s="1"/>
  <c r="AA125" i="2"/>
  <c r="X125" i="2"/>
  <c r="AA124" i="2"/>
  <c r="X124" i="2"/>
  <c r="P124" i="2"/>
  <c r="Q124" i="2" s="1"/>
  <c r="AA211" i="2"/>
  <c r="X211" i="2"/>
  <c r="T211" i="2"/>
  <c r="P211" i="2"/>
  <c r="AA210" i="2"/>
  <c r="X210" i="2"/>
  <c r="T210" i="2"/>
  <c r="P210" i="2"/>
  <c r="Q210" i="2" s="1"/>
  <c r="AA209" i="2"/>
  <c r="X209" i="2"/>
  <c r="T209" i="2"/>
  <c r="P209" i="2"/>
  <c r="U209" i="2" s="1"/>
  <c r="AU208" i="2"/>
  <c r="AA208" i="2"/>
  <c r="X208" i="2"/>
  <c r="AA207" i="2"/>
  <c r="X207" i="2"/>
  <c r="T207" i="2"/>
  <c r="P207" i="2"/>
  <c r="AE135" i="2" l="1"/>
  <c r="AE128" i="2"/>
  <c r="AI135" i="2"/>
  <c r="AI146" i="2"/>
  <c r="AH146" i="2" s="1"/>
  <c r="AE131" i="2"/>
  <c r="AG131" i="2" s="1"/>
  <c r="AI149" i="2"/>
  <c r="AH149" i="2" s="1"/>
  <c r="AE146" i="2"/>
  <c r="AF146" i="2" s="1"/>
  <c r="U131" i="2"/>
  <c r="AE126" i="2"/>
  <c r="AF126" i="2" s="1"/>
  <c r="U140" i="2"/>
  <c r="AE136" i="2"/>
  <c r="AF136" i="2" s="1"/>
  <c r="AE132" i="2"/>
  <c r="T148" i="2"/>
  <c r="AI148" i="2" s="1"/>
  <c r="AH148" i="2" s="1"/>
  <c r="U148" i="2"/>
  <c r="U143" i="2"/>
  <c r="AE148" i="2"/>
  <c r="U149" i="2"/>
  <c r="Q134" i="2"/>
  <c r="Q143" i="2"/>
  <c r="AE143" i="2" s="1"/>
  <c r="T134" i="2"/>
  <c r="AI134" i="2" s="1"/>
  <c r="AE124" i="2"/>
  <c r="Q133" i="2"/>
  <c r="AE133" i="2" s="1"/>
  <c r="U135" i="2"/>
  <c r="Q138" i="2"/>
  <c r="AE138" i="2" s="1"/>
  <c r="Q140" i="2"/>
  <c r="AE140" i="2" s="1"/>
  <c r="U146" i="2"/>
  <c r="Q149" i="2"/>
  <c r="AE149" i="2" s="1"/>
  <c r="T133" i="2"/>
  <c r="AI133" i="2" s="1"/>
  <c r="T138" i="2"/>
  <c r="AI138" i="2" s="1"/>
  <c r="AH138" i="2" s="1"/>
  <c r="AI143" i="2"/>
  <c r="AH143" i="2" s="1"/>
  <c r="T132" i="2"/>
  <c r="AI132" i="2" s="1"/>
  <c r="AH132" i="2" s="1"/>
  <c r="AI140" i="2"/>
  <c r="AH140" i="2" s="1"/>
  <c r="AI209" i="2"/>
  <c r="AH209" i="2" s="1"/>
  <c r="U210" i="2"/>
  <c r="AI210" i="2"/>
  <c r="AH210" i="2" s="1"/>
  <c r="U207" i="2"/>
  <c r="Q209" i="2"/>
  <c r="AE209" i="2" s="1"/>
  <c r="AF209" i="2" s="1"/>
  <c r="U211" i="2"/>
  <c r="Q207" i="2"/>
  <c r="AE207" i="2" s="1"/>
  <c r="Q211" i="2"/>
  <c r="AE211" i="2" s="1"/>
  <c r="AE210" i="2"/>
  <c r="AI207" i="2"/>
  <c r="AH207" i="2" s="1"/>
  <c r="AI211" i="2"/>
  <c r="AH211" i="2" s="1"/>
  <c r="AI208" i="2" l="1"/>
  <c r="AH208" i="2" s="1"/>
  <c r="AI147" i="2"/>
  <c r="AF131" i="2"/>
  <c r="AG136" i="2"/>
  <c r="AJ146" i="2"/>
  <c r="AG146" i="2"/>
  <c r="AG126" i="2"/>
  <c r="AE127" i="2" s="1"/>
  <c r="AG127" i="2" s="1"/>
  <c r="AI144" i="2"/>
  <c r="AH144" i="2" s="1"/>
  <c r="T131" i="2"/>
  <c r="U138" i="2"/>
  <c r="AG149" i="2"/>
  <c r="AF149" i="2"/>
  <c r="AJ149" i="2" s="1"/>
  <c r="AG133" i="2"/>
  <c r="AE134" i="2" s="1"/>
  <c r="AF133" i="2"/>
  <c r="AH133" i="2"/>
  <c r="AG140" i="2"/>
  <c r="AE141" i="2" s="1"/>
  <c r="AF140" i="2"/>
  <c r="AJ140" i="2" s="1"/>
  <c r="AG138" i="2"/>
  <c r="AF138" i="2"/>
  <c r="AJ138" i="2" s="1"/>
  <c r="U126" i="2"/>
  <c r="T126" i="2"/>
  <c r="AI126" i="2" s="1"/>
  <c r="U128" i="2"/>
  <c r="T128" i="2"/>
  <c r="AI128" i="2" s="1"/>
  <c r="AG148" i="2"/>
  <c r="AF148" i="2"/>
  <c r="AJ148" i="2" s="1"/>
  <c r="T136" i="2"/>
  <c r="AI136" i="2" s="1"/>
  <c r="AH136" i="2" s="1"/>
  <c r="AJ136" i="2" s="1"/>
  <c r="U136" i="2"/>
  <c r="AI141" i="2"/>
  <c r="AG124" i="2"/>
  <c r="AE125" i="2" s="1"/>
  <c r="AF124" i="2"/>
  <c r="T124" i="2"/>
  <c r="AI124" i="2" s="1"/>
  <c r="U124" i="2"/>
  <c r="AG132" i="2"/>
  <c r="AF132" i="2"/>
  <c r="AJ132" i="2" s="1"/>
  <c r="AG143" i="2"/>
  <c r="AE144" i="2" s="1"/>
  <c r="AF143" i="2"/>
  <c r="AJ143" i="2" s="1"/>
  <c r="AF128" i="2"/>
  <c r="AG128" i="2"/>
  <c r="AE129" i="2" s="1"/>
  <c r="U134" i="2"/>
  <c r="U133" i="2"/>
  <c r="U132" i="2"/>
  <c r="AJ209" i="2"/>
  <c r="AG209" i="2"/>
  <c r="AG211" i="2"/>
  <c r="AF211" i="2"/>
  <c r="AJ211" i="2" s="1"/>
  <c r="AG207" i="2"/>
  <c r="AE208" i="2" s="1"/>
  <c r="AF207" i="2"/>
  <c r="AJ207" i="2" s="1"/>
  <c r="AG210" i="2"/>
  <c r="AF210" i="2"/>
  <c r="AJ210" i="2" s="1"/>
  <c r="AG129" i="2" l="1"/>
  <c r="AE130" i="2" s="1"/>
  <c r="AF130" i="2" s="1"/>
  <c r="AF129" i="2"/>
  <c r="AJ129" i="2" s="1"/>
  <c r="AI131" i="2"/>
  <c r="AF127" i="2"/>
  <c r="AI145" i="2"/>
  <c r="AH145" i="2" s="1"/>
  <c r="AG141" i="2"/>
  <c r="AE142" i="2" s="1"/>
  <c r="AF141" i="2"/>
  <c r="AH124" i="2"/>
  <c r="AJ124" i="2" s="1"/>
  <c r="AI125" i="2"/>
  <c r="AH125" i="2" s="1"/>
  <c r="AH128" i="2"/>
  <c r="AJ128" i="2" s="1"/>
  <c r="AI130" i="2"/>
  <c r="AH130" i="2" s="1"/>
  <c r="AH134" i="2"/>
  <c r="AG130" i="2"/>
  <c r="AG144" i="2"/>
  <c r="AE145" i="2" s="1"/>
  <c r="AF144" i="2"/>
  <c r="AJ144" i="2" s="1"/>
  <c r="AG125" i="2"/>
  <c r="AF125" i="2"/>
  <c r="AI127" i="2"/>
  <c r="AH127" i="2" s="1"/>
  <c r="AH126" i="2"/>
  <c r="AJ126" i="2" s="1"/>
  <c r="AJ133" i="2"/>
  <c r="AH141" i="2"/>
  <c r="AI142" i="2"/>
  <c r="AH142" i="2" s="1"/>
  <c r="AG134" i="2"/>
  <c r="AF134" i="2"/>
  <c r="AG208" i="2"/>
  <c r="AF208" i="2"/>
  <c r="AJ208" i="2" s="1"/>
  <c r="AH131" i="2" l="1"/>
  <c r="AJ131" i="2" s="1"/>
  <c r="AJ127" i="2"/>
  <c r="AJ134" i="2"/>
  <c r="AH147" i="2"/>
  <c r="AJ130" i="2"/>
  <c r="AJ141" i="2"/>
  <c r="AJ125" i="2"/>
  <c r="AG142" i="2"/>
  <c r="AF142" i="2"/>
  <c r="AJ142" i="2" s="1"/>
  <c r="AG145" i="2"/>
  <c r="AE147" i="2" s="1"/>
  <c r="AF145" i="2"/>
  <c r="AJ145" i="2" s="1"/>
  <c r="T197" i="2"/>
  <c r="AA206" i="2"/>
  <c r="X206" i="2"/>
  <c r="AA205" i="2"/>
  <c r="X205" i="2"/>
  <c r="P205" i="2"/>
  <c r="Q205" i="2" s="1"/>
  <c r="AA204" i="2"/>
  <c r="X204" i="2"/>
  <c r="P204" i="2"/>
  <c r="Q204" i="2" s="1"/>
  <c r="AA203" i="2"/>
  <c r="X203" i="2"/>
  <c r="AA202" i="2"/>
  <c r="X202" i="2"/>
  <c r="P202" i="2"/>
  <c r="Q202" i="2" s="1"/>
  <c r="AA201" i="2"/>
  <c r="X201" i="2"/>
  <c r="P201" i="2"/>
  <c r="U201" i="2" s="1"/>
  <c r="AA200" i="2"/>
  <c r="X200" i="2"/>
  <c r="AA198" i="2"/>
  <c r="X198" i="2"/>
  <c r="P198" i="2"/>
  <c r="AA197" i="2"/>
  <c r="X197" i="2"/>
  <c r="P197" i="2"/>
  <c r="Q197" i="2" s="1"/>
  <c r="AA196" i="2"/>
  <c r="X196" i="2"/>
  <c r="T196" i="2"/>
  <c r="P196" i="2"/>
  <c r="AA195" i="2"/>
  <c r="X195" i="2"/>
  <c r="AA194" i="2"/>
  <c r="X194" i="2"/>
  <c r="P194" i="2"/>
  <c r="Q194" i="2" s="1"/>
  <c r="AA193" i="2"/>
  <c r="X193" i="2"/>
  <c r="AA192" i="2"/>
  <c r="X192" i="2"/>
  <c r="P192" i="2"/>
  <c r="Q192" i="2" s="1"/>
  <c r="AA191" i="2"/>
  <c r="X191" i="2"/>
  <c r="AA190" i="2"/>
  <c r="X190" i="2"/>
  <c r="T190" i="2"/>
  <c r="P190" i="2"/>
  <c r="Q190" i="2" s="1"/>
  <c r="AA189" i="2"/>
  <c r="X189" i="2"/>
  <c r="AA188" i="2"/>
  <c r="X188" i="2"/>
  <c r="T188" i="2"/>
  <c r="P188" i="2"/>
  <c r="AI197" i="2" l="1"/>
  <c r="AH197" i="2" s="1"/>
  <c r="AI188" i="2"/>
  <c r="AH188" i="2" s="1"/>
  <c r="AI190" i="2"/>
  <c r="AH190" i="2" s="1"/>
  <c r="AI196" i="2"/>
  <c r="AH196" i="2" s="1"/>
  <c r="AF147" i="2"/>
  <c r="AJ147" i="2" s="1"/>
  <c r="AG147" i="2"/>
  <c r="AH135" i="2"/>
  <c r="AF135" i="2"/>
  <c r="AG135" i="2"/>
  <c r="U190" i="2"/>
  <c r="U197" i="2"/>
  <c r="U204" i="2"/>
  <c r="AE192" i="2"/>
  <c r="AF192" i="2" s="1"/>
  <c r="U202" i="2"/>
  <c r="Q198" i="2"/>
  <c r="AE198" i="2" s="1"/>
  <c r="Q201" i="2"/>
  <c r="AE201" i="2" s="1"/>
  <c r="T198" i="2"/>
  <c r="AI201" i="2"/>
  <c r="AH201" i="2" s="1"/>
  <c r="AE205" i="2"/>
  <c r="AE204" i="2"/>
  <c r="AE202" i="2"/>
  <c r="U188" i="2"/>
  <c r="AE197" i="2"/>
  <c r="AG197" i="2" s="1"/>
  <c r="U196" i="2"/>
  <c r="Q196" i="2"/>
  <c r="AE196" i="2" s="1"/>
  <c r="U192" i="2"/>
  <c r="T192" i="2"/>
  <c r="AI192" i="2" s="1"/>
  <c r="AH192" i="2" s="1"/>
  <c r="T194" i="2"/>
  <c r="AI194" i="2" s="1"/>
  <c r="AH194" i="2" s="1"/>
  <c r="U194" i="2"/>
  <c r="AE194" i="2"/>
  <c r="Q188" i="2"/>
  <c r="AE188" i="2" s="1"/>
  <c r="AE190" i="2"/>
  <c r="AI198" i="2" l="1"/>
  <c r="AI200" i="2" s="1"/>
  <c r="AH200" i="2" s="1"/>
  <c r="AI199" i="2"/>
  <c r="AH199" i="2" s="1"/>
  <c r="AJ192" i="2"/>
  <c r="AJ135" i="2"/>
  <c r="AG192" i="2"/>
  <c r="AE193" i="2" s="1"/>
  <c r="T202" i="2"/>
  <c r="AI202" i="2" s="1"/>
  <c r="AI203" i="2" s="1"/>
  <c r="AH203" i="2" s="1"/>
  <c r="T204" i="2"/>
  <c r="AI204" i="2" s="1"/>
  <c r="AH204" i="2" s="1"/>
  <c r="AF197" i="2"/>
  <c r="AG205" i="2"/>
  <c r="AE206" i="2" s="1"/>
  <c r="AF205" i="2"/>
  <c r="AG201" i="2"/>
  <c r="AF201" i="2"/>
  <c r="AJ201" i="2" s="1"/>
  <c r="AF202" i="2"/>
  <c r="AG202" i="2"/>
  <c r="AE203" i="2" s="1"/>
  <c r="AG198" i="2"/>
  <c r="AF198" i="2"/>
  <c r="T205" i="2"/>
  <c r="AI205" i="2" s="1"/>
  <c r="U205" i="2"/>
  <c r="U198" i="2"/>
  <c r="AG204" i="2"/>
  <c r="AF204" i="2"/>
  <c r="AG196" i="2"/>
  <c r="AF196" i="2"/>
  <c r="AJ196" i="2" s="1"/>
  <c r="AG194" i="2"/>
  <c r="AF194" i="2"/>
  <c r="AJ194" i="2" s="1"/>
  <c r="AG188" i="2"/>
  <c r="AF188" i="2"/>
  <c r="AJ188" i="2" s="1"/>
  <c r="AG190" i="2"/>
  <c r="AF190" i="2"/>
  <c r="AJ190" i="2" s="1"/>
  <c r="AH198" i="2" l="1"/>
  <c r="AJ198" i="2" s="1"/>
  <c r="AE200" i="2"/>
  <c r="AF200" i="2" s="1"/>
  <c r="AJ200" i="2" s="1"/>
  <c r="AE199" i="2"/>
  <c r="AJ197" i="2"/>
  <c r="AH202" i="2"/>
  <c r="AJ202" i="2" s="1"/>
  <c r="AJ204" i="2"/>
  <c r="AH205" i="2"/>
  <c r="AJ205" i="2" s="1"/>
  <c r="AI206" i="2"/>
  <c r="AH206" i="2" s="1"/>
  <c r="AG206" i="2"/>
  <c r="AF206" i="2"/>
  <c r="AF203" i="2"/>
  <c r="AJ203" i="2" s="1"/>
  <c r="AG203" i="2"/>
  <c r="AE195" i="2"/>
  <c r="AG193" i="2"/>
  <c r="AF193" i="2"/>
  <c r="AE191" i="2"/>
  <c r="AE189" i="2"/>
  <c r="AG200" i="2" l="1"/>
  <c r="AG199" i="2"/>
  <c r="AF199" i="2"/>
  <c r="AJ199" i="2" s="1"/>
  <c r="AJ206" i="2"/>
  <c r="AG195" i="2"/>
  <c r="AF195" i="2"/>
  <c r="AF189" i="2"/>
  <c r="AG189" i="2"/>
  <c r="AG191" i="2"/>
  <c r="AF191" i="2"/>
  <c r="AA187" i="2" l="1"/>
  <c r="AA186" i="2"/>
  <c r="X186" i="2"/>
  <c r="AA185" i="2"/>
  <c r="X185" i="2"/>
  <c r="T185" i="2"/>
  <c r="P185" i="2"/>
  <c r="AI185" i="2" l="1"/>
  <c r="U185" i="2"/>
  <c r="Q185" i="2"/>
  <c r="AE185" i="2" s="1"/>
  <c r="AI186" i="2" l="1"/>
  <c r="AH185" i="2"/>
  <c r="AG185" i="2"/>
  <c r="AF185" i="2"/>
  <c r="AJ185" i="2" l="1"/>
  <c r="AI187" i="2"/>
  <c r="AH187" i="2" s="1"/>
  <c r="AH186" i="2"/>
  <c r="AE186" i="2"/>
  <c r="AG186" i="2" l="1"/>
  <c r="AF186" i="2"/>
  <c r="AJ186" i="2" s="1"/>
  <c r="AE187" i="2" l="1"/>
  <c r="AF187" i="2" l="1"/>
  <c r="AJ187" i="2" s="1"/>
  <c r="AG187" i="2"/>
  <c r="T175" i="2" l="1"/>
  <c r="AA184" i="2"/>
  <c r="X184" i="2"/>
  <c r="AA183" i="2"/>
  <c r="X183" i="2"/>
  <c r="AA182" i="2"/>
  <c r="X182" i="2"/>
  <c r="P182" i="2"/>
  <c r="Q182" i="2" s="1"/>
  <c r="AA181" i="2"/>
  <c r="X181" i="2"/>
  <c r="AA180" i="2"/>
  <c r="X180" i="2"/>
  <c r="AA179" i="2"/>
  <c r="X179" i="2"/>
  <c r="AA178" i="2"/>
  <c r="X178" i="2"/>
  <c r="P178" i="2"/>
  <c r="Q178" i="2" s="1"/>
  <c r="AA177" i="2"/>
  <c r="X177" i="2"/>
  <c r="AA175" i="2"/>
  <c r="X175" i="2"/>
  <c r="P175" i="2"/>
  <c r="AA173" i="2"/>
  <c r="X173" i="2"/>
  <c r="AA172" i="2"/>
  <c r="X172" i="2"/>
  <c r="T172" i="2"/>
  <c r="P172" i="2"/>
  <c r="U172" i="2" s="1"/>
  <c r="AA171" i="2"/>
  <c r="X171" i="2"/>
  <c r="AA170" i="2"/>
  <c r="X170" i="2"/>
  <c r="AA169" i="2"/>
  <c r="X169" i="2"/>
  <c r="T169" i="2"/>
  <c r="P169" i="2"/>
  <c r="U169" i="2" s="1"/>
  <c r="AA168" i="2"/>
  <c r="X168" i="2"/>
  <c r="AA166" i="2"/>
  <c r="X166" i="2"/>
  <c r="AA165" i="2"/>
  <c r="X165" i="2"/>
  <c r="P165" i="2"/>
  <c r="Q165" i="2" s="1"/>
  <c r="AI169" i="2" l="1"/>
  <c r="AH169" i="2" s="1"/>
  <c r="AI175" i="2"/>
  <c r="AH175" i="2" s="1"/>
  <c r="AE165" i="2"/>
  <c r="AF165" i="2" s="1"/>
  <c r="AI172" i="2"/>
  <c r="AH172" i="2" s="1"/>
  <c r="AE178" i="2"/>
  <c r="AF178" i="2" s="1"/>
  <c r="U175" i="2"/>
  <c r="T165" i="2"/>
  <c r="AI165" i="2" s="1"/>
  <c r="AH165" i="2" s="1"/>
  <c r="U165" i="2"/>
  <c r="U182" i="2"/>
  <c r="T182" i="2"/>
  <c r="AI182" i="2" s="1"/>
  <c r="AH182" i="2" s="1"/>
  <c r="T178" i="2"/>
  <c r="AI178" i="2" s="1"/>
  <c r="U178" i="2"/>
  <c r="Q169" i="2"/>
  <c r="AE169" i="2" s="1"/>
  <c r="Q172" i="2"/>
  <c r="AE172" i="2" s="1"/>
  <c r="AG172" i="2" s="1"/>
  <c r="Q175" i="2"/>
  <c r="AE182" i="2"/>
  <c r="AE175" i="2" l="1"/>
  <c r="AG175" i="2" s="1"/>
  <c r="AE176" i="2"/>
  <c r="AI176" i="2"/>
  <c r="AH178" i="2"/>
  <c r="AJ178" i="2" s="1"/>
  <c r="AJ165" i="2"/>
  <c r="AI173" i="2"/>
  <c r="AH173" i="2" s="1"/>
  <c r="AI166" i="2"/>
  <c r="AG178" i="2"/>
  <c r="AF182" i="2"/>
  <c r="AJ182" i="2" s="1"/>
  <c r="AG182" i="2"/>
  <c r="AF172" i="2"/>
  <c r="AJ172" i="2" s="1"/>
  <c r="AF169" i="2"/>
  <c r="AJ169" i="2" s="1"/>
  <c r="AG169" i="2"/>
  <c r="AF175" i="2" l="1"/>
  <c r="AJ175" i="2" s="1"/>
  <c r="AH176" i="2"/>
  <c r="AI177" i="2"/>
  <c r="AG176" i="2"/>
  <c r="AF176" i="2"/>
  <c r="AH166" i="2"/>
  <c r="AI167" i="2"/>
  <c r="AH167" i="2" s="1"/>
  <c r="AI168" i="2"/>
  <c r="AH168" i="2" s="1"/>
  <c r="AE170" i="2"/>
  <c r="AE183" i="2"/>
  <c r="AE173" i="2"/>
  <c r="AG173" i="2" s="1"/>
  <c r="AE177" i="2"/>
  <c r="AJ176" i="2" l="1"/>
  <c r="AF173" i="2"/>
  <c r="AJ173" i="2" s="1"/>
  <c r="AF170" i="2"/>
  <c r="AG170" i="2"/>
  <c r="AG183" i="2"/>
  <c r="AF183" i="2"/>
  <c r="AG177" i="2"/>
  <c r="AF177" i="2"/>
  <c r="AE171" i="2" l="1"/>
  <c r="AG171" i="2" s="1"/>
  <c r="AI170" i="2"/>
  <c r="AH170" i="2" s="1"/>
  <c r="AJ170" i="2" s="1"/>
  <c r="AE179" i="2"/>
  <c r="AE184" i="2"/>
  <c r="AF171" i="2" l="1"/>
  <c r="AI171" i="2"/>
  <c r="AH171" i="2" s="1"/>
  <c r="AF184" i="2"/>
  <c r="AG184" i="2"/>
  <c r="AF179" i="2"/>
  <c r="AG179" i="2"/>
  <c r="AJ171" i="2" l="1"/>
  <c r="AE180" i="2"/>
  <c r="AA164" i="2"/>
  <c r="X164" i="2"/>
  <c r="AA162" i="2"/>
  <c r="X162" i="2"/>
  <c r="P162" i="2"/>
  <c r="AA161" i="2"/>
  <c r="X161" i="2"/>
  <c r="AA159" i="2"/>
  <c r="X159" i="2"/>
  <c r="AA158" i="2"/>
  <c r="X158" i="2"/>
  <c r="P158" i="2"/>
  <c r="AA156" i="2"/>
  <c r="X156" i="2"/>
  <c r="AI156" i="2" s="1"/>
  <c r="AA155" i="2"/>
  <c r="X155" i="2"/>
  <c r="P155" i="2"/>
  <c r="Q155" i="2" s="1"/>
  <c r="AA153" i="2"/>
  <c r="X153" i="2"/>
  <c r="AA152" i="2"/>
  <c r="X152" i="2"/>
  <c r="AA151" i="2"/>
  <c r="X151" i="2"/>
  <c r="AA150" i="2"/>
  <c r="X150" i="2"/>
  <c r="P150" i="2"/>
  <c r="AF180" i="2" l="1"/>
  <c r="AG180" i="2"/>
  <c r="AE181" i="2" s="1"/>
  <c r="AE155" i="2"/>
  <c r="Q158" i="2"/>
  <c r="AE158" i="2" s="1"/>
  <c r="Q150" i="2"/>
  <c r="AE150" i="2" s="1"/>
  <c r="Q162" i="2"/>
  <c r="AE162" i="2" s="1"/>
  <c r="AG181" i="2" l="1"/>
  <c r="AF181" i="2"/>
  <c r="AF162" i="2"/>
  <c r="AG162" i="2"/>
  <c r="AF150" i="2"/>
  <c r="AG150" i="2"/>
  <c r="AE151" i="2" s="1"/>
  <c r="AG155" i="2"/>
  <c r="AE156" i="2" s="1"/>
  <c r="AF155" i="2"/>
  <c r="AG158" i="2"/>
  <c r="AE159" i="2" s="1"/>
  <c r="AF158" i="2"/>
  <c r="AE164" i="2" l="1"/>
  <c r="AF164" i="2" s="1"/>
  <c r="AE163" i="2"/>
  <c r="AG165" i="2"/>
  <c r="AE166" i="2" s="1"/>
  <c r="AF166" i="2" s="1"/>
  <c r="AJ166" i="2" s="1"/>
  <c r="AF151" i="2"/>
  <c r="AG151" i="2"/>
  <c r="AE152" i="2" s="1"/>
  <c r="T150" i="2"/>
  <c r="U150" i="2"/>
  <c r="AG159" i="2"/>
  <c r="AF159" i="2"/>
  <c r="AF156" i="2"/>
  <c r="AG156" i="2"/>
  <c r="T162" i="2"/>
  <c r="AI163" i="2" s="1"/>
  <c r="AH163" i="2" s="1"/>
  <c r="U162" i="2"/>
  <c r="T158" i="2"/>
  <c r="U158" i="2"/>
  <c r="AH156" i="2"/>
  <c r="U155" i="2"/>
  <c r="T155" i="2"/>
  <c r="AI155" i="2" s="1"/>
  <c r="AH155" i="2" s="1"/>
  <c r="AJ155" i="2" s="1"/>
  <c r="AG164" i="2" l="1"/>
  <c r="AF163" i="2"/>
  <c r="AJ163" i="2" s="1"/>
  <c r="AG163" i="2"/>
  <c r="AE161" i="2"/>
  <c r="AF161" i="2" s="1"/>
  <c r="AE160" i="2"/>
  <c r="AG166" i="2"/>
  <c r="AH177" i="2"/>
  <c r="AJ177" i="2" s="1"/>
  <c r="AJ156" i="2"/>
  <c r="AI150" i="2"/>
  <c r="AI158" i="2"/>
  <c r="AI164" i="2"/>
  <c r="AH164" i="2" s="1"/>
  <c r="AJ164" i="2" s="1"/>
  <c r="AI162" i="2"/>
  <c r="AH162" i="2" s="1"/>
  <c r="AJ162" i="2" s="1"/>
  <c r="AG152" i="2"/>
  <c r="AE153" i="2" s="1"/>
  <c r="AF152" i="2"/>
  <c r="AG161" i="2" l="1"/>
  <c r="AE168" i="2"/>
  <c r="AF168" i="2" s="1"/>
  <c r="AJ168" i="2" s="1"/>
  <c r="AE167" i="2"/>
  <c r="AG160" i="2"/>
  <c r="AF160" i="2"/>
  <c r="AH158" i="2"/>
  <c r="AJ158" i="2" s="1"/>
  <c r="AI159" i="2"/>
  <c r="AI160" i="2" s="1"/>
  <c r="AH150" i="2"/>
  <c r="AJ150" i="2" s="1"/>
  <c r="AI151" i="2"/>
  <c r="AG153" i="2"/>
  <c r="AF153" i="2"/>
  <c r="AG168" i="2" l="1"/>
  <c r="AF167" i="2"/>
  <c r="AJ167" i="2" s="1"/>
  <c r="AG167" i="2"/>
  <c r="AH160" i="2"/>
  <c r="AJ160" i="2" s="1"/>
  <c r="AI161" i="2"/>
  <c r="AH161" i="2" s="1"/>
  <c r="AJ161" i="2" s="1"/>
  <c r="AH159" i="2"/>
  <c r="AJ159" i="2" s="1"/>
  <c r="AI179" i="2"/>
  <c r="AH179" i="2" s="1"/>
  <c r="AJ179" i="2" s="1"/>
  <c r="AH151" i="2"/>
  <c r="AJ151" i="2" s="1"/>
  <c r="AI152" i="2"/>
  <c r="AA121" i="2"/>
  <c r="X121" i="2"/>
  <c r="AA120" i="2"/>
  <c r="X120" i="2"/>
  <c r="AA119" i="2"/>
  <c r="X119" i="2"/>
  <c r="P119" i="2"/>
  <c r="Q119" i="2" s="1"/>
  <c r="AA118" i="2"/>
  <c r="X118" i="2"/>
  <c r="AA117" i="2"/>
  <c r="X117" i="2"/>
  <c r="P117" i="2"/>
  <c r="AA116" i="2"/>
  <c r="X116" i="2"/>
  <c r="AA115" i="2"/>
  <c r="X115" i="2"/>
  <c r="AA114" i="2"/>
  <c r="X114" i="2"/>
  <c r="P114" i="2"/>
  <c r="AA111" i="2"/>
  <c r="X111" i="2"/>
  <c r="P111" i="2"/>
  <c r="AA110" i="2"/>
  <c r="X110" i="2"/>
  <c r="T110" i="2"/>
  <c r="P110" i="2"/>
  <c r="U110" i="2" s="1"/>
  <c r="AA108" i="2"/>
  <c r="X108" i="2"/>
  <c r="P108" i="2"/>
  <c r="Q108" i="2" s="1"/>
  <c r="AI108" i="2" l="1"/>
  <c r="AH108" i="2" s="1"/>
  <c r="AI180" i="2"/>
  <c r="AI110" i="2"/>
  <c r="AH110" i="2" s="1"/>
  <c r="AH152" i="2"/>
  <c r="AJ152" i="2" s="1"/>
  <c r="AI153" i="2"/>
  <c r="AH153" i="2" s="1"/>
  <c r="AJ153" i="2" s="1"/>
  <c r="Q110" i="2"/>
  <c r="AE110" i="2" s="1"/>
  <c r="AG110" i="2" s="1"/>
  <c r="AE119" i="2"/>
  <c r="AG119" i="2" s="1"/>
  <c r="AE120" i="2" s="1"/>
  <c r="T117" i="2"/>
  <c r="AI117" i="2" s="1"/>
  <c r="AH117" i="2" s="1"/>
  <c r="T114" i="2"/>
  <c r="AI114" i="2" s="1"/>
  <c r="AH114" i="2" s="1"/>
  <c r="Q114" i="2"/>
  <c r="AE114" i="2" s="1"/>
  <c r="Q117" i="2"/>
  <c r="AE117" i="2" s="1"/>
  <c r="AE108" i="2"/>
  <c r="Q111" i="2"/>
  <c r="AE111" i="2" s="1"/>
  <c r="AH180" i="2" l="1"/>
  <c r="AJ180" i="2" s="1"/>
  <c r="AI181" i="2"/>
  <c r="AH181" i="2" s="1"/>
  <c r="AJ181" i="2" s="1"/>
  <c r="AF119" i="2"/>
  <c r="AF110" i="2"/>
  <c r="AJ110" i="2" s="1"/>
  <c r="U117" i="2"/>
  <c r="AF117" i="2"/>
  <c r="AJ117" i="2" s="1"/>
  <c r="AG117" i="2"/>
  <c r="AE118" i="2" s="1"/>
  <c r="U114" i="2"/>
  <c r="U119" i="2"/>
  <c r="T119" i="2"/>
  <c r="AI119" i="2" s="1"/>
  <c r="AF120" i="2"/>
  <c r="AG120" i="2"/>
  <c r="AE121" i="2" s="1"/>
  <c r="AF114" i="2"/>
  <c r="AJ114" i="2" s="1"/>
  <c r="AG114" i="2"/>
  <c r="AE115" i="2" s="1"/>
  <c r="AI115" i="2"/>
  <c r="AI116" i="2" s="1"/>
  <c r="AI118" i="2"/>
  <c r="AH118" i="2" s="1"/>
  <c r="AF111" i="2"/>
  <c r="AG111" i="2"/>
  <c r="AG108" i="2"/>
  <c r="AF108" i="2"/>
  <c r="AJ108" i="2" s="1"/>
  <c r="AE109" i="2" l="1"/>
  <c r="AG109" i="2" s="1"/>
  <c r="AI183" i="2"/>
  <c r="AH183" i="2" s="1"/>
  <c r="AJ183" i="2" s="1"/>
  <c r="AH119" i="2"/>
  <c r="AJ119" i="2" s="1"/>
  <c r="AI120" i="2"/>
  <c r="AF118" i="2"/>
  <c r="AJ118" i="2" s="1"/>
  <c r="AG118" i="2"/>
  <c r="AF115" i="2"/>
  <c r="AG115" i="2"/>
  <c r="AE116" i="2" s="1"/>
  <c r="AH115" i="2"/>
  <c r="AF121" i="2"/>
  <c r="AG121" i="2"/>
  <c r="U108" i="2"/>
  <c r="AF109" i="2" l="1"/>
  <c r="AJ109" i="2" s="1"/>
  <c r="AI184" i="2"/>
  <c r="AH184" i="2" s="1"/>
  <c r="AJ184" i="2" s="1"/>
  <c r="AJ115" i="2"/>
  <c r="AF116" i="2"/>
  <c r="AG116" i="2"/>
  <c r="AH120" i="2"/>
  <c r="AJ120" i="2" s="1"/>
  <c r="AI121" i="2"/>
  <c r="AH121" i="2" s="1"/>
  <c r="AJ121" i="2" s="1"/>
  <c r="T111" i="2"/>
  <c r="AI111" i="2" s="1"/>
  <c r="AH111" i="2" s="1"/>
  <c r="AJ111" i="2" s="1"/>
  <c r="U111" i="2"/>
  <c r="AA107" i="2" l="1"/>
  <c r="X107" i="2"/>
  <c r="AA106" i="2"/>
  <c r="X106" i="2"/>
  <c r="P106" i="2"/>
  <c r="AA105" i="2"/>
  <c r="X105" i="2"/>
  <c r="AA104" i="2"/>
  <c r="X104" i="2"/>
  <c r="AA103" i="2"/>
  <c r="X103" i="2"/>
  <c r="P103" i="2"/>
  <c r="AA102" i="2"/>
  <c r="X102" i="2"/>
  <c r="AA101" i="2"/>
  <c r="X101" i="2"/>
  <c r="P101" i="2"/>
  <c r="AA100" i="2"/>
  <c r="X100" i="2"/>
  <c r="P100" i="2"/>
  <c r="AA99" i="2"/>
  <c r="X99" i="2"/>
  <c r="AA98" i="2"/>
  <c r="X98" i="2"/>
  <c r="AA97" i="2"/>
  <c r="X97" i="2"/>
  <c r="P97" i="2"/>
  <c r="Q100" i="2" l="1"/>
  <c r="AE100" i="2" s="1"/>
  <c r="Q103" i="2"/>
  <c r="AE103" i="2" s="1"/>
  <c r="Q97" i="2"/>
  <c r="AE97" i="2" s="1"/>
  <c r="Q101" i="2"/>
  <c r="AE101" i="2" s="1"/>
  <c r="Q106" i="2"/>
  <c r="AE106" i="2" s="1"/>
  <c r="AF106" i="2" l="1"/>
  <c r="AG106" i="2"/>
  <c r="AE107" i="2" s="1"/>
  <c r="AF101" i="2"/>
  <c r="AG101" i="2"/>
  <c r="AE102" i="2" s="1"/>
  <c r="AF97" i="2"/>
  <c r="AG97" i="2"/>
  <c r="AE98" i="2" s="1"/>
  <c r="AG100" i="2"/>
  <c r="AF100" i="2"/>
  <c r="AF103" i="2"/>
  <c r="AG103" i="2"/>
  <c r="AE104" i="2" s="1"/>
  <c r="AF104" i="2" l="1"/>
  <c r="AG104" i="2"/>
  <c r="AE105" i="2" s="1"/>
  <c r="AF98" i="2"/>
  <c r="AG98" i="2"/>
  <c r="AE99" i="2" s="1"/>
  <c r="AF107" i="2"/>
  <c r="AG107" i="2"/>
  <c r="T97" i="2"/>
  <c r="AI97" i="2" s="1"/>
  <c r="U97" i="2"/>
  <c r="T103" i="2"/>
  <c r="AI103" i="2" s="1"/>
  <c r="U103" i="2"/>
  <c r="T101" i="2"/>
  <c r="AI101" i="2" s="1"/>
  <c r="U101" i="2"/>
  <c r="AF102" i="2"/>
  <c r="AG102" i="2"/>
  <c r="T100" i="2"/>
  <c r="AI100" i="2" s="1"/>
  <c r="AH100" i="2" s="1"/>
  <c r="AJ100" i="2" s="1"/>
  <c r="U100" i="2"/>
  <c r="T106" i="2"/>
  <c r="AI106" i="2" s="1"/>
  <c r="U106" i="2"/>
  <c r="AF99" i="2" l="1"/>
  <c r="AG99" i="2"/>
  <c r="AH97" i="2"/>
  <c r="AJ97" i="2" s="1"/>
  <c r="AI98" i="2"/>
  <c r="AH101" i="2"/>
  <c r="AJ101" i="2" s="1"/>
  <c r="AI102" i="2"/>
  <c r="AH102" i="2" s="1"/>
  <c r="AJ102" i="2" s="1"/>
  <c r="AF105" i="2"/>
  <c r="AG105" i="2"/>
  <c r="AH106" i="2"/>
  <c r="AJ106" i="2" s="1"/>
  <c r="AI107" i="2"/>
  <c r="AH107" i="2" s="1"/>
  <c r="AJ107" i="2" s="1"/>
  <c r="AH103" i="2"/>
  <c r="AJ103" i="2" s="1"/>
  <c r="AI104" i="2"/>
  <c r="AI189" i="2" l="1"/>
  <c r="AH189" i="2" s="1"/>
  <c r="AJ189" i="2" s="1"/>
  <c r="AH98" i="2"/>
  <c r="AJ98" i="2" s="1"/>
  <c r="AI99" i="2"/>
  <c r="AH99" i="2" s="1"/>
  <c r="AJ99" i="2" s="1"/>
  <c r="AH104" i="2"/>
  <c r="AJ104" i="2" s="1"/>
  <c r="AI105" i="2"/>
  <c r="AH105" i="2" s="1"/>
  <c r="AJ105" i="2" s="1"/>
  <c r="AA96" i="2" l="1"/>
  <c r="AA95" i="2"/>
  <c r="X95" i="2"/>
  <c r="P95" i="2"/>
  <c r="Q95" i="2" s="1"/>
  <c r="AA94" i="2"/>
  <c r="X94" i="2"/>
  <c r="AA92" i="2"/>
  <c r="X92" i="2"/>
  <c r="P92" i="2"/>
  <c r="AA91" i="2"/>
  <c r="X91" i="2"/>
  <c r="AA89" i="2"/>
  <c r="X89" i="2"/>
  <c r="P89" i="2"/>
  <c r="Q89" i="2" s="1"/>
  <c r="AA87" i="2"/>
  <c r="X87" i="2"/>
  <c r="P87" i="2"/>
  <c r="AA84" i="2"/>
  <c r="X84" i="2"/>
  <c r="AA83" i="2"/>
  <c r="X83" i="2"/>
  <c r="P83" i="2"/>
  <c r="Q83" i="2" s="1"/>
  <c r="AI191" i="2" l="1"/>
  <c r="AH191" i="2" s="1"/>
  <c r="AJ191" i="2" s="1"/>
  <c r="Q87" i="2"/>
  <c r="AE87" i="2" s="1"/>
  <c r="Q92" i="2"/>
  <c r="AE83" i="2"/>
  <c r="AE89" i="2"/>
  <c r="AE95" i="2"/>
  <c r="AG95" i="2" l="1"/>
  <c r="AE96" i="2" s="1"/>
  <c r="AF95" i="2"/>
  <c r="AG87" i="2"/>
  <c r="AF87" i="2"/>
  <c r="AE92" i="2"/>
  <c r="AG83" i="2"/>
  <c r="AE84" i="2" s="1"/>
  <c r="AF83" i="2"/>
  <c r="AG89" i="2"/>
  <c r="AF89" i="2"/>
  <c r="AE91" i="2" l="1"/>
  <c r="AF91" i="2" s="1"/>
  <c r="AE90" i="2"/>
  <c r="AI193" i="2"/>
  <c r="AH193" i="2" s="1"/>
  <c r="AJ193" i="2" s="1"/>
  <c r="T89" i="2"/>
  <c r="U89" i="2"/>
  <c r="AG92" i="2"/>
  <c r="AE94" i="2" s="1"/>
  <c r="AG94" i="2" s="1"/>
  <c r="AF92" i="2"/>
  <c r="T95" i="2"/>
  <c r="AI95" i="2" s="1"/>
  <c r="U95" i="2"/>
  <c r="AG84" i="2"/>
  <c r="AF84" i="2"/>
  <c r="AF96" i="2"/>
  <c r="AG96" i="2"/>
  <c r="T87" i="2"/>
  <c r="AI87" i="2" s="1"/>
  <c r="AH87" i="2" s="1"/>
  <c r="AJ87" i="2" s="1"/>
  <c r="U87" i="2"/>
  <c r="T83" i="2"/>
  <c r="AI83" i="2" s="1"/>
  <c r="U83" i="2"/>
  <c r="T92" i="2"/>
  <c r="AI92" i="2" s="1"/>
  <c r="U92" i="2"/>
  <c r="AF94" i="2" l="1"/>
  <c r="AG91" i="2"/>
  <c r="AI89" i="2"/>
  <c r="AH89" i="2" s="1"/>
  <c r="AJ89" i="2" s="1"/>
  <c r="AI90" i="2"/>
  <c r="AF90" i="2"/>
  <c r="AG90" i="2"/>
  <c r="AH95" i="2"/>
  <c r="AJ95" i="2" s="1"/>
  <c r="AI96" i="2"/>
  <c r="AI94" i="2"/>
  <c r="AH92" i="2"/>
  <c r="AJ92" i="2" s="1"/>
  <c r="AH83" i="2"/>
  <c r="AJ83" i="2" s="1"/>
  <c r="AI84" i="2"/>
  <c r="AH84" i="2" s="1"/>
  <c r="AJ84" i="2" s="1"/>
  <c r="AH90" i="2" l="1"/>
  <c r="AJ90" i="2" s="1"/>
  <c r="AI91" i="2"/>
  <c r="AH91" i="2" s="1"/>
  <c r="AJ91" i="2" s="1"/>
  <c r="AI195" i="2"/>
  <c r="AH195" i="2" s="1"/>
  <c r="AJ195" i="2" s="1"/>
  <c r="AH94" i="2"/>
  <c r="AJ94" i="2" s="1"/>
  <c r="AH96" i="2"/>
  <c r="AJ96" i="2" s="1"/>
  <c r="AA82" i="2"/>
  <c r="X82" i="2"/>
  <c r="AA80" i="2"/>
  <c r="X80" i="2"/>
  <c r="AA78" i="2"/>
  <c r="X78" i="2"/>
  <c r="AA77" i="2"/>
  <c r="X77" i="2"/>
  <c r="P77" i="2"/>
  <c r="Q77" i="2" s="1"/>
  <c r="AA76" i="2"/>
  <c r="X76" i="2"/>
  <c r="AA75" i="2"/>
  <c r="X75" i="2"/>
  <c r="AA74" i="2"/>
  <c r="X74" i="2"/>
  <c r="P74" i="2"/>
  <c r="Q74" i="2" s="1"/>
  <c r="AA73" i="2"/>
  <c r="X73" i="2"/>
  <c r="AA72" i="2"/>
  <c r="X72" i="2"/>
  <c r="AA71" i="2"/>
  <c r="X71" i="2"/>
  <c r="P71" i="2"/>
  <c r="Q71" i="2" s="1"/>
  <c r="AA70" i="2"/>
  <c r="X70" i="2"/>
  <c r="AA69" i="2"/>
  <c r="X69" i="2"/>
  <c r="AA68" i="2"/>
  <c r="X68" i="2"/>
  <c r="P68" i="2"/>
  <c r="Q68" i="2" s="1"/>
  <c r="AA67" i="2"/>
  <c r="X67" i="2"/>
  <c r="AA66" i="2"/>
  <c r="X66" i="2"/>
  <c r="AA63" i="2"/>
  <c r="X63" i="2"/>
  <c r="P63" i="2"/>
  <c r="Q63" i="2" s="1"/>
  <c r="AE82" i="2" l="1"/>
  <c r="AE64" i="2"/>
  <c r="AE65" i="2"/>
  <c r="AE74" i="2"/>
  <c r="AE68" i="2"/>
  <c r="AF68" i="2" s="1"/>
  <c r="AE63" i="2"/>
  <c r="AE71" i="2"/>
  <c r="AE77" i="2"/>
  <c r="AA62" i="2"/>
  <c r="X62" i="2"/>
  <c r="P62" i="2"/>
  <c r="AA61" i="2"/>
  <c r="X61" i="2"/>
  <c r="P61" i="2"/>
  <c r="AA59" i="2"/>
  <c r="X59" i="2"/>
  <c r="T59" i="2"/>
  <c r="P59" i="2"/>
  <c r="Q59" i="2" s="1"/>
  <c r="AE60" i="2" s="1"/>
  <c r="AG60" i="2" s="1"/>
  <c r="AA57" i="2"/>
  <c r="X57" i="2"/>
  <c r="P57" i="2"/>
  <c r="Q57" i="2" s="1"/>
  <c r="AA56" i="2"/>
  <c r="X56" i="2"/>
  <c r="T56" i="2"/>
  <c r="P56" i="2"/>
  <c r="AA55" i="2"/>
  <c r="X55" i="2"/>
  <c r="P55" i="2"/>
  <c r="Q55" i="2" s="1"/>
  <c r="AF65" i="2" l="1"/>
  <c r="AG65" i="2"/>
  <c r="AF64" i="2"/>
  <c r="AG64" i="2"/>
  <c r="Q61" i="2"/>
  <c r="AE61" i="2" s="1"/>
  <c r="AF61" i="2" s="1"/>
  <c r="U61" i="2"/>
  <c r="T57" i="2"/>
  <c r="AI57" i="2" s="1"/>
  <c r="AH60" i="2" s="1"/>
  <c r="T61" i="2"/>
  <c r="AI61" i="2" s="1"/>
  <c r="AH61" i="2" s="1"/>
  <c r="AI62" i="2"/>
  <c r="AH62" i="2" s="1"/>
  <c r="AG68" i="2"/>
  <c r="AE69" i="2" s="1"/>
  <c r="AF69" i="2" s="1"/>
  <c r="AI56" i="2"/>
  <c r="AH56" i="2" s="1"/>
  <c r="U59" i="2"/>
  <c r="U56" i="2"/>
  <c r="AF71" i="2"/>
  <c r="AG71" i="2"/>
  <c r="AE72" i="2" s="1"/>
  <c r="AF63" i="2"/>
  <c r="AG63" i="2"/>
  <c r="AE66" i="2" s="1"/>
  <c r="AG66" i="2" s="1"/>
  <c r="U71" i="2"/>
  <c r="T71" i="2"/>
  <c r="U74" i="2"/>
  <c r="T74" i="2"/>
  <c r="AF77" i="2"/>
  <c r="AG77" i="2"/>
  <c r="AE78" i="2" s="1"/>
  <c r="U77" i="2"/>
  <c r="T77" i="2"/>
  <c r="AI77" i="2" s="1"/>
  <c r="U63" i="2"/>
  <c r="T63" i="2"/>
  <c r="U68" i="2"/>
  <c r="T68" i="2"/>
  <c r="AI68" i="2" s="1"/>
  <c r="T55" i="2"/>
  <c r="AI55" i="2" s="1"/>
  <c r="AH55" i="2" s="1"/>
  <c r="U55" i="2"/>
  <c r="U57" i="2"/>
  <c r="Q56" i="2"/>
  <c r="AE56" i="2" s="1"/>
  <c r="AE55" i="2"/>
  <c r="AE57" i="2"/>
  <c r="AF60" i="2" s="1"/>
  <c r="AE59" i="2"/>
  <c r="AG59" i="2" s="1"/>
  <c r="Q62" i="2"/>
  <c r="AE62" i="2" s="1"/>
  <c r="AA51" i="2"/>
  <c r="X51" i="2"/>
  <c r="P51" i="2"/>
  <c r="Q51" i="2" s="1"/>
  <c r="AA48" i="2"/>
  <c r="P48" i="2"/>
  <c r="Q48" i="2" s="1"/>
  <c r="AI74" i="2" l="1"/>
  <c r="AH74" i="2" s="1"/>
  <c r="AI75" i="2"/>
  <c r="AH75" i="2" s="1"/>
  <c r="AI63" i="2"/>
  <c r="AH63" i="2" s="1"/>
  <c r="AJ63" i="2" s="1"/>
  <c r="AI65" i="2"/>
  <c r="AH65" i="2" s="1"/>
  <c r="AJ65" i="2" s="1"/>
  <c r="AI64" i="2"/>
  <c r="AH64" i="2" s="1"/>
  <c r="AJ64" i="2" s="1"/>
  <c r="AE48" i="2"/>
  <c r="AF48" i="2" s="1"/>
  <c r="AI71" i="2"/>
  <c r="AH71" i="2" s="1"/>
  <c r="AJ71" i="2" s="1"/>
  <c r="AJ60" i="2"/>
  <c r="AG61" i="2"/>
  <c r="AI59" i="2"/>
  <c r="AI60" i="2" s="1"/>
  <c r="U62" i="2"/>
  <c r="AG69" i="2"/>
  <c r="AE70" i="2" s="1"/>
  <c r="AG70" i="2" s="1"/>
  <c r="AJ61" i="2"/>
  <c r="AH68" i="2"/>
  <c r="AJ68" i="2" s="1"/>
  <c r="AI69" i="2"/>
  <c r="AI70" i="2" s="1"/>
  <c r="AH77" i="2"/>
  <c r="AJ77" i="2" s="1"/>
  <c r="AI78" i="2"/>
  <c r="AF78" i="2"/>
  <c r="AG78" i="2"/>
  <c r="AE79" i="2" s="1"/>
  <c r="AF66" i="2"/>
  <c r="AE67" i="2"/>
  <c r="AG67" i="2" s="1"/>
  <c r="AF72" i="2"/>
  <c r="AG72" i="2"/>
  <c r="AE73" i="2" s="1"/>
  <c r="AF62" i="2"/>
  <c r="AJ62" i="2" s="1"/>
  <c r="AG62" i="2"/>
  <c r="AH59" i="2"/>
  <c r="AH57" i="2"/>
  <c r="AF55" i="2"/>
  <c r="AJ55" i="2" s="1"/>
  <c r="AG55" i="2"/>
  <c r="AG56" i="2"/>
  <c r="AF56" i="2"/>
  <c r="AJ56" i="2" s="1"/>
  <c r="AF59" i="2"/>
  <c r="AG57" i="2"/>
  <c r="AF57" i="2"/>
  <c r="AE51" i="2"/>
  <c r="AI72" i="2" l="1"/>
  <c r="AI73" i="2" s="1"/>
  <c r="AH73" i="2" s="1"/>
  <c r="AI66" i="2"/>
  <c r="AI67" i="2" s="1"/>
  <c r="AH67" i="2" s="1"/>
  <c r="AI79" i="2"/>
  <c r="AI81" i="2" s="1"/>
  <c r="AF79" i="2"/>
  <c r="AG79" i="2"/>
  <c r="AE80" i="2" s="1"/>
  <c r="AF80" i="2" s="1"/>
  <c r="AG48" i="2"/>
  <c r="AI76" i="2"/>
  <c r="AF70" i="2"/>
  <c r="AJ57" i="2"/>
  <c r="AF67" i="2"/>
  <c r="AH78" i="2"/>
  <c r="AJ78" i="2" s="1"/>
  <c r="AH69" i="2"/>
  <c r="AJ69" i="2" s="1"/>
  <c r="AH70" i="2"/>
  <c r="AF73" i="2"/>
  <c r="AG73" i="2"/>
  <c r="AJ59" i="2"/>
  <c r="AF51" i="2"/>
  <c r="AG51" i="2"/>
  <c r="AH72" i="2" l="1"/>
  <c r="AJ72" i="2" s="1"/>
  <c r="AH66" i="2"/>
  <c r="AJ66" i="2" s="1"/>
  <c r="AH81" i="2"/>
  <c r="AI82" i="2"/>
  <c r="AH82" i="2" s="1"/>
  <c r="AG80" i="2"/>
  <c r="AE81" i="2" s="1"/>
  <c r="AH79" i="2"/>
  <c r="AJ79" i="2" s="1"/>
  <c r="AI80" i="2"/>
  <c r="AJ70" i="2"/>
  <c r="AF74" i="2"/>
  <c r="AJ74" i="2" s="1"/>
  <c r="AG74" i="2"/>
  <c r="AE75" i="2" s="1"/>
  <c r="AH76" i="2"/>
  <c r="AJ73" i="2"/>
  <c r="AF82" i="2"/>
  <c r="AG82" i="2"/>
  <c r="AJ67" i="2"/>
  <c r="T48" i="2"/>
  <c r="AI48" i="2" s="1"/>
  <c r="AH48" i="2" s="1"/>
  <c r="AJ48" i="2" s="1"/>
  <c r="U48" i="2"/>
  <c r="T51" i="2"/>
  <c r="AI51" i="2" s="1"/>
  <c r="AH51" i="2" s="1"/>
  <c r="AJ51" i="2" s="1"/>
  <c r="U51" i="2"/>
  <c r="AG81" i="2" l="1"/>
  <c r="AF81" i="2"/>
  <c r="AJ81" i="2" s="1"/>
  <c r="AH80" i="2"/>
  <c r="AJ80" i="2" s="1"/>
  <c r="AF75" i="2"/>
  <c r="AJ75" i="2" s="1"/>
  <c r="AG75" i="2"/>
  <c r="AE76" i="2" s="1"/>
  <c r="AJ82" i="2"/>
  <c r="T45" i="2"/>
  <c r="AA47" i="2"/>
  <c r="X47" i="2"/>
  <c r="P47" i="2"/>
  <c r="AA46" i="2"/>
  <c r="X46" i="2"/>
  <c r="P46" i="2"/>
  <c r="AA45" i="2"/>
  <c r="X45" i="2"/>
  <c r="P45" i="2"/>
  <c r="Q45" i="2" s="1"/>
  <c r="AI45" i="2" l="1"/>
  <c r="AH45" i="2" s="1"/>
  <c r="AG76" i="2"/>
  <c r="AF76" i="2"/>
  <c r="AJ76" i="2" s="1"/>
  <c r="AE45" i="2"/>
  <c r="AF45" i="2" s="1"/>
  <c r="Q46" i="2"/>
  <c r="AE46" i="2" s="1"/>
  <c r="Q47" i="2"/>
  <c r="AE47" i="2" s="1"/>
  <c r="AJ45" i="2" l="1"/>
  <c r="AG45" i="2"/>
  <c r="AF47" i="2"/>
  <c r="AG47" i="2"/>
  <c r="AG46" i="2"/>
  <c r="AF46" i="2"/>
  <c r="T46" i="2" l="1"/>
  <c r="AI46" i="2" s="1"/>
  <c r="AH46" i="2" s="1"/>
  <c r="AJ46" i="2" s="1"/>
  <c r="U46" i="2"/>
  <c r="T47" i="2"/>
  <c r="AI47" i="2" s="1"/>
  <c r="AH47" i="2" s="1"/>
  <c r="AJ47" i="2" s="1"/>
  <c r="U47" i="2"/>
  <c r="U45" i="2"/>
  <c r="X44" i="2" l="1"/>
  <c r="AA43" i="2"/>
  <c r="X43" i="2"/>
  <c r="AA42" i="2"/>
  <c r="X42" i="2"/>
  <c r="P42" i="2"/>
  <c r="Q42" i="2" l="1"/>
  <c r="AE42" i="2" s="1"/>
  <c r="U42" i="2"/>
  <c r="AG42" i="2" l="1"/>
  <c r="AE43" i="2" s="1"/>
  <c r="AF42" i="2"/>
  <c r="AG43" i="2" l="1"/>
  <c r="AE44" i="2" s="1"/>
  <c r="AF43" i="2"/>
  <c r="AI42" i="2"/>
  <c r="AH42" i="2" l="1"/>
  <c r="AJ42" i="2" s="1"/>
  <c r="AI43" i="2"/>
  <c r="AI44" i="2" s="1"/>
  <c r="AF44" i="2"/>
  <c r="AG44" i="2"/>
  <c r="AH44" i="2" l="1"/>
  <c r="AJ44" i="2" s="1"/>
  <c r="AH43" i="2"/>
  <c r="AJ43" i="2" s="1"/>
  <c r="AA41" i="2" l="1"/>
  <c r="X41" i="2"/>
  <c r="AA40" i="2"/>
  <c r="X40" i="2"/>
  <c r="AA39" i="2"/>
  <c r="X39" i="2"/>
  <c r="P39" i="2"/>
  <c r="Q39" i="2" l="1"/>
  <c r="AE39" i="2" s="1"/>
  <c r="AF39" i="2" l="1"/>
  <c r="AG39" i="2"/>
  <c r="AE40" i="2" s="1"/>
  <c r="AF40" i="2" l="1"/>
  <c r="AG40" i="2"/>
  <c r="AE41" i="2" s="1"/>
  <c r="T39" i="2"/>
  <c r="AI39" i="2" s="1"/>
  <c r="U39" i="2"/>
  <c r="AF41" i="2" l="1"/>
  <c r="AG41" i="2"/>
  <c r="AH39" i="2"/>
  <c r="AJ39" i="2" s="1"/>
  <c r="AI40" i="2"/>
  <c r="AH40" i="2" l="1"/>
  <c r="AJ40" i="2" s="1"/>
  <c r="AI41" i="2"/>
  <c r="AH41" i="2" s="1"/>
  <c r="AJ41" i="2" s="1"/>
  <c r="AA38" i="2" l="1"/>
  <c r="X38" i="2"/>
  <c r="P38" i="2"/>
  <c r="AA37" i="2"/>
  <c r="X37" i="2"/>
  <c r="AA36" i="2"/>
  <c r="X36" i="2"/>
  <c r="AA35" i="2"/>
  <c r="X35" i="2"/>
  <c r="P35" i="2"/>
  <c r="AA32" i="2"/>
  <c r="X32" i="2"/>
  <c r="P32" i="2"/>
  <c r="AA31" i="2"/>
  <c r="X31" i="2"/>
  <c r="AA30" i="2"/>
  <c r="X30" i="2"/>
  <c r="P30" i="2"/>
  <c r="Q30" i="2" s="1"/>
  <c r="AE30" i="2" l="1"/>
  <c r="AG30" i="2" s="1"/>
  <c r="AE31" i="2" s="1"/>
  <c r="Q35" i="2"/>
  <c r="AE35" i="2" s="1"/>
  <c r="Q32" i="2"/>
  <c r="AE32" i="2" s="1"/>
  <c r="Q38" i="2"/>
  <c r="AE38" i="2" s="1"/>
  <c r="AF30" i="2" l="1"/>
  <c r="AF38" i="2"/>
  <c r="AG38" i="2"/>
  <c r="AF35" i="2"/>
  <c r="AG35" i="2"/>
  <c r="AE36" i="2" s="1"/>
  <c r="AF32" i="2"/>
  <c r="AG32" i="2"/>
  <c r="AG31" i="2"/>
  <c r="AF31" i="2"/>
  <c r="T30" i="2" l="1"/>
  <c r="AI30" i="2" s="1"/>
  <c r="U30" i="2"/>
  <c r="AF36" i="2"/>
  <c r="AG36" i="2"/>
  <c r="AE37" i="2" s="1"/>
  <c r="T38" i="2"/>
  <c r="AI38" i="2" s="1"/>
  <c r="AH38" i="2" s="1"/>
  <c r="AJ38" i="2" s="1"/>
  <c r="U38" i="2"/>
  <c r="T35" i="2"/>
  <c r="AI35" i="2" s="1"/>
  <c r="U35" i="2"/>
  <c r="T32" i="2"/>
  <c r="AI32" i="2" s="1"/>
  <c r="AH32" i="2" s="1"/>
  <c r="AJ32" i="2" s="1"/>
  <c r="U32" i="2"/>
  <c r="AF37" i="2" l="1"/>
  <c r="AG37" i="2"/>
  <c r="AH35" i="2"/>
  <c r="AJ35" i="2" s="1"/>
  <c r="AI36" i="2"/>
  <c r="AH30" i="2"/>
  <c r="AJ30" i="2" s="1"/>
  <c r="AI31" i="2"/>
  <c r="AH31" i="2" s="1"/>
  <c r="AJ31" i="2" s="1"/>
  <c r="AH36" i="2" l="1"/>
  <c r="AJ36" i="2" s="1"/>
  <c r="AI37" i="2"/>
  <c r="AH37" i="2" s="1"/>
  <c r="AJ37" i="2" s="1"/>
  <c r="AA26" i="2" l="1"/>
  <c r="P26" i="2"/>
  <c r="U26" i="2" s="1"/>
  <c r="AA23" i="2"/>
  <c r="X23" i="2"/>
  <c r="P23" i="2"/>
  <c r="Q23" i="2" s="1"/>
  <c r="AE24" i="2" s="1"/>
  <c r="AA22" i="2"/>
  <c r="X22" i="2"/>
  <c r="AA21" i="2"/>
  <c r="X21" i="2"/>
  <c r="AA20" i="2"/>
  <c r="X20" i="2"/>
  <c r="P20" i="2"/>
  <c r="Q20" i="2" s="1"/>
  <c r="AG24" i="2" l="1"/>
  <c r="AF24" i="2"/>
  <c r="AE20" i="2"/>
  <c r="AE23" i="2"/>
  <c r="Q26" i="2"/>
  <c r="AE26" i="2" l="1"/>
  <c r="AF26" i="2" s="1"/>
  <c r="AE27" i="2"/>
  <c r="AG23" i="2"/>
  <c r="AF23" i="2"/>
  <c r="AG20" i="2"/>
  <c r="AE21" i="2" s="1"/>
  <c r="AF20" i="2"/>
  <c r="AG26" i="2" l="1"/>
  <c r="AF27" i="2"/>
  <c r="AG27" i="2"/>
  <c r="T20" i="2"/>
  <c r="AI20" i="2" s="1"/>
  <c r="U20" i="2"/>
  <c r="AG21" i="2"/>
  <c r="AE22" i="2" s="1"/>
  <c r="AF21" i="2"/>
  <c r="T23" i="2"/>
  <c r="U23" i="2"/>
  <c r="AI23" i="2" l="1"/>
  <c r="AH23" i="2" s="1"/>
  <c r="AJ23" i="2" s="1"/>
  <c r="AI24" i="2"/>
  <c r="AH24" i="2" s="1"/>
  <c r="AJ24" i="2" s="1"/>
  <c r="AI26" i="2"/>
  <c r="AH26" i="2" s="1"/>
  <c r="AJ26" i="2" s="1"/>
  <c r="AI27" i="2"/>
  <c r="AH27" i="2" s="1"/>
  <c r="AJ27" i="2" s="1"/>
  <c r="AG22" i="2"/>
  <c r="AF22" i="2"/>
  <c r="AH20" i="2"/>
  <c r="AJ20" i="2" s="1"/>
  <c r="AI21" i="2"/>
  <c r="AH21" i="2" l="1"/>
  <c r="AJ21" i="2" s="1"/>
  <c r="AI22" i="2"/>
  <c r="AH22" i="2" s="1"/>
  <c r="AJ22" i="2" s="1"/>
  <c r="AA19" i="2" l="1"/>
  <c r="X19" i="2"/>
  <c r="P19" i="2"/>
  <c r="AA18" i="2"/>
  <c r="X18" i="2"/>
  <c r="AA17" i="2"/>
  <c r="X17" i="2"/>
  <c r="P17" i="2"/>
  <c r="Q17" i="2" s="1"/>
  <c r="AA16" i="2"/>
  <c r="X16" i="2"/>
  <c r="AA15" i="2"/>
  <c r="X15" i="2"/>
  <c r="P15" i="2"/>
  <c r="Q15" i="2" s="1"/>
  <c r="AA14" i="2"/>
  <c r="X14" i="2"/>
  <c r="AA13" i="2"/>
  <c r="X13" i="2"/>
  <c r="AA12" i="2"/>
  <c r="AA11" i="2"/>
  <c r="X11" i="2"/>
  <c r="AA10" i="2"/>
  <c r="X10" i="2"/>
  <c r="AA9" i="2"/>
  <c r="X9" i="2"/>
  <c r="AA8" i="2"/>
  <c r="AI8" i="2"/>
  <c r="P8" i="2"/>
  <c r="U8" i="2" s="1"/>
  <c r="AE17" i="2" l="1"/>
  <c r="AE15" i="2"/>
  <c r="Q19" i="2"/>
  <c r="AE19" i="2" s="1"/>
  <c r="Q8" i="2"/>
  <c r="AE8" i="2" s="1"/>
  <c r="Q11" i="2"/>
  <c r="AE11" i="2" s="1"/>
  <c r="AE10" i="2"/>
  <c r="Q9" i="2"/>
  <c r="AE9" i="2" s="1"/>
  <c r="Q13" i="2"/>
  <c r="AE13" i="2" s="1"/>
  <c r="AF19" i="2" l="1"/>
  <c r="AG19" i="2"/>
  <c r="AG17" i="2"/>
  <c r="AE18" i="2" s="1"/>
  <c r="AF17" i="2"/>
  <c r="AF15" i="2"/>
  <c r="AG15" i="2"/>
  <c r="AE16" i="2" s="1"/>
  <c r="AF13" i="2"/>
  <c r="AG13" i="2"/>
  <c r="AE14" i="2" s="1"/>
  <c r="AG8" i="2"/>
  <c r="AF8" i="2"/>
  <c r="AF10" i="2"/>
  <c r="AG10" i="2"/>
  <c r="AF9" i="2"/>
  <c r="AG9" i="2"/>
  <c r="AG11" i="2"/>
  <c r="AE12" i="2" s="1"/>
  <c r="AF11" i="2"/>
  <c r="AF16" i="2" l="1"/>
  <c r="AG16" i="2"/>
  <c r="AG18" i="2"/>
  <c r="AF18" i="2"/>
  <c r="U15" i="2"/>
  <c r="T19" i="2"/>
  <c r="AI19" i="2" s="1"/>
  <c r="AH19" i="2" s="1"/>
  <c r="AJ19" i="2" s="1"/>
  <c r="T15" i="2"/>
  <c r="AI15" i="2" s="1"/>
  <c r="U17" i="2"/>
  <c r="T17" i="2"/>
  <c r="AI17" i="2" s="1"/>
  <c r="U19" i="2"/>
  <c r="AF14" i="2"/>
  <c r="AG14" i="2"/>
  <c r="AG12" i="2"/>
  <c r="AF12" i="2"/>
  <c r="AH17" i="2" l="1"/>
  <c r="AJ17" i="2" s="1"/>
  <c r="AI18" i="2"/>
  <c r="AH18" i="2" s="1"/>
  <c r="AJ18" i="2" s="1"/>
  <c r="AH15" i="2"/>
  <c r="AJ15" i="2" s="1"/>
  <c r="AI16" i="2"/>
  <c r="AH16" i="2" s="1"/>
  <c r="AJ16" i="2" s="1"/>
  <c r="T9" i="2"/>
  <c r="AI9" i="2" s="1"/>
  <c r="AI10" i="2" s="1"/>
  <c r="U9" i="2"/>
  <c r="T13" i="2"/>
  <c r="U13" i="2"/>
  <c r="AH8" i="2"/>
  <c r="AJ8" i="2" s="1"/>
  <c r="T11" i="2"/>
  <c r="AI11" i="2" s="1"/>
  <c r="AI12" i="2" s="1"/>
  <c r="U11" i="2"/>
  <c r="AH9" i="2" l="1"/>
  <c r="AJ9" i="2" s="1"/>
  <c r="AH10" i="2"/>
  <c r="AJ10" i="2" s="1"/>
  <c r="AH11" i="2"/>
  <c r="AJ11" i="2" s="1"/>
  <c r="AH12" i="2"/>
  <c r="AJ12" i="2" s="1"/>
  <c r="AI13" i="2"/>
  <c r="AH13" i="2" l="1"/>
  <c r="AJ13" i="2" s="1"/>
  <c r="AI14" i="2"/>
  <c r="AH14" i="2" s="1"/>
  <c r="AJ14" i="2" s="1"/>
  <c r="F221" i="7"/>
  <c r="F220" i="7"/>
  <c r="F219" i="7"/>
  <c r="F218" i="7"/>
  <c r="F217" i="7"/>
  <c r="F216" i="7"/>
  <c r="F215" i="7"/>
  <c r="F214" i="7"/>
  <c r="F213" i="7"/>
  <c r="F212" i="7"/>
  <c r="F211" i="7"/>
  <c r="F210" i="7"/>
  <c r="W73" i="5"/>
  <c r="C82" i="5" s="1"/>
  <c r="V73" i="5"/>
  <c r="U73" i="5"/>
  <c r="C81" i="5" s="1"/>
  <c r="T73" i="5"/>
  <c r="S73" i="5"/>
  <c r="C80" i="5" s="1"/>
  <c r="R73" i="5"/>
  <c r="Q73" i="5"/>
  <c r="P73" i="5"/>
  <c r="C79" i="5" s="1"/>
  <c r="O73" i="5"/>
  <c r="N73" i="5"/>
  <c r="C78" i="5" s="1"/>
  <c r="M73" i="5"/>
  <c r="L73" i="5"/>
  <c r="C77" i="5" s="1"/>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G49" i="4"/>
  <c r="AF49" i="4"/>
  <c r="AE49" i="4"/>
  <c r="AA49" i="4"/>
  <c r="Z49" i="4"/>
  <c r="Y49" i="4"/>
  <c r="U49" i="4"/>
  <c r="T49" i="4"/>
  <c r="S49" i="4"/>
  <c r="O49" i="4"/>
  <c r="N49" i="4"/>
  <c r="M49" i="4"/>
  <c r="AK48" i="4"/>
  <c r="AH48" i="4"/>
  <c r="AE48" i="4"/>
  <c r="AB48" i="4"/>
  <c r="Y48" i="4"/>
  <c r="V48" i="4"/>
  <c r="S48" i="4"/>
  <c r="P48" i="4"/>
  <c r="M48" i="4"/>
  <c r="J48" i="4"/>
  <c r="AM47" i="4"/>
  <c r="AH47" i="4"/>
  <c r="AG47" i="4"/>
  <c r="AB47" i="4"/>
  <c r="AA47" i="4"/>
  <c r="V47" i="4"/>
  <c r="U47" i="4"/>
  <c r="P47" i="4"/>
  <c r="O47" i="4"/>
  <c r="J47" i="4"/>
  <c r="AJ46" i="4"/>
  <c r="AI46" i="4"/>
  <c r="AH46" i="4"/>
  <c r="AD46" i="4"/>
  <c r="AC46" i="4"/>
  <c r="AB46" i="4"/>
  <c r="X46" i="4"/>
  <c r="W46" i="4"/>
  <c r="V46" i="4"/>
  <c r="R46" i="4"/>
  <c r="Q46" i="4"/>
  <c r="P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G39" i="4"/>
  <c r="AF39" i="4"/>
  <c r="AE39" i="4"/>
  <c r="AA39" i="4"/>
  <c r="Z39" i="4"/>
  <c r="Y39" i="4"/>
  <c r="U39" i="4"/>
  <c r="T39" i="4"/>
  <c r="S39" i="4"/>
  <c r="O39" i="4"/>
  <c r="N39" i="4"/>
  <c r="M39" i="4"/>
  <c r="AK38" i="4"/>
  <c r="AH38" i="4"/>
  <c r="AE38" i="4"/>
  <c r="AB38" i="4"/>
  <c r="Y38" i="4"/>
  <c r="V38" i="4"/>
  <c r="S38" i="4"/>
  <c r="P38" i="4"/>
  <c r="M38" i="4"/>
  <c r="J38" i="4"/>
  <c r="AM37" i="4"/>
  <c r="AH37" i="4"/>
  <c r="AG37" i="4"/>
  <c r="AB37" i="4"/>
  <c r="AA37" i="4"/>
  <c r="V37" i="4"/>
  <c r="U37" i="4"/>
  <c r="P37" i="4"/>
  <c r="O37" i="4"/>
  <c r="J37" i="4"/>
  <c r="AJ36" i="4"/>
  <c r="AI36" i="4"/>
  <c r="AH36" i="4"/>
  <c r="AD36" i="4"/>
  <c r="AC36" i="4"/>
  <c r="AB36" i="4"/>
  <c r="X36" i="4"/>
  <c r="W36" i="4"/>
  <c r="V36" i="4"/>
  <c r="R36" i="4"/>
  <c r="Q36" i="4"/>
  <c r="P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G29" i="4"/>
  <c r="AF29" i="4"/>
  <c r="AE29" i="4"/>
  <c r="AA29" i="4"/>
  <c r="Z29" i="4"/>
  <c r="Y29" i="4"/>
  <c r="U29" i="4"/>
  <c r="T29" i="4"/>
  <c r="S29" i="4"/>
  <c r="O29" i="4"/>
  <c r="N29" i="4"/>
  <c r="M29" i="4"/>
  <c r="AK28" i="4"/>
  <c r="AH28" i="4"/>
  <c r="AE28" i="4"/>
  <c r="AB28" i="4"/>
  <c r="Y28" i="4"/>
  <c r="V28" i="4"/>
  <c r="S28" i="4"/>
  <c r="P28" i="4"/>
  <c r="M28" i="4"/>
  <c r="J28" i="4"/>
  <c r="AM27" i="4"/>
  <c r="AH27" i="4"/>
  <c r="AG27" i="4"/>
  <c r="AB27" i="4"/>
  <c r="AA27" i="4"/>
  <c r="V27" i="4"/>
  <c r="U27" i="4"/>
  <c r="P27" i="4"/>
  <c r="O27" i="4"/>
  <c r="J27" i="4"/>
  <c r="AJ26" i="4"/>
  <c r="AI26" i="4"/>
  <c r="AH26" i="4"/>
  <c r="AD26" i="4"/>
  <c r="AC26" i="4"/>
  <c r="AB26" i="4"/>
  <c r="X26" i="4"/>
  <c r="W26" i="4"/>
  <c r="V26" i="4"/>
  <c r="R26" i="4"/>
  <c r="Q26" i="4"/>
  <c r="P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G19" i="4"/>
  <c r="AF19" i="4"/>
  <c r="AE19" i="4"/>
  <c r="AA19" i="4"/>
  <c r="Z19" i="4"/>
  <c r="Y19" i="4"/>
  <c r="U19" i="4"/>
  <c r="T19" i="4"/>
  <c r="S19" i="4"/>
  <c r="O19" i="4"/>
  <c r="N19" i="4"/>
  <c r="M19" i="4"/>
  <c r="AK18" i="4"/>
  <c r="AH18" i="4"/>
  <c r="AE18" i="4"/>
  <c r="AB18" i="4"/>
  <c r="Y18" i="4"/>
  <c r="V18" i="4"/>
  <c r="S18" i="4"/>
  <c r="P18" i="4"/>
  <c r="M18" i="4"/>
  <c r="J18" i="4"/>
  <c r="AM17" i="4"/>
  <c r="AH17" i="4"/>
  <c r="AG17" i="4"/>
  <c r="AB17" i="4"/>
  <c r="AA17" i="4"/>
  <c r="V17" i="4"/>
  <c r="U17" i="4"/>
  <c r="P17" i="4"/>
  <c r="O17" i="4"/>
  <c r="J17" i="4"/>
  <c r="AJ16" i="4"/>
  <c r="AI16" i="4"/>
  <c r="AH16" i="4"/>
  <c r="AD16" i="4"/>
  <c r="AC16" i="4"/>
  <c r="AB16" i="4"/>
  <c r="X16" i="4"/>
  <c r="W16" i="4"/>
  <c r="V16" i="4"/>
  <c r="R16" i="4"/>
  <c r="Q16" i="4"/>
  <c r="P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G9" i="4"/>
  <c r="AF9" i="4"/>
  <c r="AE9" i="4"/>
  <c r="AA9" i="4"/>
  <c r="Z9" i="4"/>
  <c r="Y9" i="4"/>
  <c r="U9" i="4"/>
  <c r="T9" i="4"/>
  <c r="S9" i="4"/>
  <c r="O9" i="4"/>
  <c r="N9" i="4"/>
  <c r="M9" i="4"/>
  <c r="AK8" i="4"/>
  <c r="AH8" i="4"/>
  <c r="AE8" i="4"/>
  <c r="AB8" i="4"/>
  <c r="Y8" i="4"/>
  <c r="V8" i="4"/>
  <c r="S8" i="4"/>
  <c r="P8" i="4"/>
  <c r="M8" i="4"/>
  <c r="J8" i="4"/>
  <c r="AM7" i="4"/>
  <c r="AG7" i="4"/>
  <c r="AA7" i="4"/>
  <c r="U7" i="4"/>
  <c r="O7" i="4"/>
  <c r="B222" i="7"/>
  <c r="B223" i="7"/>
  <c r="H210" i="7"/>
  <c r="B221" i="7"/>
  <c r="AJ48" i="4" l="1"/>
  <c r="X48" i="4"/>
  <c r="L48" i="4"/>
  <c r="AJ38" i="4"/>
  <c r="X38" i="4"/>
  <c r="L38" i="4"/>
  <c r="AJ28" i="4"/>
  <c r="X28" i="4"/>
  <c r="L28" i="4"/>
  <c r="AJ18" i="4"/>
  <c r="X18" i="4"/>
  <c r="L18" i="4"/>
  <c r="AJ8" i="4"/>
  <c r="X8" i="4"/>
  <c r="L8" i="4"/>
  <c r="R48" i="4"/>
  <c r="R38" i="4"/>
  <c r="R28" i="4"/>
  <c r="R18" i="4"/>
  <c r="R8" i="4"/>
  <c r="AD48" i="4"/>
  <c r="AD38" i="4"/>
  <c r="AD28" i="4"/>
  <c r="AD18" i="4"/>
  <c r="AD8" i="4"/>
  <c r="T48" i="4" l="1"/>
  <c r="Z47" i="4"/>
  <c r="S36" i="4"/>
  <c r="AD37" i="4"/>
  <c r="AH49" i="4"/>
  <c r="V49" i="4"/>
  <c r="J49" i="4"/>
  <c r="AH39" i="4"/>
  <c r="V39" i="4"/>
  <c r="J39" i="4"/>
  <c r="AH29" i="4"/>
  <c r="V29" i="4"/>
  <c r="J29" i="4"/>
  <c r="AH19" i="4"/>
  <c r="V19" i="4"/>
  <c r="J19" i="4"/>
  <c r="AH9" i="4"/>
  <c r="V9" i="4"/>
  <c r="J9" i="4"/>
  <c r="AB49" i="4"/>
  <c r="P49" i="4"/>
  <c r="AB39" i="4"/>
  <c r="P39" i="4"/>
  <c r="AB29" i="4"/>
  <c r="P29" i="4"/>
  <c r="AB19" i="4"/>
  <c r="P19" i="4"/>
  <c r="AB9" i="4"/>
  <c r="P9" i="4"/>
  <c r="AK46" i="4" l="1"/>
  <c r="T7" i="4"/>
  <c r="Z8" i="4"/>
  <c r="AE26" i="4"/>
  <c r="Z17" i="4"/>
  <c r="Z48" i="4"/>
  <c r="M26" i="4"/>
  <c r="AE46" i="4"/>
  <c r="T37" i="4"/>
  <c r="AL27" i="4"/>
  <c r="N18" i="4"/>
  <c r="AF18" i="4"/>
  <c r="Y36" i="4"/>
  <c r="AF17" i="4"/>
  <c r="N47" i="4"/>
  <c r="N38" i="4"/>
  <c r="AF38" i="4"/>
  <c r="AJ27" i="4"/>
  <c r="X27" i="4"/>
  <c r="Y16" i="4"/>
  <c r="AK26" i="4"/>
  <c r="M46" i="4"/>
  <c r="AE16" i="4"/>
  <c r="AE36" i="4"/>
  <c r="T17" i="4"/>
  <c r="N7" i="4"/>
  <c r="AF37" i="4"/>
  <c r="AL7" i="4"/>
  <c r="N27" i="4"/>
  <c r="Z37" i="4"/>
  <c r="AL47" i="4"/>
  <c r="AJ17" i="4"/>
  <c r="AJ37" i="4"/>
  <c r="L7" i="4"/>
  <c r="X47" i="4"/>
  <c r="R27" i="4"/>
  <c r="R47" i="4"/>
  <c r="N8" i="4"/>
  <c r="N28" i="4"/>
  <c r="N48" i="4"/>
  <c r="Z28" i="4"/>
  <c r="AF8" i="4"/>
  <c r="AF28" i="4"/>
  <c r="AF48" i="4"/>
  <c r="AF46" i="4"/>
  <c r="T46" i="4"/>
  <c r="AF36" i="4"/>
  <c r="T36" i="4"/>
  <c r="AF26" i="4"/>
  <c r="T26" i="4"/>
  <c r="AF16" i="4"/>
  <c r="T16" i="4"/>
  <c r="AL46" i="4"/>
  <c r="AL36" i="4"/>
  <c r="AL26" i="4"/>
  <c r="AL16" i="4"/>
  <c r="N46" i="4"/>
  <c r="N36" i="4"/>
  <c r="N26" i="4"/>
  <c r="N16" i="4"/>
  <c r="Z46" i="4"/>
  <c r="Z36" i="4"/>
  <c r="Z26" i="4"/>
  <c r="Z16" i="4"/>
  <c r="AK16" i="4"/>
  <c r="M36" i="4"/>
  <c r="Y46" i="4"/>
  <c r="S26" i="4"/>
  <c r="S46" i="4"/>
  <c r="AC49" i="4"/>
  <c r="Q49" i="4"/>
  <c r="AC39" i="4"/>
  <c r="Q39" i="4"/>
  <c r="AC29" i="4"/>
  <c r="Q29" i="4"/>
  <c r="AC19" i="4"/>
  <c r="Q19" i="4"/>
  <c r="AC9" i="4"/>
  <c r="Q9" i="4"/>
  <c r="AI49" i="4"/>
  <c r="W49" i="4"/>
  <c r="K49" i="4"/>
  <c r="AI39" i="4"/>
  <c r="W39" i="4"/>
  <c r="K39" i="4"/>
  <c r="AI29" i="4"/>
  <c r="W29" i="4"/>
  <c r="K29" i="4"/>
  <c r="AI19" i="4"/>
  <c r="W19" i="4"/>
  <c r="K19" i="4"/>
  <c r="AI9" i="4"/>
  <c r="W9" i="4"/>
  <c r="K9" i="4"/>
  <c r="T27" i="4"/>
  <c r="AF7" i="4"/>
  <c r="AF47" i="4"/>
  <c r="N17" i="4"/>
  <c r="Z27" i="4"/>
  <c r="AL37" i="4"/>
  <c r="R7" i="4"/>
  <c r="L27" i="4"/>
  <c r="L47" i="4"/>
  <c r="X17" i="4"/>
  <c r="AD7" i="4"/>
  <c r="AD27" i="4"/>
  <c r="AD47" i="4"/>
  <c r="AL8" i="4"/>
  <c r="AL28" i="4"/>
  <c r="AL48" i="4"/>
  <c r="Z38" i="4"/>
  <c r="T18" i="4"/>
  <c r="T38" i="4"/>
  <c r="AJ7" i="4"/>
  <c r="AJ47" i="4"/>
  <c r="R17" i="4"/>
  <c r="R37" i="4"/>
  <c r="Y27" i="4"/>
  <c r="S27" i="4"/>
  <c r="Y47" i="4"/>
  <c r="M37" i="4"/>
  <c r="AK17" i="4"/>
  <c r="Y7" i="4"/>
  <c r="S37" i="4"/>
  <c r="S17" i="4"/>
  <c r="AK47" i="4"/>
  <c r="Y37" i="4"/>
  <c r="M27" i="4"/>
  <c r="AK7" i="4"/>
  <c r="AE37" i="4"/>
  <c r="AE17" i="4"/>
  <c r="M7" i="4"/>
  <c r="M47" i="4"/>
  <c r="AK27" i="4"/>
  <c r="Y17" i="4"/>
  <c r="AE47" i="4"/>
  <c r="AE27" i="4"/>
  <c r="S7" i="4"/>
  <c r="AK37" i="4"/>
  <c r="M17" i="4"/>
  <c r="S47" i="4"/>
  <c r="AE7" i="4"/>
  <c r="AM48" i="4"/>
  <c r="AA48" i="4"/>
  <c r="O48" i="4"/>
  <c r="AM38" i="4"/>
  <c r="AA38" i="4"/>
  <c r="O38" i="4"/>
  <c r="AM28" i="4"/>
  <c r="AA28" i="4"/>
  <c r="O28" i="4"/>
  <c r="AM18" i="4"/>
  <c r="AA18" i="4"/>
  <c r="O18" i="4"/>
  <c r="AM8" i="4"/>
  <c r="AA8" i="4"/>
  <c r="O8" i="4"/>
  <c r="AG48" i="4"/>
  <c r="U48" i="4"/>
  <c r="AG38" i="4"/>
  <c r="U38" i="4"/>
  <c r="AG28" i="4"/>
  <c r="U28" i="4"/>
  <c r="AG18" i="4"/>
  <c r="U18" i="4"/>
  <c r="AG8" i="4"/>
  <c r="U8" i="4"/>
  <c r="M16" i="4"/>
  <c r="Y26" i="4"/>
  <c r="AK36" i="4"/>
  <c r="S16" i="4"/>
  <c r="T47" i="4"/>
  <c r="AF27" i="4"/>
  <c r="Z7" i="4"/>
  <c r="AL17" i="4"/>
  <c r="N37" i="4"/>
  <c r="L17" i="4"/>
  <c r="L37" i="4"/>
  <c r="X7" i="4"/>
  <c r="X37" i="4"/>
  <c r="AD17" i="4"/>
  <c r="AL18" i="4"/>
  <c r="AL38" i="4"/>
  <c r="Z18" i="4"/>
  <c r="T8" i="4"/>
  <c r="T28" i="4"/>
  <c r="Q37" i="4"/>
  <c r="Q17" i="4"/>
  <c r="K47" i="4"/>
  <c r="AI27" i="4"/>
  <c r="W17" i="4"/>
  <c r="P7" i="4"/>
  <c r="AI7" i="4"/>
  <c r="AC47" i="4"/>
  <c r="AC27" i="4"/>
  <c r="AC7" i="4"/>
  <c r="AI37" i="4"/>
  <c r="W27" i="4"/>
  <c r="K17" i="4"/>
  <c r="K7" i="4"/>
  <c r="AB7" i="4"/>
  <c r="AC37" i="4"/>
  <c r="AC17" i="4"/>
  <c r="W47" i="4"/>
  <c r="K37" i="4"/>
  <c r="AI17" i="4"/>
  <c r="V7" i="4"/>
  <c r="J7" i="4"/>
  <c r="Q47" i="4"/>
  <c r="Q27" i="4"/>
  <c r="AI47" i="4"/>
  <c r="W37" i="4"/>
  <c r="K27" i="4"/>
  <c r="AH7" i="4"/>
  <c r="W7" i="4"/>
  <c r="Q7" i="4"/>
  <c r="AM46" i="4" l="1"/>
  <c r="AA46" i="4"/>
  <c r="O46" i="4"/>
  <c r="AM36" i="4"/>
  <c r="AA36" i="4"/>
  <c r="O36" i="4"/>
  <c r="AM26" i="4"/>
  <c r="AA26" i="4"/>
  <c r="O26" i="4"/>
  <c r="AM16" i="4"/>
  <c r="AA16" i="4"/>
  <c r="O16" i="4"/>
  <c r="AG46" i="4"/>
  <c r="U46" i="4"/>
  <c r="AG36" i="4"/>
  <c r="U36" i="4"/>
  <c r="AG26" i="4"/>
  <c r="U26" i="4"/>
  <c r="AG16" i="4"/>
  <c r="U16" i="4"/>
  <c r="AD49" i="4"/>
  <c r="R49" i="4"/>
  <c r="AD39" i="4"/>
  <c r="R39" i="4"/>
  <c r="AD29" i="4"/>
  <c r="R29" i="4"/>
  <c r="AD19" i="4"/>
  <c r="R19" i="4"/>
  <c r="AD9" i="4"/>
  <c r="R9" i="4"/>
  <c r="AJ49" i="4"/>
  <c r="X49" i="4"/>
  <c r="L49" i="4"/>
  <c r="AJ39" i="4"/>
  <c r="X39" i="4"/>
  <c r="L39" i="4"/>
  <c r="AJ29" i="4"/>
  <c r="X29" i="4"/>
  <c r="L29" i="4"/>
  <c r="AJ19" i="4"/>
  <c r="X19" i="4"/>
  <c r="L19" i="4"/>
  <c r="AJ9" i="4"/>
  <c r="X9" i="4"/>
  <c r="L9" i="4"/>
  <c r="AI48" i="4"/>
  <c r="W48" i="4"/>
  <c r="K48" i="4"/>
  <c r="AI38" i="4"/>
  <c r="W38" i="4"/>
  <c r="K38" i="4"/>
  <c r="AI28" i="4"/>
  <c r="W28" i="4"/>
  <c r="K28" i="4"/>
  <c r="AI18" i="4"/>
  <c r="W18" i="4"/>
  <c r="K18" i="4"/>
  <c r="AI8" i="4"/>
  <c r="W8" i="4"/>
  <c r="K8" i="4"/>
  <c r="AC48" i="4"/>
  <c r="Q48" i="4"/>
  <c r="AC38" i="4"/>
  <c r="Q38" i="4"/>
  <c r="AC28" i="4"/>
  <c r="Q28" i="4"/>
  <c r="AC18" i="4"/>
  <c r="Q18" i="4"/>
  <c r="AC8" i="4"/>
  <c r="Q8" i="4"/>
</calcChain>
</file>

<file path=xl/comments1.xml><?xml version="1.0" encoding="utf-8"?>
<comments xmlns="http://schemas.openxmlformats.org/spreadsheetml/2006/main">
  <authors>
    <author/>
  </authors>
  <commentList>
    <comment ref="E6" authorId="0" shapeId="0">
      <text>
        <r>
          <rPr>
            <sz val="11"/>
            <color rgb="FF000000"/>
            <rFont val="Arial"/>
            <family val="2"/>
          </rPr>
          <t xml:space="preserve">======
</t>
        </r>
        <r>
          <rPr>
            <sz val="11"/>
            <color rgb="FF000000"/>
            <rFont val="Arial"/>
            <family val="2"/>
          </rPr>
          <t xml:space="preserve">ID#AAAAMA8ZbVI
</t>
        </r>
        <r>
          <rPr>
            <sz val="11"/>
            <color rgb="FF000000"/>
            <rFont val="Arial"/>
            <family val="2"/>
          </rPr>
          <t xml:space="preserve">María Paula Vesga Ospina    (2021-04-20 19:25:10)
</t>
        </r>
        <r>
          <rPr>
            <sz val="11"/>
            <color rgb="FF000000"/>
            <rFont val="Arial"/>
            <family val="2"/>
          </rPr>
          <t>las consecuencias que puede ocasionar a la organización la materialización del riesgo</t>
        </r>
      </text>
    </comment>
    <comment ref="F6" authorId="0" shapeId="0">
      <text>
        <r>
          <rPr>
            <sz val="11"/>
            <color rgb="FF000000"/>
            <rFont val="Arial"/>
            <family val="2"/>
          </rPr>
          <t xml:space="preserve">======
</t>
        </r>
        <r>
          <rPr>
            <sz val="11"/>
            <color rgb="FF000000"/>
            <rFont val="Arial"/>
            <family val="2"/>
          </rPr>
          <t xml:space="preserve">ID#AAAAMA8ZbVY
</t>
        </r>
        <r>
          <rPr>
            <sz val="11"/>
            <color rgb="FF000000"/>
            <rFont val="Arial"/>
            <family val="2"/>
          </rPr>
          <t xml:space="preserve">María Paula Vesga Ospina    (2021-04-20 19:26:52)
</t>
        </r>
        <r>
          <rPr>
            <sz val="11"/>
            <color rgb="FF000000"/>
            <rFont val="Arial"/>
            <family val="2"/>
          </rPr>
          <t xml:space="preserve">Circunstancias bajo las cuales se presenta el riesgo, pero no
</t>
        </r>
        <r>
          <rPr>
            <sz val="11"/>
            <color rgb="FF000000"/>
            <rFont val="Arial"/>
            <family val="2"/>
          </rPr>
          <t xml:space="preserve">constituyen la causa principal o base
</t>
        </r>
        <r>
          <rPr>
            <sz val="11"/>
            <color rgb="FF000000"/>
            <rFont val="Arial"/>
            <family val="2"/>
          </rPr>
          <t xml:space="preserve">para que se presente el riesgo
</t>
        </r>
        <r>
          <rPr>
            <sz val="11"/>
            <color rgb="FF000000"/>
            <rFont val="Arial"/>
            <family val="2"/>
          </rPr>
          <t xml:space="preserve">
</t>
        </r>
        <r>
          <rPr>
            <sz val="11"/>
            <color rgb="FF000000"/>
            <rFont val="Arial"/>
            <family val="2"/>
          </rPr>
          <t>Es la situación más evidente frente al riesgo</t>
        </r>
      </text>
    </comment>
    <comment ref="G6" authorId="0" shapeId="0">
      <text>
        <r>
          <rPr>
            <sz val="11"/>
            <color rgb="FF000000"/>
            <rFont val="Arial"/>
            <family val="2"/>
          </rPr>
          <t xml:space="preserve">======
</t>
        </r>
        <r>
          <rPr>
            <sz val="11"/>
            <color rgb="FF000000"/>
            <rFont val="Arial"/>
            <family val="2"/>
          </rPr>
          <t xml:space="preserve">ID#AAAAMA8ZbV0
</t>
        </r>
        <r>
          <rPr>
            <sz val="11"/>
            <color rgb="FF000000"/>
            <rFont val="Arial"/>
            <family val="2"/>
          </rPr>
          <t xml:space="preserve">María Paula Vesga Ospina    (2021-04-20 19:28:28)
</t>
        </r>
        <r>
          <rPr>
            <sz val="11"/>
            <color rgb="FF000000"/>
            <rFont val="Arial"/>
            <family val="2"/>
          </rPr>
          <t>Causa principal o básica, corresponde a las razones por la cuales se puede presentar el riesgo</t>
        </r>
      </text>
    </comment>
    <comment ref="I6" authorId="0" shapeId="0">
      <text>
        <r>
          <rPr>
            <sz val="11"/>
            <color rgb="FF000000"/>
            <rFont val="Arial"/>
            <family val="2"/>
          </rPr>
          <t xml:space="preserve">======
</t>
        </r>
        <r>
          <rPr>
            <sz val="11"/>
            <color rgb="FF000000"/>
            <rFont val="Arial"/>
            <family val="2"/>
          </rPr>
          <t xml:space="preserve">ID#AAAAMA8ZbOI
</t>
        </r>
        <r>
          <rPr>
            <sz val="11"/>
            <color rgb="FF000000"/>
            <rFont val="Arial"/>
            <family val="2"/>
          </rPr>
          <t xml:space="preserve">María Paula Vesga Ospina    (2021-04-20 19:19:43)
</t>
        </r>
        <r>
          <rPr>
            <sz val="11"/>
            <color rgb="FF000000"/>
            <rFont val="Arial"/>
            <family val="2"/>
          </rPr>
          <t>Inicia con la frase: Posibilidad de + Impacto para la entidad (Qué) + Causa Inmediata (Cómo) + Causa Raíz (Por qué)</t>
        </r>
      </text>
    </comment>
    <comment ref="N6" authorId="0" shapeId="0">
      <text>
        <r>
          <rPr>
            <sz val="11"/>
            <color theme="1"/>
            <rFont val="Arial"/>
            <scheme val="minor"/>
          </rPr>
          <t>======
ID#AAAAMA8ZbOM
María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O6" authorId="0" shapeId="0">
      <text>
        <r>
          <rPr>
            <sz val="11"/>
            <color rgb="FF000000"/>
            <rFont val="Arial"/>
            <family val="2"/>
          </rPr>
          <t xml:space="preserve">======
</t>
        </r>
        <r>
          <rPr>
            <sz val="11"/>
            <color rgb="FF000000"/>
            <rFont val="Arial"/>
            <family val="2"/>
          </rPr>
          <t xml:space="preserve">ID#AAAAMA8ZbOU
</t>
        </r>
        <r>
          <rPr>
            <sz val="11"/>
            <color rgb="FF000000"/>
            <rFont val="Arial"/>
            <family val="2"/>
          </rPr>
          <t xml:space="preserve">María Paula Vesga Ospina    (2021-04-20 19:20:54)
</t>
        </r>
        <r>
          <rPr>
            <sz val="11"/>
            <color rgb="FF000000"/>
            <rFont val="Arial"/>
            <family val="2"/>
          </rPr>
          <t>Numero de veces que se ejecuta la actividad durante el año</t>
        </r>
      </text>
    </comment>
    <comment ref="R6" authorId="0" shapeId="0">
      <text>
        <r>
          <rPr>
            <sz val="11"/>
            <color rgb="FF000000"/>
            <rFont val="Arial"/>
            <family val="2"/>
          </rPr>
          <t xml:space="preserve">======
</t>
        </r>
        <r>
          <rPr>
            <sz val="11"/>
            <color rgb="FF000000"/>
            <rFont val="Arial"/>
            <family val="2"/>
          </rPr>
          <t xml:space="preserve">ID#AAAAMDtuPxE
</t>
        </r>
        <r>
          <rPr>
            <sz val="11"/>
            <color rgb="FF000000"/>
            <rFont val="Arial"/>
            <family val="2"/>
          </rPr>
          <t xml:space="preserve">María Paula Vesga Ospina    (2021-04-20 21:00:09)
</t>
        </r>
        <r>
          <rPr>
            <sz val="11"/>
            <color rgb="FF000000"/>
            <rFont val="Arial"/>
            <family val="2"/>
          </rPr>
          <t xml:space="preserve">No seleccionar los criterios de impacto: 
</t>
        </r>
        <r>
          <rPr>
            <sz val="11"/>
            <color rgb="FF000000"/>
            <rFont val="Arial"/>
            <family val="2"/>
          </rPr>
          <t xml:space="preserve">*Afectación Económica o Presupuestal 
</t>
        </r>
        <r>
          <rPr>
            <sz val="11"/>
            <color rgb="FF000000"/>
            <rFont val="Arial"/>
            <family val="2"/>
          </rPr>
          <t>*Pérdida Reputacional</t>
        </r>
      </text>
    </comment>
    <comment ref="W6" authorId="0" shapeId="0">
      <text>
        <r>
          <rPr>
            <sz val="11"/>
            <color rgb="FF000000"/>
            <rFont val="Arial"/>
            <family val="2"/>
          </rPr>
          <t xml:space="preserve">======
</t>
        </r>
        <r>
          <rPr>
            <sz val="11"/>
            <color rgb="FF000000"/>
            <rFont val="Arial"/>
            <family val="2"/>
          </rPr>
          <t xml:space="preserve">ID#AAAAMA8ZbOY
</t>
        </r>
        <r>
          <rPr>
            <sz val="11"/>
            <color rgb="FF000000"/>
            <rFont val="Arial"/>
            <family val="2"/>
          </rPr>
          <t xml:space="preserve">María Paula Vesga Ospina    (2021-04-20 19:21:22)
</t>
        </r>
        <r>
          <rPr>
            <sz val="11"/>
            <color rgb="FF000000"/>
            <rFont val="Arial"/>
            <family val="2"/>
          </rPr>
          <t>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X6" authorId="0" shapeId="0">
      <text>
        <r>
          <rPr>
            <sz val="11"/>
            <color rgb="FF000000"/>
            <rFont val="Arial"/>
            <family val="2"/>
          </rPr>
          <t xml:space="preserve">======
</t>
        </r>
        <r>
          <rPr>
            <sz val="11"/>
            <color rgb="FF000000"/>
            <rFont val="Arial"/>
            <family val="2"/>
          </rPr>
          <t xml:space="preserve">ID#AAAAMD_FnIk
</t>
        </r>
        <r>
          <rPr>
            <sz val="11"/>
            <color rgb="FF000000"/>
            <rFont val="Arial"/>
            <family val="2"/>
          </rPr>
          <t xml:space="preserve">María Paula Vesga Ospina    (2021-04-21 15:05:43)
</t>
        </r>
        <r>
          <rPr>
            <sz val="11"/>
            <color rgb="FF000000"/>
            <rFont val="Arial"/>
            <family val="2"/>
          </rPr>
          <t>colocar si afecta probabilidad  o impacto</t>
        </r>
      </text>
    </comment>
    <comment ref="AK6" authorId="0" shapeId="0">
      <text>
        <r>
          <rPr>
            <sz val="11"/>
            <color theme="1"/>
            <rFont val="Arial"/>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comments>
</file>

<file path=xl/sharedStrings.xml><?xml version="1.0" encoding="utf-8"?>
<sst xmlns="http://schemas.openxmlformats.org/spreadsheetml/2006/main" count="2892" uniqueCount="1075">
  <si>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</si>
  <si>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</si>
  <si>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</si>
  <si>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</si>
  <si>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</si>
  <si>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</si>
  <si>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</si>
  <si>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</si>
  <si>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</si>
  <si>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</si>
  <si>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</si>
  <si>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</si>
  <si>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</si>
  <si>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</si>
  <si>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</si>
  <si>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</si>
  <si>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</si>
  <si>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</si>
  <si>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</si>
  <si>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</si>
  <si>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</si>
  <si>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</si>
  <si>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</si>
  <si>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</si>
  <si>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</si>
  <si>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</si>
  <si>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</si>
  <si>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</si>
  <si>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</si>
  <si>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</si>
  <si>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</si>
  <si>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</si>
  <si>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</si>
  <si>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</si>
  <si>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</si>
  <si>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</si>
  <si>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</si>
  <si>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</si>
  <si>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</si>
  <si>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</si>
  <si>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</si>
  <si>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</si>
  <si>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</si>
  <si>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</si>
  <si>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</si>
  <si>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</si>
  <si>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</si>
  <si>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</si>
  <si>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</si>
  <si>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</si>
  <si>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</si>
  <si>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</si>
  <si>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</si>
  <si>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</si>
  <si>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</si>
  <si>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</si>
  <si>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</si>
  <si>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</si>
  <si>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</si>
  <si>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</si>
  <si>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</si>
  <si>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MAPA DE RIESGOS</t>
  </si>
  <si>
    <t>PROCESO GESTIÓN DE CALIDAD</t>
  </si>
  <si>
    <t>SENADO DE LA REPÚBLICA</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</si>
  <si>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</si>
  <si>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</si>
  <si>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</si>
  <si>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</si>
  <si>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</si>
  <si>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</si>
  <si>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</si>
  <si>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</si>
  <si>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</si>
  <si>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</si>
  <si>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</si>
  <si>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</si>
  <si>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</si>
  <si>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</si>
  <si>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</si>
  <si>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</si>
  <si>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</si>
  <si>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</si>
  <si>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</si>
  <si>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</si>
  <si>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</si>
  <si>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</si>
  <si>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</si>
  <si>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</si>
  <si>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</si>
  <si>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</si>
  <si>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</si>
  <si>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</si>
  <si>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</si>
  <si>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</si>
  <si>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</si>
  <si>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</si>
  <si>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</si>
  <si>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</si>
  <si>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</si>
  <si>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</si>
  <si>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diagnóstico organizacional y formulación del plan estratégico</t>
  </si>
  <si>
    <t>Reputacional</t>
  </si>
  <si>
    <t xml:space="preserve">Inadecuado diagnóstico organizacional </t>
  </si>
  <si>
    <t>La aplicación errónea de herramientas metodológicas para la elaboración del diagnóstico y suministro de información incompleta e insuficiente por parte de las dependencias de la entidad</t>
  </si>
  <si>
    <t>N/A</t>
  </si>
  <si>
    <t>R1
Posibilidad de afectación reputacional por el inadecuado diagnóstico organizacional, debido a la aplicación errónea de herramientas metodológicas para la elaboración del diagnóstico y suministro de información incompleta e insuficiente por parte de las dependencias de la entidad</t>
  </si>
  <si>
    <t>X</t>
  </si>
  <si>
    <t>Ejecucion y Administracion de procesos</t>
  </si>
  <si>
    <t xml:space="preserve">     El riesgo afecta la imagen de la entidad con algunos usuarios de relevancia frente al logro de los objetivos</t>
  </si>
  <si>
    <t>Preventivo</t>
  </si>
  <si>
    <t>Manual</t>
  </si>
  <si>
    <t>Documentado</t>
  </si>
  <si>
    <t>Continua</t>
  </si>
  <si>
    <t>Con Registro</t>
  </si>
  <si>
    <t>Reducir (mitigar)</t>
  </si>
  <si>
    <t>Procedimiento despliegue estratégico</t>
  </si>
  <si>
    <t>Económico</t>
  </si>
  <si>
    <t>Inadecuada formulación y despliegue de la plataforma estratégica de la entidad</t>
  </si>
  <si>
    <t>Desconocimiento y falta de apropiación de los líderes de proceso sobre la importancia de los ejercicios de Planeación estratégica</t>
  </si>
  <si>
    <t>Falta de personal experto para la implementación y articulación de necesidades</t>
  </si>
  <si>
    <t xml:space="preserve">C1
El designado de la Dirección General Administrativa convoca a reunión mensual a los líderes de los sistemas, con el fin de asegurar  su articulación e implementación del Sistema Integrado de Gestión (Gestión de Calidad, Gestión
Ambiental SGA y Gestión de la Seguridad y Salud en el Trabajo SGSST)
FV: Actas de reunión </t>
  </si>
  <si>
    <t>Sin Documentar</t>
  </si>
  <si>
    <t>C2
El Equipo de trabajo de calidad y DGA revisan las sugerencias, decisiones y conclusiones generadas sobre el Sistema Integrado de Gestión y se registran en el Informe de revisión por la Dirección, con el fin que se definan acciones de mejora en los sistemas.  FV: Informe de Revisión por la Dirección al SIG</t>
  </si>
  <si>
    <t>Falta de recursos y compromiso de los lideres</t>
  </si>
  <si>
    <t xml:space="preserve">     Entre 100 y 500 SMLMV </t>
  </si>
  <si>
    <t>Correctivo</t>
  </si>
  <si>
    <t>Económico y Reputacional</t>
  </si>
  <si>
    <t>Proyectos de inversión desarticulados con la plataforma estratégica</t>
  </si>
  <si>
    <t xml:space="preserve">     El riesgo afecta la imagen de la entidad internamente, de conocimiento general, nivel interno, de junta dircetiva y accionistas y/o de provedores</t>
  </si>
  <si>
    <t>Aceptar</t>
  </si>
  <si>
    <t>Detectivo</t>
  </si>
  <si>
    <t>Incumplimiento en la ejecución de los proyectos.</t>
  </si>
  <si>
    <t xml:space="preserve">Inadecuada entrega de información del proyecto </t>
  </si>
  <si>
    <t>Aleatoria</t>
  </si>
  <si>
    <t>Cierre técnico inadecuado de los proyectos de inversión.</t>
  </si>
  <si>
    <t xml:space="preserve">Debilidad en la formalización del cierre del proyecto </t>
  </si>
  <si>
    <t>Procedimiento Control de documentos</t>
  </si>
  <si>
    <t>Desactualización de documentos publicados</t>
  </si>
  <si>
    <t>Desconocimiento o falta de aplicación de los lineamientos adoptados en la Entidad.</t>
  </si>
  <si>
    <t>R1
Posibilidad de afectación reputacional por desactualización de documentos publicados debido al desconocimiento o falta de  aplicación de los lineamientos adoptados en la Entidad.</t>
  </si>
  <si>
    <t xml:space="preserve">C3 
 El profesional de apoyo del SGC socializa los documentos aprobados por Comité Institucional de Gestión y Desempeño, en los seguimientos trimestrales preventivos de la plataforma estratégica para su uso y apropiación. FV: Acta reunión </t>
  </si>
  <si>
    <t>Moderado</t>
  </si>
  <si>
    <t>30/06/2022
30/11/2022</t>
  </si>
  <si>
    <t>Caracterización proceso Gestión de Calidad</t>
  </si>
  <si>
    <t>Interrupciones en la disponibilidad del software de gestión de calidad.</t>
  </si>
  <si>
    <t>Fallas Tecnologicas</t>
  </si>
  <si>
    <t xml:space="preserve">     El riesgo afecta la imagen de alguna área de la organización</t>
  </si>
  <si>
    <t>x</t>
  </si>
  <si>
    <t xml:space="preserve">     El riesgo afecta la imagen de la entidad a nivel nacional, con efecto publicitarios sostenible a nivel país</t>
  </si>
  <si>
    <t>Ejecución y Administración de procesos</t>
  </si>
  <si>
    <t>Fraude Interno</t>
  </si>
  <si>
    <t xml:space="preserve">     Entre 50 y 100 SMLMV </t>
  </si>
  <si>
    <t xml:space="preserve">     Entre 10 y 50 SMLMV </t>
  </si>
  <si>
    <t>Reducir (compartir)</t>
  </si>
  <si>
    <t>Usuarios, productos y practicas , organizacionales</t>
  </si>
  <si>
    <t>Fallas Tecnológicas</t>
  </si>
  <si>
    <t>El riesgo afecta la imagen de la entidad a nivel nacional, con efecto publicitarios sostenible a nivel país</t>
  </si>
  <si>
    <t>Relaciones Laborales</t>
  </si>
  <si>
    <t>El riesgo afecta la imagen de la entidad internamente, de conocimiento general, nivel interno, de junta dircetiva y accionistas y/o de provedores</t>
  </si>
  <si>
    <t>Mayor</t>
  </si>
  <si>
    <t>Menor</t>
  </si>
  <si>
    <t>Catastrófico</t>
  </si>
  <si>
    <t>Automático</t>
  </si>
  <si>
    <t xml:space="preserve">     Afectación menor a 10 SMLMV .</t>
  </si>
  <si>
    <t>Fraude Externo</t>
  </si>
  <si>
    <t xml:space="preserve">     El riesgo afecta la imagen de de la entidad con efecto publicitario sostenido a nivel de sector administrativo, nivel departamental o municipal</t>
  </si>
  <si>
    <t>Matriz de Calor Inherente Talento Humano</t>
  </si>
  <si>
    <t>Probabilidad</t>
  </si>
  <si>
    <t>Muy Alta
100%</t>
  </si>
  <si>
    <t>Extremo</t>
  </si>
  <si>
    <t>Alta
80%</t>
  </si>
  <si>
    <t>Alto</t>
  </si>
  <si>
    <t>R10</t>
  </si>
  <si>
    <t>Media
60%</t>
  </si>
  <si>
    <t>R11</t>
  </si>
  <si>
    <t>R13</t>
  </si>
  <si>
    <t>R4</t>
  </si>
  <si>
    <t>Baja
40%</t>
  </si>
  <si>
    <t>R5</t>
  </si>
  <si>
    <t>Bajo</t>
  </si>
  <si>
    <t>R2</t>
  </si>
  <si>
    <t>R3</t>
  </si>
  <si>
    <t>R7</t>
  </si>
  <si>
    <t>Muy Baja
20%</t>
  </si>
  <si>
    <t>R8</t>
  </si>
  <si>
    <t>R9</t>
  </si>
  <si>
    <t>R12</t>
  </si>
  <si>
    <t>R6</t>
  </si>
  <si>
    <t>R1</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</si>
  <si>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</si>
  <si>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</si>
  <si>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</si>
  <si>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</si>
  <si>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</si>
  <si>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</si>
  <si>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</si>
  <si>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</si>
  <si>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</si>
  <si>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</si>
  <si>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</si>
  <si>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</si>
  <si>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</si>
  <si>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</si>
  <si>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</si>
  <si>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</si>
  <si>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</si>
  <si>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</si>
  <si>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</si>
  <si>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</si>
  <si>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</si>
  <si>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</si>
  <si>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</si>
  <si>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</si>
  <si>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</si>
  <si>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</si>
  <si>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</si>
  <si>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</si>
  <si>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</si>
  <si>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</si>
  <si>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</si>
  <si>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</si>
  <si>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</si>
  <si>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</si>
  <si>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</si>
  <si>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</si>
  <si>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</si>
  <si>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</si>
  <si>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</si>
  <si>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Moderado 60%</t>
  </si>
  <si>
    <t xml:space="preserve">MAYOR
</t>
  </si>
  <si>
    <r>
      <rPr>
        <b/>
        <sz val="12"/>
        <color rgb="FF000000"/>
        <rFont val="Calibri"/>
      </rPr>
      <t>Impacto negativo en la Entidad</t>
    </r>
    <r>
      <rPr>
        <b/>
        <sz val="12"/>
        <color rgb="FF000000"/>
        <rFont val="Calibri"/>
      </rPr>
      <t xml:space="preserve">
Genera altas consecuencias para la entidad</t>
    </r>
  </si>
  <si>
    <t>Mayor 80%</t>
  </si>
  <si>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</si>
  <si>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</si>
  <si>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Catastrófico 100%</t>
  </si>
  <si>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</si>
  <si>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</si>
  <si>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</si>
  <si>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3</t>
  </si>
  <si>
    <t>RIESGO 10</t>
  </si>
  <si>
    <t>RIESGO 13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</si>
  <si>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</si>
  <si>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</si>
  <si>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</si>
  <si>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</si>
  <si>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</si>
  <si>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</si>
  <si>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</si>
  <si>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</si>
  <si>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</si>
  <si>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</si>
  <si>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</si>
  <si>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</si>
  <si>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</si>
  <si>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</si>
  <si>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</si>
  <si>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</si>
  <si>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</si>
  <si>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</si>
  <si>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</si>
  <si>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</si>
  <si>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</si>
  <si>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</si>
  <si>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</si>
  <si>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</si>
  <si>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</si>
  <si>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</si>
  <si>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</si>
  <si>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</si>
  <si>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RIESGO 1</t>
  </si>
  <si>
    <t>Responder afirmativamente de 1 a 5 preguntas</t>
  </si>
  <si>
    <t>RIESGO 3</t>
  </si>
  <si>
    <t>Responder afirmativamente de 6 a 11 preguntas</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</si>
  <si>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</si>
  <si>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</si>
  <si>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</si>
  <si>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</si>
  <si>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</si>
  <si>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</si>
  <si>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</si>
  <si>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</si>
  <si>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</si>
  <si>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</si>
  <si>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</si>
  <si>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</si>
  <si>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</si>
  <si>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</si>
  <si>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</si>
  <si>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</si>
  <si>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</si>
  <si>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</si>
  <si>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 xml:space="preserve">Entre 50 y 100 SMLMV </t>
  </si>
  <si>
    <t>El riesgo afecta la imagen de la entidad con algunos usuarios de relevancia frente al logro de los objetivos</t>
  </si>
  <si>
    <t xml:space="preserve">Entre 100 y 500 SMLMV </t>
  </si>
  <si>
    <t>El riesgo afecta la imagen de de la entidad con efecto publicitario sostenido a nivel de sector administrativo, nivel departamental o municipal</t>
  </si>
  <si>
    <t xml:space="preserve">Mayor a 500 SMLMV </t>
  </si>
  <si>
    <t>Afectación_Económica_o_presupuestal</t>
  </si>
  <si>
    <t>Pérdida_Reputacional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</si>
  <si>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</si>
  <si>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</si>
  <si>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</si>
  <si>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</si>
  <si>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</si>
  <si>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</si>
  <si>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</si>
  <si>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</si>
  <si>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</si>
  <si>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</si>
  <si>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</si>
  <si>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</si>
  <si>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</si>
  <si>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</si>
  <si>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</si>
  <si>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</si>
  <si>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</si>
  <si>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</si>
  <si>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</si>
  <si>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</si>
  <si>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</si>
  <si>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</si>
  <si>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</si>
  <si>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</si>
  <si>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</si>
  <si>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</si>
  <si>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</si>
  <si>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</si>
  <si>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R4 Posibilidad de afectaciòn econòmica y reputacional por el bajo desempeño laboral de los funcionarios, afectando la calidad del servicio, debido a la falta de competencia, conocimiento, habilidad y destreza.</t>
  </si>
  <si>
    <t>Posibilidad de afectación económica y reputacional por prescripción y no pago de las incapacidades, debido a la falta de reporte, seguimiento y control.</t>
  </si>
  <si>
    <t xml:space="preserve">Posibilidad de afectación económica y reputacional por el reporte extemporaneo de las novedades de situaciones administrativas de la entidad, debido </t>
  </si>
  <si>
    <t xml:space="preserve">Posibilidad de afectación económica y reputacional por la realización de actividades diferentes a las establecidas en el Manual de Funciones por parte de funcionarios, debido a la desactualización del Manual de Funciones y ubicación de funcionarios en áreas distintas a las de su nombramiento. </t>
  </si>
  <si>
    <t xml:space="preserve">Posibilidad de afectación económica y reputacional por el incumplimiento en la desvinculación de funcionarios a la edad de retiro forzoso, debido a la falta de gestión administrativa, en la aplicación de la normatividad vigente.   </t>
  </si>
  <si>
    <t xml:space="preserve">Clasificación del Riesgo </t>
  </si>
  <si>
    <t xml:space="preserve">Factores de riesgo </t>
  </si>
  <si>
    <t xml:space="preserve">Controles </t>
  </si>
  <si>
    <t xml:space="preserve">tratamiento </t>
  </si>
  <si>
    <t>Evitar</t>
  </si>
  <si>
    <t>Plan de accion (solo para la opción reducir)</t>
  </si>
  <si>
    <t>Finalizado</t>
  </si>
  <si>
    <t>En curso</t>
  </si>
  <si>
    <t>Daños Activos Fisicos</t>
  </si>
  <si>
    <t>Sin registro</t>
  </si>
  <si>
    <t>Reducir</t>
  </si>
  <si>
    <t>R2
Posibilidad de afectación reputacional por la inadecuada formulación y despliegue de la plataforma estratégica de la entidad, debido al desconocimiento y falta de apropiación de los líderes de proceso sobre la importancia de los ejercicios de planeación estratégica</t>
  </si>
  <si>
    <t>Realizar reunión con los responsables de los procesos sobre la importancia e impacto de la formulación estratégica en el cumplimiento de los objetivos estratégicos. 
FV: Acta de reunión</t>
  </si>
  <si>
    <t>R3
Posibilidad de afectación económica y reputacional por desarticulación del Sistema Integrado de gestión, debido a falta de personal experto para la implementación y articulación de los sistemas e incumplimiento de la normatividad que conlleve a sanciones.</t>
  </si>
  <si>
    <t>incumplimiento de las actividades establecidas en la planeación estratégica de la Entidad</t>
  </si>
  <si>
    <t>C2
La Directora General realiza comunicación a los responsables de los procesos frente a los informes recibidos por la Oficina Coordinadora de Control Interno de las acciones que no se han cumplido en la plataforma estratégica
FV: Comunicaciones enviadas.</t>
  </si>
  <si>
    <t>Formulación de proyectos</t>
  </si>
  <si>
    <t>C1
Los profesionales designados de la División de Planeación y Sistemas, verifican las solicitudes a través del Formato solicitud de proyectos, con el objetivo de identificar que los proyectos que se presenten estén alineados con la plataforma estratégica de la Entidad.  
FV: Verificación del diligenciamiento del formato GP-Fr01 Solicitud de proyectos.</t>
  </si>
  <si>
    <t>C2. 
Los profesionales designados de la División de Planeación y Sistemas, organizan reunión de priorización de proyectos,  con el fin de definir los proyectos que se programan de la siguiente vigencia, con la aprobación de la DGA
FV: Acta de reunión.</t>
  </si>
  <si>
    <t>R2
Posibilidad de afectación económica y reputacional por el incumplimiento en la ejecución de los proyectos, debido a la inadecuada entrega de información del proyecto.</t>
  </si>
  <si>
    <t>R3
Posibilidad de afectación reputacional y económica por cierre técnico inadecuado de los proyectos de inversión, debido a la debilidad en la formalización del cierre del proyecto.</t>
  </si>
  <si>
    <t>C1
Los profesionales de apoyo designados de la División de Planeación y Sistemas, verifican y validan los documentos soportes, para garantizar que los entregables corresponden a los establecidos en el proyecto.
Fv: Diligenciamiento del formato 
GP Fr14 Formato lista seguimiento documental proyectos</t>
  </si>
  <si>
    <t>C2 
El profesional de apoyo SGC, realiza el
seguimiento de manera trimestral, desde el
listado maestro de documentos. GC-Fr01, con el
fin de identificar que los documentos
publicados estén vigentes.
FV: Acta de reunión con el GC-Fr01Formato listado maestro de
documentos actualizado.</t>
  </si>
  <si>
    <t>30/06/2023
30/09/2023
30/11/2023</t>
  </si>
  <si>
    <t xml:space="preserve">Definir estrategia de comunicación para informar los compromisos e incentivos de ser auditor interno de calidad.
FV: Estrategia definida e implementada. </t>
  </si>
  <si>
    <t>Jefe División Planeación y Sistemas 
(Arturo García)</t>
  </si>
  <si>
    <t>R4
Posibilidad de afectación reputacional por incumplimiento en el desarrollo de la gestión estratégica, debido a interrupciones en la disponibilidad del software de gestión de calidad.</t>
  </si>
  <si>
    <t xml:space="preserve"> </t>
  </si>
  <si>
    <t xml:space="preserve">
Entrega de transcripciones incompletas 
</t>
  </si>
  <si>
    <t xml:space="preserve">Grabaciones con distorsiones o incompletas del audio de las sesiones plenarias. </t>
  </si>
  <si>
    <t>C2
EL funcionario designado de la sección de grabación verifica las copias de las transcripciones en Backup de manera mensual con el fin de conservar el archivo histórico de los audios y las transcripciones 
FV: Disco duro con las grabaciones de audio y transcripciones y los informes de los operadores.</t>
  </si>
  <si>
    <t xml:space="preserve">
Pérdida del archivo sonoro de las sesiones plenaria por deterioro, hurto o caso fortuito </t>
  </si>
  <si>
    <t xml:space="preserve">falta de disponibilidad de almacenamiento para el archivo de los audios de las sesiones plenarias </t>
  </si>
  <si>
    <t>Vicio de trámite en proyectos de acto legislativo o de ley</t>
  </si>
  <si>
    <t xml:space="preserve">Incumplimiento de los requisitos definidos en  la ley 5 de 1992 y la constitución política  de 1991 para este tipo de trámite </t>
  </si>
  <si>
    <t xml:space="preserve">R3
Posibilidad de afectación reputacional por el vicio de trámite en proyectos de acto legislativo o de ley, debido a el incumplimiento de los requisitos definidos en la ley 5 de 1992 y la constitución política de 1991 para este tipo de trámite. </t>
  </si>
  <si>
    <t>Jefe Sección Leyes
(Sarly Novoa)</t>
  </si>
  <si>
    <t>C2
La jefe de leyes verifica el alcance y tema contenido en el proyecto de ley o de acto legislativo para su correcto reparto a las comisiones de acuerdo con la competencia definida para cada comisión constitucional en la ley 5 de 1992, con el fin de asegurar que los proyectos de ley quedan asignados de forma correcta
FV:  Formato de análisis de competencia, para reparto de proyectos de ley y de acto legislativo</t>
  </si>
  <si>
    <t xml:space="preserve">La conservación y custodia de la gaceta </t>
  </si>
  <si>
    <t xml:space="preserve">Falta de una herramienta de almacenamiento física o virtual. </t>
  </si>
  <si>
    <t>Procedimiento Elección de dignatarios y funcionarios a Cargo del Senado de la República</t>
  </si>
  <si>
    <t xml:space="preserve">Vicio de trámite en la elección de dignatarios del nivel interno o nacional </t>
  </si>
  <si>
    <t xml:space="preserve">Incumplimiento de los procedimientos y normatividad aplicables </t>
  </si>
  <si>
    <t>C1.
El Secretario de la Comisión de Acreditación documental, verifica que el informe de la Comisión refleje los requisitos definidos para cada cargo, con el fin de garantizar el efectivo cumplimiento por parte de los candidatos postulados.
FV: Acta de la comisión de acreditación documental</t>
  </si>
  <si>
    <t>C2
El presidente del Senado  anuncia en sesión plenaria la elección de dignatarios a cargo del Senado de la República, con mínimo 8 días de
anterioridad a la elección, con el fin de dar cumplimiento a la ley. 
FV: Acta de sesión plenaria donde se realizó el anuncio de la elección.</t>
  </si>
  <si>
    <t xml:space="preserve">C3
El Presidente del Senado mediante comunicado informa sobre la fecha de elección de dignatarios a cargo del Senado de la República, con el objetivo de dar cumplimiento a la ley. 
FV: Publicación en la página web  </t>
  </si>
  <si>
    <t>Procedimiento juzgamiento de dignatarios</t>
  </si>
  <si>
    <t>Vicios de trámite</t>
  </si>
  <si>
    <t xml:space="preserve">Corrupción </t>
  </si>
  <si>
    <t>N.A.</t>
  </si>
  <si>
    <t>Procedimiento otorgamiento de condecoraciones, exaltaciones, reconocimientos o moción de duelo</t>
  </si>
  <si>
    <t>Imposibilidad de realizar la ceremonia</t>
  </si>
  <si>
    <t>Ausencia del Senador Proponente o del condecorado.</t>
  </si>
  <si>
    <t>Usuarios, productos y prácticas , organizacionales</t>
  </si>
  <si>
    <t xml:space="preserve">Divulgación de los servicios del proceso de gestión protocolaria para los Senadores.   
FV: Pieza de divulgación </t>
  </si>
  <si>
    <t>Jefe Oficina de Protocolo</t>
  </si>
  <si>
    <t>Procedimiento tramite de pasaportes y visas para senadores y familia</t>
  </si>
  <si>
    <t>Presentación de documentación incompleta por parte del Senador solicitante.</t>
  </si>
  <si>
    <t>Extemporaneidad en la expedición de los documentos por parte de entes externos.</t>
  </si>
  <si>
    <t>Eventos externos</t>
  </si>
  <si>
    <t>Pérdida de Pasaporte o Visa de Senador o su familia</t>
  </si>
  <si>
    <t xml:space="preserve">R3                                                    Posibilidad de afectación reputacional por pérdida de Pasaporte o Visa de Senador o su Familia debido a eventos externos. </t>
  </si>
  <si>
    <t>Inoportunidad e inadecuada respuestas a las peticiones ciudadanas</t>
  </si>
  <si>
    <t>Falta de personal, tecnología, cultura y formación en la organización, para el manejo de las PQRSD.</t>
  </si>
  <si>
    <t>R1
Posibilidad de afectación económica y reputacional por inoportunidad e inadecuada respuestas a las peticiones ciudadanas, debido a la falta de personal, tecnología, cultura y formación en la organización para el manejo de las PQRSD.</t>
  </si>
  <si>
    <t>C1 
El Coordinador(a) de la UAC y el equipo de la UAC realizan seguimiento a los tiempos de respuesta de las peticiones ciudadanas para tener trazabilidad de los tiempos de contestación de las peticiones. FV: UC-Fr04 Formato radicación y seguimiento a peticiones, quejas, reclamos, denuncias y sugerencias.</t>
  </si>
  <si>
    <t>Solicitar la continuidad o vinculación de contratistas especializados e idóneos para apoyar el desarrollo en la atención PQRSD
FV: Solicitud de contratistas</t>
  </si>
  <si>
    <t>Alta demanda de solicitudes y  falta de personal de apoyo</t>
  </si>
  <si>
    <t>Solicitar la continuidad o vinculación de contratistas especializados e idóneos para apoyar el desarrollo de las Visitas Guiadas al Congreso.
FV: Solicitud de contratista</t>
  </si>
  <si>
    <t>Fortalecer a los expositores  en temas de trámite legislativo, historia, arte y arquitectura, protocolo y oratoria para la actualización de la información en el desarrollo de las Visitas Guiadas al Congreso. FV: Acta de reunión (Grabación)</t>
  </si>
  <si>
    <t>Procedimiento revisión y firma de proyectos de actos administrativos</t>
  </si>
  <si>
    <t>Emisión del Acto administrativo sin revisión del equipo jurídico de Secretaría General,</t>
  </si>
  <si>
    <t>Socializar a los responsables de la revisión jurídica de actos administrativos la importancia de esta actividad. FV: Acta de reunión.</t>
  </si>
  <si>
    <t>Secretaria General 
(Camilo Correa)</t>
  </si>
  <si>
    <t>Emisión de acto administrativo con el número consecutivo duplicado</t>
  </si>
  <si>
    <t>La premura en la solicitud sin registro en la base de datos de consecutivos o error por parte de la persona designada</t>
  </si>
  <si>
    <t>R2 
Posibilidad de afectación reputacional por emisión de acto administrativo con el número consecutivo duplicado, debido a la premura en la solicitud sin registro en la base de datos de consecutivos o error por parte de la persona designada</t>
  </si>
  <si>
    <t>Pérdida de actos administrativos originales</t>
  </si>
  <si>
    <t>Vencimiento de términos en las solicitudes allegadas a Secretaria General</t>
  </si>
  <si>
    <t xml:space="preserve">Fuga de información reservada
</t>
  </si>
  <si>
    <t>Procedimiento préstamo y uso de espacios institucionales</t>
  </si>
  <si>
    <t>Direccionamiento de la contratación en beneficio propio o a favor  de un tercero</t>
  </si>
  <si>
    <t>Deficiencias en la aplicación y seguimiento de los procedimientos y controles establecidos en la etapa pre contractual</t>
  </si>
  <si>
    <t>Equipo contratación (Rafael Martínez)</t>
  </si>
  <si>
    <t>Expiración de las garantías que cubren la calidad de las obras, cumplimiento, pago de salarios y prestaciones sociales, bienes o servicios adquiridos</t>
  </si>
  <si>
    <t>Ausencia de un mecanismo de seguimiento a la cobertura de las garantías por parte de los supervisores y la demora en la presentación de garantías y la ampliación de las mismas</t>
  </si>
  <si>
    <t xml:space="preserve">C1
El abogado designado realiza el  seguimiento en  la plataforma SECOP II de que se haya cargado la póliza con el fin de verificar que efectivamente se encuentre registrada en la plataforma.
FV: Verificación del registro en la plataforma SECOP II </t>
  </si>
  <si>
    <t xml:space="preserve">Realizar reuniones periódicas con el fin de validar los correos que fueron enviados para la ampliación de las pólizas.
FV: Acta de reunión </t>
  </si>
  <si>
    <t xml:space="preserve">Falta de cobertura de la ARL del contratista y que el tipo de riesgo no corresponda  las actividades a desarrollar durante la ejecución del contrato </t>
  </si>
  <si>
    <t xml:space="preserve">Solicitar los reportes generales a Positiva y a Sura de las afiliaciones para verificar afiliación aleatoria y que cumpla con el nivel del riesgo.
FV: Archivo del reporte (bases de datos)
Realizar revisión de un muestreo aleatorio del pago de aporte a seguridad social de los contratos de la entidad.
FV: Informe </t>
  </si>
  <si>
    <t>C2
El equipo de contratación realiza la verificación de la certificación de la ARL a la que pertenece el contratista, siempre y cuando no sean de la ARL que maneje la entidad, con el fin de tener la certeza de la cobertura de la ARL que informa el interesado 
FV: Certificación afiliación ARL</t>
  </si>
  <si>
    <t xml:space="preserve">Realizar la liquidación contractual fuera de los términos de ley. (Cuando aplique)"  </t>
  </si>
  <si>
    <t>Corrupción</t>
  </si>
  <si>
    <t xml:space="preserve">Incumpliendo de las obligaciones contractuales </t>
  </si>
  <si>
    <t xml:space="preserve">Debilidades en la supervisión en la ejecución del contrato </t>
  </si>
  <si>
    <t xml:space="preserve">C4
El equipo de contratación realiza de manera periódica la verificación aleatoria del cargue de los informes de actividades en SECOP ll, con el fin de corroborar la publicación de los informes
FV: Correo enviado a supervisor y contratista en caso de ser necesario. </t>
  </si>
  <si>
    <t xml:space="preserve">Verificación Física de Inventarios </t>
  </si>
  <si>
    <t>debido  al daño, extravío o devolución del elementos por parte del responsable del inventario de la dependencia u oficina.</t>
  </si>
  <si>
    <t>R1
Posibilidad de afectación económica y reputacional por la perdida de los bienes de la Entidad debido al daño, extravío o devolución del elementos por parte del responsable del inventario de la dependencia u oficina.</t>
  </si>
  <si>
    <t>Daños Activos Físicos</t>
  </si>
  <si>
    <t>Realizar divulgación a los responsables de inventario con el fin de solicitar la devolución de los bienes a cargo, una vez se retiren de la entidad para la expedición del respectivo paz y salvo. 
FV. Correo institucional</t>
  </si>
  <si>
    <t xml:space="preserve">Jefe División de Bienes y Servicios
</t>
  </si>
  <si>
    <t>Oficiar a los Senadores y Jefes de oficina para que informen a la Unidad de Almacén qué bienes propiedad del Senado han sido trasladados fuera de la entidad para realizar trabajo en casa. FV Comunicación</t>
  </si>
  <si>
    <t>Verificación Física de Inventarios 
y
Ingreso, traslado y salida de bienes</t>
  </si>
  <si>
    <t xml:space="preserve"> 
Pérdida del valor contable por error en la estimación de la vida útil del bien</t>
  </si>
  <si>
    <t xml:space="preserve"> 
Falla en la parametrización del sistema y posterior selección de la vida útil</t>
  </si>
  <si>
    <t>Mantenimiento de bienes muebles e inmuebles</t>
  </si>
  <si>
    <t>Deterioro y daño de los bienes muebles e inmuebles de la entidad</t>
  </si>
  <si>
    <t xml:space="preserve">debido a la falta de contratación y asignación presupuestal oportuna para  la ejecución del programa de mantenimiento preventivo y correctivo. </t>
  </si>
  <si>
    <t>Presentar requerimientos  de materiales, repuestos y equipos ante la Dirección General Administrativa para la adquisición de los mismos, que permitan la oportuna ejecución del programa de mantenimiento preventivo y correctivo de los bienes muebles e inmuebles de acuerdo a los protocolos establecidos.
FV. Comunicación enviada a DGA.</t>
  </si>
  <si>
    <t>30/05/2023
30/09/2023</t>
  </si>
  <si>
    <t>Incumplimiento de la normatividad legal vigente en materia ambiental</t>
  </si>
  <si>
    <t>Desconocimiento y la alta rotación de personal.</t>
  </si>
  <si>
    <t>Ingreso, entrega y traslado de bienes</t>
  </si>
  <si>
    <t>Debilidades en el control de la actividad de entrega.</t>
  </si>
  <si>
    <t>C1
 La jefe de la División de Bienes y Servicios como supervisora del contrato de aseo y cafetería, solicitará al contratista listado detallado de cada uno de los elementos de aseo y cafetería contratados, con el fin de dar cumplimiento a la condición general del procedimiento BI-Pr02 Ingreso, entrega y traslado de bienes . F:V Comunicación enviada al contratista</t>
  </si>
  <si>
    <t>Recepción y envió de correspondencia</t>
  </si>
  <si>
    <t>Recepción, digitalización, asignación, encasillado o entrega  o distribución tardía o errónea, de la correspondencia.</t>
  </si>
  <si>
    <t xml:space="preserve">Errores humanos en la gestión dada al documento o por fallas técnicas en el sistema de Gestión documental de la entidad o del sistema del operador de mensajería. </t>
  </si>
  <si>
    <t xml:space="preserve">Reforzar la capacitación  a los funcionarios y contratistas de la Unidad de Correspondencia en el manejo del Sistema SGDEA. fF.V. Registro de la capacitación  </t>
  </si>
  <si>
    <t>C2
 La persona designada para la asignación en el sistema, verifica que el documento haya sido digitalizado correctamente y procede a reenviarlo al casillero virtual de la dependencia destino después de haber capturado la información del asunto, remitente y de datos complementarios asociados al documento. F.V. Sistema SGDEA</t>
  </si>
  <si>
    <t xml:space="preserve">Solicitar al grupo de comunicaciones internas, realizar la divulgación de los mecanismos de envío de correspondencia para el Ciudadano, a través de los diferentes canales de  comunicación con los que cuenta la entidad. F.V. Registro de la divulgación  </t>
  </si>
  <si>
    <t>La imposibilidad de entrega de la  correspondencia externa</t>
  </si>
  <si>
    <t>C1 
La persona designada de la Unidad de Correspondencia, verifica que en la planilla de imposición esté diligenciada correctamente la información. 
F.V.: GA-Fr17 Formato Planilla de Imposición</t>
  </si>
  <si>
    <t>el envió de documentos no oficiales a través del servicio de mensajería de Franquicia Postal  por funcionarios no autorizadas</t>
  </si>
  <si>
    <t>Proceso Gestión Documental</t>
  </si>
  <si>
    <t>Pérdida de información de la Entidad</t>
  </si>
  <si>
    <t>Falta de  elaboración del inventario del archivo de gestión y la posible desactualización del inventario del archivo central.</t>
  </si>
  <si>
    <t>R4
Posibilidad de afectación económica y reputacional por  la Pérdida de información de la Entidad, debido a la  falta de  elaboración del inventario del archivo de gestión y la posible desactualización del inventario del archivo central.</t>
  </si>
  <si>
    <t>Brindar acompañamiento y capacitación a las dependencias en la metodología y normatividad vigente. 
FV. Acta de la capacitación o acompañamiento</t>
  </si>
  <si>
    <t xml:space="preserve">C2
La persona designada de la Unidad de Archivo Administrativo, verifica que los inventarios del Archivo Central se encuentren actualizados con el fin de tener el control de los documentos que hacen parte del acervo documental de la entidad..
FV: GD-Fr19 Formato único de inventario documental archivo central diligenciado </t>
  </si>
  <si>
    <t>C3
La persona designada de la Unidad de Archivo Administrativo  realiza el seguimiento al Diligenciamiento del formato GD Fr01 Control préstamo de documentos,  con el fin de evitar la pérdida de la información.   FV. Formato de préstamo diligenciado GD Fr01 Control préstamo de documentos</t>
  </si>
  <si>
    <t xml:space="preserve">Seguimiento digitalización de archivo </t>
  </si>
  <si>
    <t xml:space="preserve">Pérdida de información digitalizada </t>
  </si>
  <si>
    <t xml:space="preserve">R1 .
Posibilidad de afectación reputacional por Recepción, digitalización, asignación, encasillado, entrega  o distribución tardía o errónea, de la correspondencia, debido a errores humanos en la gestión dada al documento o por fallas técnicas en el sistema de Gestión documental de la entidad o del sistema del operador de mensajería. </t>
  </si>
  <si>
    <r>
      <t xml:space="preserve">CÓDIGO: </t>
    </r>
    <r>
      <rPr>
        <sz val="12"/>
        <color rgb="FF000000"/>
        <rFont val="Arial Narrow"/>
        <family val="2"/>
      </rPr>
      <t>GC - FR08</t>
    </r>
  </si>
  <si>
    <r>
      <t xml:space="preserve">VERSIÓN: </t>
    </r>
    <r>
      <rPr>
        <sz val="12"/>
        <color rgb="FF000000"/>
        <rFont val="Arial Narrow"/>
        <family val="2"/>
      </rPr>
      <t>03</t>
    </r>
  </si>
  <si>
    <r>
      <t xml:space="preserve">FECHA DE APROBACIÓN: </t>
    </r>
    <r>
      <rPr>
        <sz val="12"/>
        <color rgb="FF000000"/>
        <rFont val="Arial Narrow"/>
        <family val="2"/>
      </rPr>
      <t>01/06/2021</t>
    </r>
  </si>
  <si>
    <t>Procedimiento administración de la información legislativa y eventos de la institución</t>
  </si>
  <si>
    <t>Publicación de información errada</t>
  </si>
  <si>
    <t>Imprecisión en la entrega de información, verificación de la información y alta rotación del personal</t>
  </si>
  <si>
    <t>R1 
Posibilidad de afectación reputacional y económica por la publicación de información errada, debido a la imprecisión en la entrega y verificación de la información y alta rotación de personal.</t>
  </si>
  <si>
    <t>Desarticulación de los involucrados en el proceso de comunicaciones (Oficina de información y prensa, equipo de comunicaciones y Canal del Congreso)</t>
  </si>
  <si>
    <t>Debido desconocimiento del procedimiento de comunicaciones del Senado y alta rotación de personal</t>
  </si>
  <si>
    <t>C1
Los involucrados del proceso de comunicaciones realizan seguimiento mensual a las actividades del proceso de comunicaciones con el fin de mantener la articulación y comunicación efectiva. 
FV: Acta de reunión en el software de gestión</t>
  </si>
  <si>
    <t>Falta de presupuesto para la adquisición de equipos adecuados y cambio en las redes de transmisión por políticas de gobierno</t>
  </si>
  <si>
    <t>R3
Posibilidad de afectación económica y reputacional por la eventual salida del aire del Canal Congreso de manera permanente, en forma interrumpida o con evidentes deficiencias, debido a la falta de adquisición de equipos adecuados o fallas técnicas y cambio en las redes de transmisión por políticas de gobierno</t>
  </si>
  <si>
    <t>n/a</t>
  </si>
  <si>
    <t>30/07/2022
30/09/2022</t>
  </si>
  <si>
    <t xml:space="preserve">bimensual </t>
  </si>
  <si>
    <t xml:space="preserve">Procedimiento para la articulación e integración de las comunicaciones </t>
  </si>
  <si>
    <t>R2
Posibilidad de afectación reputacional por la desarticulación de los involucrados en el proceso de comunicaciones (Oficina de información y prensa, equipo de comunicaciones internas y Canal del Congreso), debido al desconocimiento del procedimiento de comunicaciones del Senado y alta rotación de personal.</t>
  </si>
  <si>
    <t>Eventual salida del aire del canal de manera permanente, en forma interrumpida o con evidentes deficiencias</t>
  </si>
  <si>
    <t>La inadecuada o inoportuna prestación del servicio de soporte a hardware y software.</t>
  </si>
  <si>
    <t>Debido a la falta de continuidad de la contratación en la mesa de servicios</t>
  </si>
  <si>
    <t>Jefe División de Planeación y Sistemas</t>
  </si>
  <si>
    <t>C2. 
El profesional designado de la División de Planeación y Sistemas, solicita al supervisor del contrato la información correspondiente a la ejecución del mismo, con el fin de conocer las fechas de finalización del contrato para realizar oportunamente la nueva contratación.
FV:  Solicitud enviada.</t>
  </si>
  <si>
    <t>Realizar oportunamente la solicitud de inclusión en el plan anual de adquisiciones la  contratación de la mesa de servicio.
FV: Solicitud enviada.</t>
  </si>
  <si>
    <t>C3
El equipo técnico de la División de Planeación y Sistemas, supervisa el  mantenimiento preventivo a equipos de aire acondicionado y UPS del datacenter, con el objetivo de garantizar el correcto funcionamiento de los aires acondicionados y UPS.
FV:RT Fr12 Formato para la realización de mantenimiento preventivo a equipos, diligenciado.</t>
  </si>
  <si>
    <t>Falla en la restauración de la información respaldada</t>
  </si>
  <si>
    <t>Uso de medios de almacenamiento inadecuados o no realizar copias de seguridad oportunamente</t>
  </si>
  <si>
    <t>C1.
El equipo técnico de la División de Planeación y Sistemas, verifica el cumplimiento del  Cronograma de backups, con el fin de validar la toma de copias de seguridad de los sistemas de información de la entidad. 
FV: Cronograma de backups</t>
  </si>
  <si>
    <t xml:space="preserve">Pérdida de información institucional </t>
  </si>
  <si>
    <t xml:space="preserve">Fallas en la toma de copias de seguridad de los sistemas de información de la entidad o la omisión en la realización periódica de copias de seguridad de la información,  por parte de los usuarios responsables de la División de Recursos Tecnológicos. </t>
  </si>
  <si>
    <t>R3
Posibilidad de afectación reputacional y económica, por la pérdida de información institucional, debido a fallas en la toma de copias de seguridad de los sistemas de información de la entidad o la omisión en la verificación periódica de copias de seguridad de la información,  por parte de los usuarios responsables del área de TI.</t>
  </si>
  <si>
    <t>C1.
El equipo técnico de la División de Planeación y Sistemas, diligencia la matriz de riesgos de seguridad de la información, con el objetivo de determinar los riesgos de seguridad de los activos de información,  valorando criterios de disponibilidad, integridad y confidencialidad. 
FV: Matriz diligenciada.</t>
  </si>
  <si>
    <t xml:space="preserve">C2.
El equipo técnico de la División de Planeación y Sistemas, verifica la toma de copias de seguridad de los sistemas de información, con el fin de fortalecer el control y seguimiento de las copias de seguridad de los sistemas de información.
FV: Acta de control de cambios con reporte de la actividad. </t>
  </si>
  <si>
    <t>factores ambientales, energéticos y  orden público  que afecten a la entidad</t>
  </si>
  <si>
    <t>C1
El equipo técnico de la División de Planeación y Sistemas, de forma periódica realiza reunión en la cual se informa sobre los servicios monitoreados por la herramienta Orión con el fin de Verificar el funcionamiento de los servicios tecnológicos, teniendo en cuenta la capacidad de los equipos de cómputo donde se encuentran alojados.
FV: Actas de reunión de control de cambios.</t>
  </si>
  <si>
    <t>Falla en la prestación de los servicios tecnológicos</t>
  </si>
  <si>
    <t>Realización de un cambio de TI no autorizado o mal implementado.</t>
  </si>
  <si>
    <t>R5
Posibilidad de afectación reputacional por falla en la prestación de los servicios tecnológicos, debido a la realización de un cambio de TI no autorizado o mal implementado.</t>
  </si>
  <si>
    <t>Procedimiento soporte técnico y atención a servicios</t>
  </si>
  <si>
    <t>Procedimiento gestión y monitoreo de la plataforma tecnológica</t>
  </si>
  <si>
    <t>Procedimiento gestión de cambios de TI</t>
  </si>
  <si>
    <t xml:space="preserve">Recorte del presupuesto para la siguiente vigencia </t>
  </si>
  <si>
    <t xml:space="preserve">Falta de planeación y demora en la ejecución del presupuesto </t>
  </si>
  <si>
    <t>R1
Posibilidad de afectación económica y reputacional por recorte del presupuesto para la siguiente vigencia debido a falta de planeación y demora en la ejecución del presupuesto.</t>
  </si>
  <si>
    <t xml:space="preserve">Bimestralmente </t>
  </si>
  <si>
    <t xml:space="preserve">Convocar a reunión a cada supervisor de contrato a partir de una cuenta vencida .  FV: Acta de reunión </t>
  </si>
  <si>
    <t>C4
El personal designado de las Secciones pagaduría, presupuesto y contabilidad realizan conciliación de la información de los recursos financieros para revisar la ejecución (registro presupuestal, obligaciones y órdenes de pago) que se refleja en los hechos económicos de la entidad.
FV: Correo electrónico y        
RF Fr13 Formato acta de conciliaciones firmada</t>
  </si>
  <si>
    <t xml:space="preserve">Incumplimiento de los topes para constituir reservas presupuestales </t>
  </si>
  <si>
    <t xml:space="preserve">R2
Posibilidad de afectación económica por incumplimiento de los topes para constituir las reservas presupuestales  debido a no realizar el cierre de la cadena de ejecución presupuestal. </t>
  </si>
  <si>
    <t>C1
El personal designado de la Sección de Presupuesto realiza seguimiento a las reservas presupuestales para verificar la ejecución de la cadena presupuestal.
FV: Comunicación interna a los supervisores e interventores y la Dirección General Administrativa con reporte de registros de SIIF Nación</t>
  </si>
  <si>
    <t>C2
El jefe de Sección de Presupuesto informará al ordenador del gasto los topes establecidos para constituir las respectivas reservas presupuestales de gastos de funcionamiento e inversión, de acuerdo con el presupuesto que fue aprobado en la vigencia, con el fin de prevenir que se excedan los porcentajes establecidos por el MHCP.
FV: Comunicación interna</t>
  </si>
  <si>
    <t>Comunicar  a los supervisores e interventores  de todas las dependencias las responsabilidades y consecuencias de no presentar oportunamente los documentos  para la generación de obligaciones presupuestales  y por ende el pago respectivo de las reservas presupuestales.
FV: Comunicación interna con los registros presupuestales de reservas de SIIF Nación</t>
  </si>
  <si>
    <t xml:space="preserve">demandas y sanciones </t>
  </si>
  <si>
    <t xml:space="preserve"> Jefe División Financiera</t>
  </si>
  <si>
    <t xml:space="preserve">Trimestral </t>
  </si>
  <si>
    <t>Procedimiento administración de nómina</t>
  </si>
  <si>
    <t>C1 
Los responsables designados de cada dependencia que intervienen revisan la pre-nómina, con el fin de minimizar los errores en la misma. 
FV: Prenómina con evidencia de hallazgos.</t>
  </si>
  <si>
    <t>Revisar  la idoneidad y confiabilidad de los datos de nómina. 
FV: Informe de corrección de los datos.</t>
  </si>
  <si>
    <t xml:space="preserve">C3 
El designado de la Sección de Registro y Control, realiza seguimiento a las diferentes administradoras de seguridad social y ARL, con el fin de evidenciar que no hayan presuntas moras e inconsistencias en la información. 
FV: Oficios externos. </t>
  </si>
  <si>
    <t>Errores humanos en la liquidación de la nómina</t>
  </si>
  <si>
    <t>Imprecisiones en la información de manera intencional.</t>
  </si>
  <si>
    <t>Procedimiento Formación De Personal</t>
  </si>
  <si>
    <t xml:space="preserve"> bajo desempeño laboral de los funcionarios, afectando la calidad del servicio</t>
  </si>
  <si>
    <t>Procedimiento Para Nombramiento, Posesión Y Retiro De Funcionarios</t>
  </si>
  <si>
    <t>Ingreso de funcionarios sin las competencias requeridas para el ejercicio del cargo</t>
  </si>
  <si>
    <t>C1
El personal designado de la Sección de Selección y Capacitación, verifica la documentación presentada al momento de la posesión, de acuerdo con la normatividad vigente que contempla los requisitos para cada cargo, con el fin de validar la documentación requerida. 
FV: TH-Fr 36 Formato verificación de requisitos diligenciado.</t>
  </si>
  <si>
    <t xml:space="preserve">
C2
El personal designado de la Sección de Selección y Capacitación, valida el diligenciamiento del Formato TH-Fr41  Formato Declaración de documentos auténticos, con el objetivo de asegurar la autenticidad de la información de los documentos aportados para la posesión. 
FV:TH-Fr 41 Formato declaración de documentos auténticos.</t>
  </si>
  <si>
    <t xml:space="preserve">Incremento de accidentes de trabajo y enfermedades laborales </t>
  </si>
  <si>
    <t>Procedimiento administración programa de bienestar, incentivos, estímulos y reconocimiento</t>
  </si>
  <si>
    <t>baja participación de los servidores públicos</t>
  </si>
  <si>
    <t>C1
El personal designado de la Sección de Bienestar y Urgencia Médica realiza la aplicación de  encuesta de satisfacción al culminar la actividad, con el fin de establecer acciones de mejora  en próximos eventos  a desarrollar, de acuerdo con el cronograma establecido. 
FV: Informe.</t>
  </si>
  <si>
    <t>Procedimiento evaluación de desempeño laboral y acuerdos de gestión</t>
  </si>
  <si>
    <t>la falta de compromiso por parte de algunos funcionarios de carrera y/o Gerentes Públicos, en la realización de la evaluación de desempeño y acuerdos de gestión.</t>
  </si>
  <si>
    <t>Reporte de novedades y situaciones administrativas</t>
  </si>
  <si>
    <t xml:space="preserve">debido a la causación de daño antijurídico por no reconocer una situación especial de protección constitucional </t>
  </si>
  <si>
    <t>Manual de funciones y requisitos</t>
  </si>
  <si>
    <t>Realización de actividades diferentes a las establecidas en el Manual de Funciones por parte de funcionarios</t>
  </si>
  <si>
    <t>Historias laborales</t>
  </si>
  <si>
    <t>Pérdida y deterioro de las historias laborales</t>
  </si>
  <si>
    <t xml:space="preserve">C1
El designado de la División de Recursos Humanos, Diligencia el Formato de préstamo de documentos, (aplicado para historias laborales), para evitar la pérdida de la información que sale de la dependencia, en calidad de préstamo.
FV: GD Fr01 Control préstamo de documentos </t>
  </si>
  <si>
    <t>Procedimiento para el trámite y reconocimiento de incapacidades y licencias</t>
  </si>
  <si>
    <t>Por prescripción y no pago de las incapacidades</t>
  </si>
  <si>
    <t>Falta de reporte, seguimiento y control.</t>
  </si>
  <si>
    <t>Procedimiento Nombramiento, posesión y retiro de funcionarios</t>
  </si>
  <si>
    <t>Incumplimiento en la desvinculación de funcionarios a la edad de retiro forzoso</t>
  </si>
  <si>
    <t>la falta de gestión administrativa en la aplicación de la normatividad vigente</t>
  </si>
  <si>
    <t xml:space="preserve">Realizar de manera semestral un seguimiento a la base de datos, para identificar que funcionarios están próximos a cumplir la edad de retiro forzoso en la entidad.
FV: Informe de seguimiento presentado a la División de Recursos Humanos. </t>
  </si>
  <si>
    <t>Procedimiento formación de personal</t>
  </si>
  <si>
    <t>falta de transferencia y fuga de conocimiento</t>
  </si>
  <si>
    <t>ausencia de lineamientos y registro incompleto en los sistemas información</t>
  </si>
  <si>
    <t>Defensa Judicial</t>
  </si>
  <si>
    <t xml:space="preserve">Inoportunidad de la actuación en las diferentes etapas del proceso de defensa judicial  </t>
  </si>
  <si>
    <t>Debido a la falta de verificación de términos judiciales o seguimiento a las actuaciones procesales, alta rotación de personal</t>
  </si>
  <si>
    <t xml:space="preserve">R1
 Posibilidad de afectación económica y reputacional por Inoportunidad de la actuación en las diferentes etapas del proceso de defensa judicial, debido a la falta de verificación de términos judiciales o seguimiento a las actuaciones procesales, alta rotación de personal </t>
  </si>
  <si>
    <t>Procedimiento Atención de Tutelas</t>
  </si>
  <si>
    <t xml:space="preserve">Inoportunidad en la atención de las acciones de tutela </t>
  </si>
  <si>
    <t>falta de control en la notificación de las tutelas</t>
  </si>
  <si>
    <t>R2
Posibilidad de afectación reputacional por inoportunidad en la atención de las acciones de tutela debido a falta de control en la notificación de las tutelas en contra de la entidad.</t>
  </si>
  <si>
    <t>Provisión Contable de Procesos Judiciales</t>
  </si>
  <si>
    <t>falta de justificación en la calificación del riesgo alto de pérdida, para realizar la provisión contable,</t>
  </si>
  <si>
    <t>Criterio profesional del abogado</t>
  </si>
  <si>
    <t xml:space="preserve">R3
Posibilidad de afectación reputacional por falta de justificación en la calificación del riesgo alto de pérdida, para realizar la provisión contable, por criterio profesional del abogado. </t>
  </si>
  <si>
    <t xml:space="preserve"> C2
El jefe de la división jurídica realiza la revisión previa del informe de revisión de los procesos con el fin de verificar la información 
FV: Informe firmado por el jefe de la división </t>
  </si>
  <si>
    <t>Procedimiento para control disciplinario</t>
  </si>
  <si>
    <t>Pago inoportuno de sentencias</t>
  </si>
  <si>
    <t>Vencimiento de términos de los procesos disciplinarios de la entidad</t>
  </si>
  <si>
    <t xml:space="preserve">falta de control en el vencimiento de términos
                                </t>
  </si>
  <si>
    <t>Jefe de la división Jurídica</t>
  </si>
  <si>
    <t>Presentación inoportuna o inexacta de informes</t>
  </si>
  <si>
    <t>El Coordinador del Control Interno</t>
  </si>
  <si>
    <t>Deficiencias en la elaboración del Programa Anual de Auditorías</t>
  </si>
  <si>
    <t>Debido al desconocimiento o falla en la aplicación de la metodología</t>
  </si>
  <si>
    <t>R2 
Posibilidad de afectación reputacional por deficiencias en la elaboración del Programa Anual de Auditorías debido al desconocimiento o falla en la aplicación de la metodología</t>
  </si>
  <si>
    <t>C1
El coordinador del Control Interno aplicará la metodología institucional para la elaboración del Programa Anual de Auditoría para documentar de manera sistemática y coherente el programa de auditoría anual, tomando como referencia el universo auditable en el Senado de la República, priorizando las unidades auditables para desarrollar la actividad de auditoría interna con base en la capacidad instalada de la OCI 
FV: CI-Fr16 Matriz de valoración y priorización del universo auditable y CI-Pg01 Programa anual de auditorías internas.</t>
  </si>
  <si>
    <t xml:space="preserve">
El Coordinador del Control Interno</t>
  </si>
  <si>
    <t>El incumplimiento del plan de auditoría</t>
  </si>
  <si>
    <t xml:space="preserve">Falta de disponibilidad de recurso humano idóneo </t>
  </si>
  <si>
    <t>La incorrecta evaluación a la efectividad de los controles del Sistema de Control Interno</t>
  </si>
  <si>
    <t xml:space="preserve">No generación de alertas oportunas a fin que se implementen acciones correctivas o preventivas </t>
  </si>
  <si>
    <t>TIPO DE PROCESO</t>
  </si>
  <si>
    <t>NOMBRE DEL PROCESO</t>
  </si>
  <si>
    <t>GESTIÓN ESTRATÉGICA</t>
  </si>
  <si>
    <t>GESTIÓN DE PROYECTOS</t>
  </si>
  <si>
    <t>GESTIÓN DE CALIDAD</t>
  </si>
  <si>
    <t>PROCESOS ESTRATÉGICOS</t>
  </si>
  <si>
    <t>TRÁMITES LEGISLATIVOS</t>
  </si>
  <si>
    <t>GESTIÓN ELECTORAL</t>
  </si>
  <si>
    <t>CONTROL POLÍTICO Y FUNCIÓN JUDICIAL</t>
  </si>
  <si>
    <t>GESTIÓN PROTOCOLARIA</t>
  </si>
  <si>
    <t>PROCESOS MISIONALES</t>
  </si>
  <si>
    <t>GESTIÓN DE ATENCIÓN CIUDADANA</t>
  </si>
  <si>
    <t>GESTIÓN DE LA ADMINISTRACIÓN LEGISLATIVA</t>
  </si>
  <si>
    <t>GESTIÓN DE COMPRAS Y CONTRATACIÓN</t>
  </si>
  <si>
    <t>GESTIÓN DE BIENES E INFRAESTRUCTURA</t>
  </si>
  <si>
    <t>GESTIÓN DOCUMENTAL</t>
  </si>
  <si>
    <t>GESTIÓN DE COMUNICACIONES</t>
  </si>
  <si>
    <t>GESTIÓN DE RECURSOS TECNOLÓGICOS</t>
  </si>
  <si>
    <t>SEGURIDAD DIGITAL Y PRIVACIDAD DE LA INFORMACIÓN</t>
  </si>
  <si>
    <t>GESTIÓN DE RECURSOS FINANCIEROS</t>
  </si>
  <si>
    <t xml:space="preserve">
Accesos no autorizados.
</t>
  </si>
  <si>
    <t>SOLUCION DE HYPERCONVERGENCIA
Servidor para maquinas virtuales, donde se alojan las aplicaciones y servicios de TI del Senado de la República.</t>
  </si>
  <si>
    <t>Falla del servidor.
falta de soporte o Mantenimiento.
Mala configuración en el software.
Ataques informáticos.
Factores ambientales y energéticos</t>
  </si>
  <si>
    <t>Fallas del equipo./
 Mal funcionamiento del Software.</t>
  </si>
  <si>
    <t>C1
Los profesionales designados por la División de Planeación y Sistemas realizan mantenimiento físico al servidor, para garantizar su adecuado funcionamiento.
FV: Acta de Control de Cambios</t>
  </si>
  <si>
    <t xml:space="preserve">Falla del servidor/fallas en los discos.
Mala configuración en el software.
Ataques informáticos.
</t>
  </si>
  <si>
    <t>Ciberterrorismo</t>
  </si>
  <si>
    <t>R5
Pérdida de integridad de los Servicios de HYPERCONVERGENCIA</t>
  </si>
  <si>
    <t>CONTROLDOC
Sistema de información que permite realizar la gestión documental de la entidad.</t>
  </si>
  <si>
    <t>Falta de soporte o mantenimiento.
Ataque informático.
Mala configuración en la Base de Datos</t>
  </si>
  <si>
    <t xml:space="preserve">C1
El profesional designado de la División de Planeación y Sistemas debe realizar  copias de seguridad de las maquinas, con el objetivo de mantener un backup del sistema y de la base de datos.
FV: RT Fr06 Formato registro copias de seguridad </t>
  </si>
  <si>
    <t>Mal funcionamiento del hardware / mal funcionamiento del Software.</t>
  </si>
  <si>
    <t>PORTAL WEB
Página web institucional mediante la cual se publica contenido de interés a la ciudadanía</t>
  </si>
  <si>
    <t xml:space="preserve">Ataque informático.
Ventana de mantenimiento o
falla en el Hosting.
Mala parametrización en el publicador
</t>
  </si>
  <si>
    <t>Mal funcionamiento del Software</t>
  </si>
  <si>
    <t>C1
El profesional designado de la división de planeación y sistemas debe realizar  copias de seguridad de la pagina web, con el objetivo de mantener un backup de la información..
FV: RT Fr06 Formato registro copias de seguridad</t>
  </si>
  <si>
    <t xml:space="preserve">R11
Pérdida de Disponibilidad del Portal Web
</t>
  </si>
  <si>
    <t>Solicitar renovación de la  herramienta de seguridad, tipo WAF para mejorar la capacidad de respuesta ante ataques informáticos. FV: Comunicación Interna con anexo técnico a DGA.</t>
  </si>
  <si>
    <t>SERVIDOR DIRECTORIO ACTIVO
Servidor donde se encuentra instalado el directorio activo de Microsoft</t>
  </si>
  <si>
    <t xml:space="preserve">Mal funcionamiento del Hardware, </t>
  </si>
  <si>
    <t>R12
Pérdida de Integridad del Servidor de Directorio Activo.</t>
  </si>
  <si>
    <t xml:space="preserve">C1 
El profesional designado de la división de planeación y sistemas debe realizar   copias de seguridad, con el fin de mantener un backup del servidor del Directorio Activo.
FV: Acta de Control de Cambios                </t>
  </si>
  <si>
    <t>C2 
El profesional designado de la división de planeación y sistemas debe mantener las actualizaciones del SO (sistema operativo) y Antivirus, para prevenir ataques informáticos con la instalación de las actualizaciones.
FV: Acta reunión grupo control de cambios.</t>
  </si>
  <si>
    <t>C3
Los profesionales designados por la División de Planeación y Sistemas realizan mantenimiento físico y lógico al servidor, para garantizar su adecuado funcionamiento.
FV: Acta de Control de Cambios</t>
  </si>
  <si>
    <t>R13
Pérdida de Disponibilidad del Servidor de Directorio Activo.</t>
  </si>
  <si>
    <t xml:space="preserve">C1 
El profesional designado de la división de planeación y sistemas debe realizar   copias de seguridad, con el fin de mantener un backup del servidor del Directorio Activo.
FV: RT Fr06 Formato registro copias de seguridad"                        
                        </t>
  </si>
  <si>
    <t xml:space="preserve">Protección de datos </t>
  </si>
  <si>
    <t xml:space="preserve">multa de la Superintendencia de Industria y comercio y/o Sanción disciplinaria por parte de la Procuraduría General de la Nación </t>
  </si>
  <si>
    <t xml:space="preserve">tratamiento de datos personales sin la autorización expresa del titular </t>
  </si>
  <si>
    <t>R14 
Posibilidad de afectación económica por multa de la Superintendencia de Industria y Comercio, y/o sanción disciplinaria por parte de la Procuraduría General de la Nación, debido a tratamiento de datos personales sin la autorización expresa del titular .</t>
  </si>
  <si>
    <t xml:space="preserve">C1
El designado de la Sección de Selección y Capacitación, verifica el diligenciamiento del Formato TH-Fr76 Formato comunicación de condiciones para el tratamiento de datos personales, mediante el cual se otorga el consentimiento por parte del futuro funcionario, con el fin de que la Entidad cumpla con lo estipulado en la norma de tratamiento de datos personales. 
FV: Formato diligenciado.  </t>
  </si>
  <si>
    <t xml:space="preserve">Enviar piezas informativas a los funcionarios y contratistas de la Entidad, con el fin de sensibilizar acerca de la importancia del uso adecuado de los datos personales. 
FV: Registro de las comunicaciones. </t>
  </si>
  <si>
    <t>C2
El designado de la Dirección General Administrativa, verifica dentro de la lista de chequeo PC-Fr09 Lista de chequeo para contratación directa de persona natural, la autorización por parte del futuro contratista, para el tratamiento de sus datos personales, con el fin de que la Entidad cumpla con lo estipulado en la norma de tratamiento de datos personales.   
FV: Formato diligenciado.</t>
  </si>
  <si>
    <t>Power File
Aplicación que permite registrar el recibo y entrega de correspondencia en la ventanilla única.</t>
  </si>
  <si>
    <t>R15
Perdida de Disponibilidad del sistema Powerfile.</t>
  </si>
  <si>
    <t>C1
  Los profesionales designados por la División de Planeación y Sistemas realizan mantenimiento físico al servidor, para garantizar su adecuado funcionamiento.
FV: Acta de Control de Cambios</t>
  </si>
  <si>
    <t>Falta de soporte
Mala Configuración.
Mala parametrización</t>
  </si>
  <si>
    <t>Mal funcionamiento del Hardware</t>
  </si>
  <si>
    <t>R16
Perdida de Confidencialidad del Sistema Powerfile</t>
  </si>
  <si>
    <t>GESTIÓN DEL TALENTO HUMANO</t>
  </si>
  <si>
    <t>GESTIÓN JURÍDICA</t>
  </si>
  <si>
    <t>PROCESOS DE APOYO</t>
  </si>
  <si>
    <t>GESTIÓN DE CONTROL INTERNO</t>
  </si>
  <si>
    <t>PROCESOS DE EVALUACIÓN</t>
  </si>
  <si>
    <t>C1
El jefe de sección de grabación realiza la comparación en las grabaciones para verificar que la transcripción sea correcta con el fin de asegurar que la transcripción digitada corresponda a la registrada en el audio.
FV: 1. Transcripciones
2. TL Fr07 Formato control de tiempo de entrega y calidad</t>
  </si>
  <si>
    <t>Jefe sección de grabación
(Ana Milena Cruz-Gestora)</t>
  </si>
  <si>
    <t>C1
Los funcionarios designados realizan las copias de seguridad en discos externos con el fin de verificar que la información quede almacenada y disponible,
FV:        
TL Fr03 Formato inventario general de archivos de audios almacenados</t>
  </si>
  <si>
    <t>Realizar jornada de sensibilización dirigidas a las UTL en cuanto los requisitos de presentación de los proyectos de ley o de acto legislativo 
FV: Evidencia de las jornada de capacitación</t>
  </si>
  <si>
    <t>Formalizar dentro del sistema de gestión de calidad el formato Control al cumplimiento legal y reglamentario del proyecto de ley o de acto legislativo
FV: Documento aprobado</t>
  </si>
  <si>
    <t>C1
La jefe de sesión de gaceta realiza copia electrónica y conserva copia de 2 ejemplares de las gacetas con el  fin de conservar los documentos.
FV: Backup de las gacetas electrónicas - archivo físico</t>
  </si>
  <si>
    <t>Realizar actualización del enlace en la web y material de apoyo para el desarrollo de las Visitas Guiadas al Congreso. FV: Enlace web actualizado</t>
  </si>
  <si>
    <t xml:space="preserve">Falta de información sobre las condiciones de préstamo del espacio institucional al solicitante. </t>
  </si>
  <si>
    <t xml:space="preserve">R6
Posibilidad de afectación económica por daños  a los espacios de  propiedad del Senado en calidad de préstamo debido a la falta de información sobre las condiciones de préstamo del espacio institucional al solicitante. </t>
  </si>
  <si>
    <t xml:space="preserve">Perdida de los insumos de aseo y cafetería 
</t>
  </si>
  <si>
    <t xml:space="preserve">
R5
Posibilidad de afectación económica y reputacional por la perdida de los insumos de aseo y cafetería debido a  debilidades en el control de la actividad de entrega.</t>
  </si>
  <si>
    <t>Recepción y envío de correspondencia</t>
  </si>
  <si>
    <t xml:space="preserve">El remitente no registró dirección física, electrónica o número telefónico valido para darle respuesta. </t>
  </si>
  <si>
    <t>Daños técnicos en los equipos de cómputo y medios de almacenamiento utilizados (discos duros, memorias USB) así como la inexistencia de espacios adecuados de almacenamiento de la información digitalizada al interior de la Entidad.</t>
  </si>
  <si>
    <t>Realizar seguimientos con el personal del proceso de Comunicaciones (Oficina de Información y Prensa, Comunicaciones Internas, Canal y Presidencia) frente a la actualización y lineamientos de comunicación (periódico y verificación de la información). FV: Actas de reunión - soportes de seguimiento a las actividades</t>
  </si>
  <si>
    <t xml:space="preserve">Realizar socialización del proceso de comunicaciones y su documentación a los involucrados del proceso de comunicaciones.  FV: Evidencia de socialización. </t>
  </si>
  <si>
    <t>Jefe Oficina de Información y Prensa ( Duván Cortés - Canal)</t>
  </si>
  <si>
    <t>Duván - Canal</t>
  </si>
  <si>
    <t>Procedimiento generación de copias de seguridad y restauración de datos para ambientes virtualizados</t>
  </si>
  <si>
    <t>Falta de soporte o mantenimiento.
Ataque informático.
Mala configuración en los servidores. Obsolescencia tecnológica.</t>
  </si>
  <si>
    <t>C3
La Jefe de la Sección de Presupuesto envía mensualmente para verificación la ejecución presupuestal al ordenador del gasto, con el fin de verificar la disponibilidad presupuestal, ejecución presupuestal y ejecución del PAC mensual solicitado.
FV: Comunicación interna con la ejecución presupuestal de SIIF Nación</t>
  </si>
  <si>
    <t xml:space="preserve">Solicitar a la Dirección General Administrativa personal calificado para realizar las auditorías que así lo requieran. 
FV: Comunicación de solicitud. </t>
  </si>
  <si>
    <t xml:space="preserve">  C1
El equipo de apoyo técnico realiza la revisión preliminar del diagnóstico organizacional con el fin de asegurar un efectivo diagnóstico organizacional para la entidad
FV: Diagnóstico organizacional preliminar - acta de reunión</t>
  </si>
  <si>
    <t>C1
El equipo de Dirección General Administrativa y de la División Planeación y Sistemas realizan seguimientos preventivos a los planes de la entidad con el fin de prevenir el vencimiento de las actividades
FV: Acta de reunión del seguimiento</t>
  </si>
  <si>
    <t>30/03/2024
30/06/2024
30/09/2024
30/11/2024</t>
  </si>
  <si>
    <t xml:space="preserve">Procedimiento operación y control del Sistema Electrónico Congresual de asistencia, votación y audio y transcripción de sesiones </t>
  </si>
  <si>
    <t>R1
Posibilidad de afectación reputacional por entrega de transcripciones incompletas debido a  grabaciones con distorsiones o incompletas del audio de las sesiones plenarias.</t>
  </si>
  <si>
    <t xml:space="preserve">
Realizar reunión trimestral de seguimiento y verificación de diligenciamiento de los formatos.
FV: Acta en Daruma
</t>
  </si>
  <si>
    <t>Solicitar a la Dirección General Administrativa y DPS licencia de conversión para los audios de MP3 A WMA para mejorar la calidad del archivo sonoro digital desde la Sección de Grabación y Secretaría General (informe GC-Fr27 Formato analisis gestión riesgos y efectividad de los controles).
FV: Oficio de solicitud radicado</t>
  </si>
  <si>
    <t xml:space="preserve">
30/03/2024
30/06/2024
30/09/2024
20/12/2024
</t>
  </si>
  <si>
    <t>R2
Posibilidad de afectación económica y reputacional por la pérdida del archivo sonoro de las sesiones plenaria por deterioro, hurto o caso fortuito debido a la falta de disponibilidad de almacenamiento para el archivo de los audios de las sesiones plenarias</t>
  </si>
  <si>
    <r>
      <t xml:space="preserve">Elaborar cotización frente al plan de necesidades dirigido a DGA y UAA con la solicitud de realizar un diagnóstico profesional sobre el estado actual de las cintas magnetofónicas y casetes de los audios de la sesiones plenarias.
FV: Cotización plan de necesidades enviado    </t>
    </r>
    <r>
      <rPr>
        <sz val="12"/>
        <color rgb="FF38761D"/>
        <rFont val="Arial Narrow"/>
        <family val="2"/>
      </rPr>
      <t xml:space="preserve">   </t>
    </r>
  </si>
  <si>
    <t>Realizar seguimiento a la propuesta de inclusión del proyecto para la digitalización del archivo sonoro. Fv: Acta de reunión</t>
  </si>
  <si>
    <t xml:space="preserve">Camilo correa </t>
  </si>
  <si>
    <t>Realizar solicitud a la División de Planeación y Sistemas   de espacio en los servidores de la entidad y discos externas (teras) para la preservación y conservación del archivo sonoro de las sesiones plenarias con copia DGA.
FV: Oficio de solicitud</t>
  </si>
  <si>
    <t>Procedimiento elaboración y publicación del orden del día sesión plenaria y congreso pleno</t>
  </si>
  <si>
    <t xml:space="preserve">C1
La jefe de leyes verifica el cumplimiento de los requisitos para la radicación de proyectos de ley y actos legislativos de acuerdo a la ley, con el fin de evitar posible vicio en la verificación de los requisitos. 
FV:  Sello de radicación sobre el proyecto de ley                   
               </t>
  </si>
  <si>
    <t>Formalizar dentro del sistema de gestión de calidad el Procedimiento y formato de análisis de competencia, para reparto de proyectos de ley y de acto legislativo
FV: Documento aprobado</t>
  </si>
  <si>
    <t>Procedimiento distribución de la Gaceta del Congreso</t>
  </si>
  <si>
    <t xml:space="preserve">R4
Posibilidad de afectación reputacional por la conservación y custodia electrónica de la gacetas debido a la falta de una herramienta de almacenamiento física o virtual.     </t>
  </si>
  <si>
    <t>Socialización semestral del procedimiento de ingreso y distribución de la gaceta del Congreso al equipo del área. FV: Actas de reunión</t>
  </si>
  <si>
    <t>30/6/2024
30/11/2024</t>
  </si>
  <si>
    <t>Verificación de aplicación del procedimiento de Elección de dignatarios y funcionarios a Cargo del Senado de la República (Documentar las evidencias de los controles, definir control final de toda la elección de dignatarios)
FV: Acta de revisión</t>
  </si>
  <si>
    <t xml:space="preserve">Revisar y actualizar el procedimiento de Juzgamiento de dignatarios para documentar el control "La persona delegada por la Presidencia del Senado debe mantener la cadena de custodia del expediente a lo largo del proceso de juzgamiento al aforado con el fin de garantizar la seguridad y confidencialidad del expediente total".
FV: Procedimiento aprobado </t>
  </si>
  <si>
    <t>Promover a través de piezas gráficas y videos  en las dependencias y en las UTL el uso de la plataforma, términos de respuesta y los canales oficiales para el trámite de las PQRSD.
FV: Registro de las acividades</t>
  </si>
  <si>
    <t>Fortalecer las competencias de los servidores públicos, contratistas, judicantes y pasantes responsables de la atención a los derechos de petición en las dependencias y UTL de la Corporación a través de entrenamientos y socializaciones. FV: Registro de actividades</t>
  </si>
  <si>
    <t>Coordinador(a) de la Unidad Coordinadora de Atención Ciudadana del Congreso (UAC) (Andrea Rocha)</t>
  </si>
  <si>
    <t>R2
Posibilidad de afectación reputacional por falta de cobertura total a las solicitudes  de Visitas Guiadas al Congreso,  debido a la alta demanda de solicitudes,  falta de personal de apoyo y no disponibilidad de los espacios para realizar los recorridos</t>
  </si>
  <si>
    <t>C1
 La Subcoordinadora de la UAC realiza el seguimiento a la agenda de Visitas Guiadas al Congreso para atender los requerimientos de Visitas Guiadas al Congreso presenciales y virtuales.  FV: UC-Fr05 Formato agenda de registro visitas guiadas al Congreso</t>
  </si>
  <si>
    <t>Subcoordinadora de la Unidad Coordinadora de Atención Ciudadana del Congreso (UAC) (Andrea Rocha)</t>
  </si>
  <si>
    <t xml:space="preserve">Procedimiento revisión y firma de proyectos de actos administrativos </t>
  </si>
  <si>
    <t>30/06/2024
30/11/2024</t>
  </si>
  <si>
    <t>Verificar la aplicación de formatos frente a la ejecución del GL-Pr 03 Procedimiento de revisión y firma de proyectos de actos
administrativo con el fin de documentar y fortalecer  el control
FV: Acta de revisión</t>
  </si>
  <si>
    <t>Actualizar el GL Pr 04 Procedimiento Administración de correspondencia, con el fin de incluir los controles identificados (control 2). FV. Procedimiento aprobado</t>
  </si>
  <si>
    <t>Secretaria General 
Camilo Correa</t>
  </si>
  <si>
    <t xml:space="preserve">Revisar el impacto del plan estratégico con los lideres de proceso para la formulación del diagnostico cuatrienal. FV: Acta de reunión  
</t>
  </si>
  <si>
    <t>Directora General 
Cristian Buitrago</t>
  </si>
  <si>
    <t xml:space="preserve"> 
C1
El equipo de calidad designado debe realizar la revisión preliminar del plan estratégico cuatrienal, a fin de asegurar su efectiva planeación para la entidad.
FV: Preliminar plan estratégico cuatrienal - Acta de reunión jornada de planeación estratégica </t>
  </si>
  <si>
    <t xml:space="preserve">C2
Los responsables de los procesos validan y aprueban el plan de acción general y los planes tácticos,a fin de asegurar su efectiva planeación para la entidad.
FV: Acta - plan de acción general y los planes tácticos </t>
  </si>
  <si>
    <t xml:space="preserve"> 
Revisión por la dirección del sistema integrado de gestión</t>
  </si>
  <si>
    <t xml:space="preserve"> 
Desarticulación del  Sistema Integrado de Gestión</t>
  </si>
  <si>
    <t xml:space="preserve"> 
  Procedimiento para seguimiento a la plataforma estratégica</t>
  </si>
  <si>
    <t xml:space="preserve"> 
R4
Posibilidad de afectación reputacional por incumplimiento de las actividades establecidas en la planeación estratégica de la Entidad,  debido a la falta del talento humano y compromiso de los responsables de los procesos.</t>
  </si>
  <si>
    <t xml:space="preserve"> 
Realizar socialización en caso de incumplimiento en las acciones de los planes en el Comité Institucional de Gestión y Desempeño ,con el fin de tomar acciones pertinentes
FV: Acta </t>
  </si>
  <si>
    <t>Directora General 
Claudia Guerrero</t>
  </si>
  <si>
    <t>Desconocimiento de los objetivos estrategicos</t>
  </si>
  <si>
    <t>R1
Posibilidad de afectación económica y reputacional por proyectos de inversión desarticulados con la plataforma estratégica debido al desconocimiento de los objetivos estrategicos</t>
  </si>
  <si>
    <t>Realizar actualización del procedimiento formulación de proyectos. FV: Documento actualizado</t>
  </si>
  <si>
    <t>Jefe Divisíón de Planeacón y Sistemas 
(Carlos Fernandez)</t>
  </si>
  <si>
    <t>Ejecucion, seguimiento y cierre de proyectos</t>
  </si>
  <si>
    <t xml:space="preserve">C1
Los profesionales de apoyo de la División de Planeación y Sistema, apoyan la realización de la reunión de apertura y seguimiento de los proyectos, con el fin de socializar a las partes interesadas las condiciones para llevar a cabo la ejecución del proyecto
FV: GP-FR15 Acta de Reuión de Proyectos
</t>
  </si>
  <si>
    <t>C2
Los profesionales designados por la División de Planeación y Sistemas, realizan mensualmente el informe ejecutivo del PIIP (Plataforma Integrada de Inversion Publica), con el objetivo de reportar el avance de los proyectos. 
FV: GP-Fr16 Formato mensual para PIIP, diligenciado.</t>
  </si>
  <si>
    <t>Comunicar los lineamientos para la ejecucion de proyectos FV:  oficio con lineamientos enviado</t>
  </si>
  <si>
    <t>Jefe Divisíón de Planeacón y Sistemas 
(Manuel Arboledal)</t>
  </si>
  <si>
    <t>Semestral. 
30 junio - 
30 noviembre
2024</t>
  </si>
  <si>
    <t>Socializar a profesionales de apoyo el formato lista de seguimiento documental de proyectos 
FV: Acta de socialización</t>
  </si>
  <si>
    <t>Jefe Divisíón de Planeacón y Sistemas 
(Hugo Sandoval)</t>
  </si>
  <si>
    <t>C1 
El profesional de apoyo SGC, realiza el cargue
de los documentos en el software de gestión de
calidad, cada vez que se aprueba la creación, modificación o
eliminanción documentos SGC, por el Comite Institucional de Gestión y del Desempeño y procede a publicar
en la Web, con el fin de mantener actualizada
la información de manera unificada.
FV: GC-Fr01Listado maestro de documentos
actualizado y pagina web.</t>
  </si>
  <si>
    <t>Realizar seguimiento a la Corrección de los errores identificados en el cargue de documentos en software de gestión de calidad / página web
 FV: Acta de seguimiento y GC-Fr01Listado maestro de documentos</t>
  </si>
  <si>
    <t>Realizar seguimiento a la corrección de errores en publicación de vigencias anteriores. FV: cta de seguimiento y GC-Fr01Listado maestro de documentos</t>
  </si>
  <si>
    <t>Equipo de calidad (Jalil Mahuad)</t>
  </si>
  <si>
    <t>30/03/2024
30/06/2024
30/09/2024
20/12/2024</t>
  </si>
  <si>
    <t>Procedimiento Revisión por la Dirección</t>
  </si>
  <si>
    <t>Incumplimiento de los requisitos legales aplicables de la norma del SIG</t>
  </si>
  <si>
    <t>Desconocimiento de los requisitos legales aplicables vigentes  y falta de apropiación del personal responsable en la implementación del sistema</t>
  </si>
  <si>
    <t>R2
Posibilidad de afectación reputacional por incumplimiento de los requisitos legales aplicables de la norma del SIG,  y el desconocimiento de los requisitos legales aplicables vigentes</t>
  </si>
  <si>
    <t xml:space="preserve">C1
El lider del SGC realiza diligenciamiento del PE Fr05 Formato reporte sistema integrado de gestión,  frente al reporte de la información del Sistema de Gestión de Calidad para la revisión por la alta dirección.
FV: Formato diligenciado. </t>
  </si>
  <si>
    <t>C2 
El equipo de calidad realiza actualización del Normograma GJ-Fr04 frente al SGC para mantener vigente la normatividad aplicable. FV: GJ-Fr04 formato diligenciado</t>
  </si>
  <si>
    <t>Seguimiento a la implementación del SIG. FV: Actas de seguimiento</t>
  </si>
  <si>
    <t>Equipo de calidad (Lina Piñeros)</t>
  </si>
  <si>
    <t>30/06/2024
30/11/2024</t>
  </si>
  <si>
    <t xml:space="preserve">Procedimiento mejora continua del desempeño de los procesos </t>
  </si>
  <si>
    <t>Incumplimiento plan anual de revisión documental</t>
  </si>
  <si>
    <t>Falta de seguimiento a la ejecución de  de acuerdo con  lo establecido en el procedimiento.
 falta de personal.</t>
  </si>
  <si>
    <t>C1
El profesional de apoyo hace seguimiento a la ejecución del Plan Anual para la revisión documental con el fin verificar el cumplimiento del cronograma del Plan
FV: Acta de seguimiento al plan de trabajo</t>
  </si>
  <si>
    <t xml:space="preserve">C2
El profesional de apoyo realiza Verificación y consolidación de los informes de revsión documental con el finde validar el cumplimiento de los lineamientos de SGC para la mejora continua de los proceso. FV: Informe de consolidación del plan </t>
  </si>
  <si>
    <t>Por incumplimiento en el desarrollo de la gestión estrategica</t>
  </si>
  <si>
    <t>C1
El equipo de calidad, una vez reportado el incidente genera ticket al soporte técnico del proveedor con el fin gestionar la solución del mismo.
FV: Correo electrónico con trazabilidad del ticket.</t>
  </si>
  <si>
    <t>Generar comunicaciones informando cuando esta suspendido el servicio del Software de Gestión de Calidad (cuando aplique).
FV: Registro de la comunicación.</t>
  </si>
  <si>
    <t xml:space="preserve">Divulgar plantilla para el reporte de solicitudes al SGC (Ticket). FV: Registro de divulgación </t>
  </si>
  <si>
    <t xml:space="preserve">Jefe División Planeación y Sistemas
(Maria Zulay León) </t>
  </si>
  <si>
    <t>30/6/2024 30/11/2024</t>
  </si>
  <si>
    <t>C3
La jefe de leyes verifica el cumplimiento en la sustanciación, control de tiempo, discusión y votación del proyecto de ley o de acto legislativo, con el fin de asegurar que todas las etapas del trámite legislativo sea cumplido sin vicios. 
FV: Formato control al cumplimiento legal y reglamentario del proyecto de ley o de acto legislativo</t>
  </si>
  <si>
    <t>R1
La posibilidad de afectación reputacional por vicio de trámite en la elección de dignatarios, de nivel interno o nacional,  debido al incumplimiento de los procedimientos y normatividad aplicable</t>
  </si>
  <si>
    <t xml:space="preserve">
Secretaría General
Camilo</t>
  </si>
  <si>
    <t xml:space="preserve">Que se de la nulidad del proceso
</t>
  </si>
  <si>
    <t xml:space="preserve">R1
 Posibilidad de afectación reputacional por la nulidad del proceso debido a  vicios de trámite </t>
  </si>
  <si>
    <t xml:space="preserve">C1
La persona delegada por la Presidencia del Senado revisa que el contenido del expediente tramitado por la Cámara de Representantes este completo con el fin de identificar que el expediente recibido este conforme con el oficio remisorio . 
FV.  Acta de recibo del expediente 
firmado por las partes y testigos del recibo del expediente.
</t>
  </si>
  <si>
    <t xml:space="preserve">C2
La Plenaria del Senado verifica la estructura del proyecto de la resolución con el fin de  velar que el proyecto de resolución cumpla con los elementos establecidos en la Ley 5ta de 1992,  Ley 906 de 2007 y la Ley 600 del 2000 o las que adicionen, modifiquen o sustituyan.
FV. Proyecto de Resolución </t>
  </si>
  <si>
    <t xml:space="preserve">C3.
La persona delegada por la Presidencia del Senado debe mantener la cadena de custodia del expediente a lo largo del proceso de juzgamiento al aforado con el fin de garantizar la seguridad y confidencialidad del expediente total
FV: Actas de entrega y recibo del expediente de acusación 
</t>
  </si>
  <si>
    <t>R1
Posibilidad de afectación reputacional por la imposibilidad de realizar la ceremonia debido a la ausencia del Senador Proponente o del condecorado.</t>
  </si>
  <si>
    <t>C1
El designado de la Oficina de Protocolo realiza la confirmación con el solicitante para la realización de la ceremonia. 
FV: PR Fr 06 Formato Control de Eventos Lista de chequeo|</t>
  </si>
  <si>
    <t>30/07/2024
30/11/2024</t>
  </si>
  <si>
    <t xml:space="preserve">R2                                                                          Posibilidad de afectación reputacional por mora en la de expedición de los pasaportes y visas, debido a  la presentación de documentación incompleta por parte del Senador solicitante y extemporaneidad en la expedición de los documentos por parte de entes externos.                         
                                </t>
  </si>
  <si>
    <t xml:space="preserve">C1
El designado de la Oficina de Protocolo realiza verificación de los requisitos exigidos por la embajada de cada país. FV: (PR-Fr04 Lista de chequeo trámite de visas -
PR-Fr03 Lista de chequeo requisitos de pasaportes)                             
                        </t>
  </si>
  <si>
    <t xml:space="preserve">C1
La jefe de la Oficina de Protocolo realiza la socialización al funcionario de las medidas de seguridad a tener en cuenta en la custodia y transporte del pasaporte y visa. FV: Acta de socialización                 </t>
  </si>
  <si>
    <t>Falta de cobertura total  a las solicitudes  de Visitas Guiadas al Congreso</t>
  </si>
  <si>
    <t xml:space="preserve">La premura en la solicitud de  su expedición.                                                </t>
  </si>
  <si>
    <t xml:space="preserve">R1 
Posibilidad de afectación económica y reputacional por  emisión del Acto administrativo sin revisión del equipo jurídico de Secretaría General, debido a la premura en la solicitud de  su expedición.                  </t>
  </si>
  <si>
    <t xml:space="preserve">C1. 
La persona designada para revisar los actos administrativos de la Secretaria General, verifica el visto bueno del asesor jurídico en todos los proyectos de actos administrativos con el fin de garantizar que el proyecto esté dentro del marco jurídico. 
FV: Proyecto de acto administrativo con el visto bueno
    </t>
  </si>
  <si>
    <t xml:space="preserve">C1.
 La Persona designada para actos administrativos de la 
Secretaría General, los registra en la base de datos para asignar el número de consecutivo con el fin de evitar la duplicidad de número. 
FV: Base de  datos  y acto administrativo aprobado.     
   </t>
  </si>
  <si>
    <t xml:space="preserve">La falta de herramientas tecnológicas para la realización del Backus </t>
  </si>
  <si>
    <t xml:space="preserve">R3
Posibilidad de afectación reputacional por pérdida de actos administrativos originales, debido a la falta de herramientas para la custodia,organización y manejo de los archivos </t>
  </si>
  <si>
    <t xml:space="preserve">C1. 
La persona designada en la Secretaría General archiva, digitaliza y custodia los  actos administrativos originales emitidos según base de datos  con el fin de garantizar la preservación de los actos administrativos emitidos.   
FV. Base de datos e inventario documental (TRD).     </t>
  </si>
  <si>
    <t xml:space="preserve">Realizar verificación aleatoria  de los actos administrativos originales, contrastado con la base de datos  e inventario documental (TRD).  .
  F.V: Acta de verificación
</t>
  </si>
  <si>
    <t xml:space="preserve">debido a la falla en el seguimiento a los términos de vencimiento de la correspondencia.  </t>
  </si>
  <si>
    <t>R4
Posibilidad de afectación reputacional y económica por el vencimiento de términos en las solicitudes allegadas a la Secretaria General, debido a la falla en el seguimiento a los términos de vencimiento de la correspondencia.</t>
  </si>
  <si>
    <t xml:space="preserve">C1.
La persona designada de Secretaría General para la correspondencia electrónica,  verifica el correo institucional y  registra en formato de control la correspondencia  entrante y saliente para garantizar que toda la correspondencia quede registrada y tramitada.  
F.V. Formato GL Fr 10 Control correspondencia diligenciado   </t>
  </si>
  <si>
    <t xml:space="preserve">C2. 
La persona designada  de Secretaría General para la correspondencia electrónica, envía desde el correo de Secretaría General, las respuestas a derechos de petición y personas naturales y jurídicas. Desde el correo  requerimiento cortés.secretaria@senado.gov.co , la persona responsable remite las respuestas a altas cortes y entes de control, fiscal; con el fin de controlar que las respuestas se encuentren dentro de los términos que corresponde.  
 FV. Registro correo electrónico de mensajería enviada   </t>
  </si>
  <si>
    <t xml:space="preserve">Fallas en los sistemas electrónicos y  uso inadecuado de la información. . </t>
  </si>
  <si>
    <t xml:space="preserve">R5
 Posibilidad de afectación reputacional  por la fuga de información reservada, debido a las fallas en los sistemas electrónicos y  uso inadecuado de la información. </t>
  </si>
  <si>
    <t xml:space="preserve">C1. 
El asesor II de la Secretaría General,  realizará la inducción y reinducción a los contratistas con el fin de dar a conocer el compromiso de confidencialidad e imparcialidad de la información firmado por el funcionario o contratista asignado a la Secretaría General, con el fin de garantizar un manejo confidencial e imparcial de la información que llega o se genera en la Secretaría General a través de la correspondencia.  
FV. Compromiso de confidencialidad e imparcialidad. diligenciado  </t>
  </si>
  <si>
    <t xml:space="preserve">Socializar a todos los involucrados la responsabilidades del manejo de la información confidencial conforme al procedimiento. FV: Acta de reunión    </t>
  </si>
  <si>
    <t xml:space="preserve">Secretaria General
(Camilo Correa) </t>
  </si>
  <si>
    <t xml:space="preserve">Daños  a los espacios de  propiedad del Senado en calidad de préstamo  </t>
  </si>
  <si>
    <t xml:space="preserve">C1. 
La persona designada de la Secretaria General, verifica el diligenciamiento del acta de compromiso de responsabilidad para el uso bienes muebles y espacio institucional entre el solicitante y la Secretaria General, a fin de garantizar el compromiso del uso adecuado de los bienes muebles y espacios institucionales objeto de préstamo.  
FV: Acta de compromiso de responsabilidad firmada.   </t>
  </si>
  <si>
    <t>Realizar verificación de la aplicación del procedimiento
 préstamo y uso de espacios institucionales (acta de compromiso).
FV: Acta de revisión</t>
  </si>
  <si>
    <t xml:space="preserve">R1
Posibilidad de afectación económica y reputacional por el direccionamiento de la contratación en beneficio propio o a favor de un tercero, debido deficiencias en la aplicación y seguimiento de los procedimientos y controles establecidos en la etapa pre contractual.    
                     </t>
  </si>
  <si>
    <t>corrupción</t>
  </si>
  <si>
    <t>C1
El equipo de contratación verifica la documentación del futuro contratista con el fin de corroborar la idoneidad y experiencia de las personas a contratar de acuerdo a la necesidad. 
FV: PC-Fr06 Formato de certificación de idoneidad y experiencia</t>
  </si>
  <si>
    <t xml:space="preserve">C2
 El equipo de contratación verifica los requisitos habilitantes y que los factores de calificación o ponderación sean congruentes con la norma y principios de la contratación, en la etapa de planeación, para procesos diferentes a contratación directa con el fin de corroborar la idoneidad y experiencia del proveedor a contratar.
FV: PC-Fr35 Formato de verificación de requisitos habilitantes,PC-Fr37 Estudios previso y analiosis del sector y PC-Fr32 Formato análisis del sector para procesos de adquisición de bienes o servicios. </t>
  </si>
  <si>
    <t>C3
La Directora General realiza la solicitud de convocar las reuniones de la Junta de licitación, como cuerpo consultor de la Dirección General Administrativa y estructuradores designados para cada proceso de contratación en particular para evaluar y validar la estructura del proceso 
FV: Correo electrónico solicitud de convocatoria - Actas de reunión de junta de licitación.</t>
  </si>
  <si>
    <t>C4
El equipo de contratación verifica que la dependencia que genera la necesidad de la contratación determine los riesgos asociados a la ejecución contractual, en el PC-Fr37 Formatos de Estudios Previos y analisis del sector "Riesgos Específicos Inherentes al bien o servicio a contratar"  o lo incluye como un documento adjunto a los Estudios previos y los carga a la Plataforma SECOP II
 FV: Pantallazo del cargue del proceso en la Plataforma SECOP II - PC-Fr37 Formatos de Estudios Previos y analisis del sector (cuando aplique)</t>
  </si>
  <si>
    <t>C5
 El equipo de Contratación determinará en el PC-Fr37 formato estudio previos y analisis del sector y PC- Fr36 Formato documento complementario que la mensualidad del primer pago sea proporcional al servicio efectivamente prestado tomado como base el valor de los honorarios mensuales pactados y la fecha de inicio de ejecución del contrato, con el fin establecer de manera clara y precisa el pagos por obligaciones.
FV: PC-Fr37 formato estudio previos y analisis del sector y PC- Fr36 Formato documento complementario</t>
  </si>
  <si>
    <t>Verificar aleatoriamente la revisión en el SECOP ll de los flujos de aprobación, certificado de idoneidad y experiencia cargado en el Proceso FV: Acta de reunión con la evidencia de los contratos revisados.</t>
  </si>
  <si>
    <t>Verificar aleatoriamente la publicación de los documentos contractuales y flujo de aprobación en el aplicativo Secop II de los procesos de selección licitación, selección abreviada, concurso de merito y invitaciones publicas. 
FV: Acta de reunión de evidencia de la revisión aleatoria.</t>
  </si>
  <si>
    <t>Angelica Llanos</t>
  </si>
  <si>
    <t>30/03/2024
30/06/2024
30/10/2024
30/01/2025</t>
  </si>
  <si>
    <t xml:space="preserve">
30/06/2024
30/12/2024</t>
  </si>
  <si>
    <t xml:space="preserve">R2
La posibilidad de afectación reputacional o económica por la expiración de las garantías que cubren la calidad de las obras, cumplimiento, pago de salarios y prestaciones sociales, bienes o servicios adquiridos, debido a la ausencia de un mecanismo de seguimiento a la cobertura de las garantías por parte de los supervisores y la demora en la presentación de garantías y la ampliación de las mismas.                              
                                </t>
  </si>
  <si>
    <t>C2
El abogado designado verifica la autenticidad de la póliza con la aseguradora y posteriormente realiza la revisión de aprobación de la póliza para constatar que la póliza se encuentre debidamente constituida
FV: Pantallazo de la autenticidad de la póliza, PC Fr38 Formato aprobación póliza .</t>
  </si>
  <si>
    <t>C3
El abogado designado envía correo a los supervisores de contratos con el fin de informar la suscripción del contrato y la adición o modificación, para que se realice el seguimiento de la póliza. 
FV: Evidencia del correo enviado.</t>
  </si>
  <si>
    <t>Equipo de contratación 
(Juan Jose Salamanca)</t>
  </si>
  <si>
    <t xml:space="preserve">Falta de reporte y soporte de la novedad del contrato en ARL diferente a la de convenio con el Senado (cuando aplique).                      .                      </t>
  </si>
  <si>
    <t xml:space="preserve">R3
La posibilidad de afectación reputacional y económica por la falta de cobertura de la ARL al contratista y que el tipo de riesgo no corresponda a las actividades a desarrollar durante la ejecución del contrato debido a la falta de reporte y soporte de la novedad del contrato en ARL diferente a la de convenio con el Senado (cuando aplique).                               
                                                               </t>
  </si>
  <si>
    <t xml:space="preserve">C1
El equipo de contratación verificar la aseguradora de riesgos laborales de la persona interesada con el fin de registrar el contrato.
FV: PC Fr09 Formato lista de chequeo para contratación directa de persona natural                    
                        </t>
  </si>
  <si>
    <t xml:space="preserve">C3
El equipo de contratación realiza la verificación de la afiliación de la persona a la ARL que maneje la entidad, para tener la certeza  que la persona interesada quede cubierta por la misma ARL 
FV: Reporte de afiliación de la ARL         </t>
  </si>
  <si>
    <t>Equipo de contratación  (Erika Ramirez)</t>
  </si>
  <si>
    <t xml:space="preserve">Falta de centralización de la información sobre la ejecución de los contratos, cuando aplique.               </t>
  </si>
  <si>
    <t xml:space="preserve">R4
La posibilidad de afectación económica por realizar la liquidación contractual fuera de los términos de ley. (Cuando aplique), debido a la falta de centralización de la información sobre la ejecución de los contratos, cuando aplique.                             
                                </t>
  </si>
  <si>
    <t>C1
El equipo de contratación solicita a la División Financiera la liberación de los saldos de Registros Presupuestales y Certificados de Disponibilidad Presupuestal de los contratos finalizados en la vigencia o antes del vencimiento del plazo de ejecución.
FV: Base de datos de contratos finalizados o de terminación anticipada.</t>
  </si>
  <si>
    <t xml:space="preserve">C2
 El equipo de contratación realiza la verificación del listado de ejecución presupuestal de la División Financiera de los contratos terminados durante la vigencia, para realizar la liquidación de los contratos que así lo requieran
FV:  revisión del listado de ejecución presupuestal y la liquidación para los que lo requieran y envío de correos a los contratistas por supervisores para realizar la liquidación </t>
  </si>
  <si>
    <t xml:space="preserve">C3
El equipo de contratación realiza el seguimiento una vez cumplidos los 10 días hábiles siguientes a la citación para la suscripción del acta bilateral, y si no se cumple, proceder con la liquidación unilateral. Con el fin de realizar la liquidación oportuna de los contratos que así lo requieran
FV: Comunicación enviada                   
                        </t>
  </si>
  <si>
    <t>Realizar socilización sobre la aplicación de la liquidación contractual a los supervisores de contratos.
FV: Acta de reunión.</t>
  </si>
  <si>
    <t xml:space="preserve">Realizar socialización con los supervisores de contrato con el fin de reiterar el seguimiento a la ejecución de los contratos. 
FV: Evidencia de la socialización </t>
  </si>
  <si>
    <t>Equipo de contratación 
(Rafael martinez)</t>
  </si>
  <si>
    <t xml:space="preserve">R5
Posibilidad de afectación económica y reputacional por el incumpliendo de las obligaciones contractuales, con ocasión de las debilidades en la supervisión de la ejecución de los contratos.                         
                                                         </t>
  </si>
  <si>
    <t>C1
El equipo de contratación realiza socializaciones periódicas, a los contratistas con el fin de dar a conocer cómo se deben presentar los informes de actividades. 
FV: Evidencia de la capacitación. .</t>
  </si>
  <si>
    <t xml:space="preserve">C2
El equipo de contratación envía un video instructivo a los contratistas y supervisores con la información del cargue de cuentas en la plataforma SECOP ll, con el fin de cumplir con la publicación de la ejecución de los contratos.
FV: Correo comunicación de inicio de ejecución. </t>
  </si>
  <si>
    <t xml:space="preserve">C3
El equipo de contratación envía al supervisor de contrato con la notificación de inicio de ejecución de contrato adjuntando pdf        
PC Ma02 MANUAL DE SUPERVISIÓN E INTERVENTORÍA DE CONTRATOS con el fin de recordar sus obligaciones.  FV: Comunicación interna  </t>
  </si>
  <si>
    <t xml:space="preserve">C5                                                                                                     
 Los supervisores e interventores realizan la verificación de aportes de pagos de seguridad social y parafiscales del equipo de trabajo que hace parte de la ejecución de los contratos, para validar el cumplimiento de los requisitos jurídicos. 
FV: PC-Fr10 Informe de Actividades, PC-Fr30 Informe de Supervisión e Interventoría, RF-Fr16 Formato Verificación de Requisitos del Equipo de Trabajo.- persona jurídica </t>
  </si>
  <si>
    <t>C6
Los supervisores e interventores realizan la verificación de aportes de pagos parafiscales. 
FV: PC-Fr10 Informe de Actividades</t>
  </si>
  <si>
    <t>Realizar entrenamientos en el uso de la plataforma SECOP ll y posterior cargue de los documentos de ejecución de los contratos, dirigida a supervisores y contratistas.
FV: Evidencia de los entrenamientos</t>
  </si>
  <si>
    <t xml:space="preserve">Equipo de contratación </t>
  </si>
  <si>
    <t xml:space="preserve">Documentar los controles del riesgo en los documentos del proceso de gestión de compras y contratación.
FV: Documento actualizado </t>
  </si>
  <si>
    <t>Realizar capacitación a los supervisores e interventores sobre la verificación de aportes parafiscales y sobre la proporcionalidad del primer pago FV: Acta de reunión evidencia de capacitación .</t>
  </si>
  <si>
    <t xml:space="preserve">Pérdida de bienes de la Entidad , , </t>
  </si>
  <si>
    <t>C1
La persona designada de la Unidad de Almacén hace la verificaciòn fìsica de inventarios y actualizaciòn de la informaciòn en el aplicativo, con el objetivo de controlar que los elementos asignados en el sistema correspondan al inventario físico de las dependencias  .
FV. Reporte de Inventario físico firmado</t>
  </si>
  <si>
    <t>C2 
La persona designada de la Unidad de Almacén, verifica la entrega física del inventario para la expediciòn de Paz y salvos con el fin de controlar la devolución física de los mismos por parte de los responsables. 
FV. Paz y salvo firmado</t>
  </si>
  <si>
    <t xml:space="preserve">Presentar requerimiento ante la Policìa Nacional y la empresa de seguridad con el fin de fortalecer los mecanismos de control para el ingreso y salida de elementos en las diferentes sedes de la Entidad. 
FV. Comunicación </t>
  </si>
  <si>
    <t>Enviar comunicación a los responsables del inventario donde  se informe la importancia de reportar a la Unidad de Almacén los traslados o movimientos internos y externos de los bienes muebles de propiedad del Senado, teniendo en cuenta que son bienes públicos y la perdida de alguno de ellos pueden generar detrimento patrimonial . 
F.V. Comunicación</t>
  </si>
  <si>
    <t>Realizar la socialización del Procedimiento Ingreso, traslado y salida de bienes, a la División Finanera y supervisores,  con el fin de conocer las actividades definidas de  F.V. Registro de la Socialización.</t>
  </si>
  <si>
    <t>Jefe Sección de Suministros
 Ludy Batista</t>
  </si>
  <si>
    <t>30/6/2024
30/10/2024</t>
  </si>
  <si>
    <t>Jefe División de Bienes y Servicios
Claudia Barrios</t>
  </si>
  <si>
    <t>Jefe División de Bienes y Servicios 
Claudia Barrios</t>
  </si>
  <si>
    <t>R2
Posibilidad de afectación económica y reputacional por inconsistencias del valor contable y error en la estimación de la vida útil del bien, debido a la falta de la herramienta  y parametrización del sistema..</t>
  </si>
  <si>
    <t>C1
La persona designada de la Sección de Suministros, realizará  un reporte sobre las inconsistencias detectadas en el momento de ingresar el bien, con el fin de validar que la vida útil quede consistente con la política contable. F.V. Reporte (Comprobante de ingreso)</t>
  </si>
  <si>
    <t xml:space="preserve">
Realizar capacitación a los involucrados en el ingreso de los bienes, sobre la Política contable de la entidad cuando existan actualizaciones.
F.V. Registro de la capacitación</t>
  </si>
  <si>
    <t>Jefe Sección de Suministros
  Ludy Batista</t>
  </si>
  <si>
    <t xml:space="preserve">R3
Posibilidad de afectación económica y reputacional por el deterioro y daño de los bienes muebles e inmuebles de la entidad, debido al inadecuado almacenamiento o la falta de contratación y asignación presupuestal oportuna para la ejecución del programa de mantenimiento preventivo y correctivo. </t>
  </si>
  <si>
    <t>Riesgo Fiscal</t>
  </si>
  <si>
    <t>C1
Los profesionales de apoyo y personal técnico de mantenimiento de la División de Bienes y Servicios, realiza la Inspección a la Infraestructura física de la entidad, redes hidráulicas y eléctricas, para identificar daños o posibles deterioros, con el fin establecer de  la clase de mantenimiento a realizar
 FV.  Informe Inspección de acuerdo a los protocolos de mantenimiento.</t>
  </si>
  <si>
    <t>C2
 El profesional de la División de Bienes y Servicios designado, realiza y verifica periodicamente el inventario de los materiales, repuestos y equipos adquiridos, necesarios para atender a los requerimientos. 
FV. inventario físico..</t>
  </si>
  <si>
    <t>C3
 El profesional de la División de Bienes y Servicios designado, realiza y verifica periodicamente el inventario de los materiales, repuestos y equipos adquiridos, necesarios para atender a los requerimientos. 
FV. inventario físico.</t>
  </si>
  <si>
    <t>Solicitar contratación de personal técnico y profesional capacitado, para  el mantenimiento de los bienes muebles e inmuebles.
FV. Comunicación enviada DGA</t>
  </si>
  <si>
    <t>Jefe División de Bienes y Servicios</t>
  </si>
  <si>
    <t>30/05/2024
30/10/2024</t>
  </si>
  <si>
    <t>30/05/2024
30/09/2024</t>
  </si>
  <si>
    <t xml:space="preserve">
Sistema de Gestion de Ambiental.l.</t>
  </si>
  <si>
    <t xml:space="preserve">R4
Posibilidad de afectación económica y reputacional por el incumplimiento de la normatividad legal vigente al sistema de gestión ambiental, debido a la falta  de personal y de asignación presupestal."
</t>
  </si>
  <si>
    <t xml:space="preserve">"C1
El equipo de gestión ambiental designado por la Divisón de Bienes y Servicios,  realiza el seguimiento a la ejecución de Plan de Gestión Ambiental, con el fin de garantizar su cumplimiento. 
F.V.: Informe semestral de la ejecución del Plan de Gestión ambiental"
</t>
  </si>
  <si>
    <t>C2
 El equipo de gestión ambiental designado por la Divisón de Bienes y Servicios, realiza el seguimiento a las actividades definidas para la mitigación y control de la aspectos e impactos ambientales mas representativos, con el fin de gestionar el sistema de gestión ambiental.
 F.V Informe de seguimiento de las acciones previstas.</t>
  </si>
  <si>
    <t>Solicitar la contratación de personal para la implementación y seguimiento del Plan de gestión ambiental. 
FV. Comunicación enviada a DGA.</t>
  </si>
  <si>
    <t xml:space="preserve">Jefe División de Bienes y Servicios </t>
  </si>
  <si>
    <t>Realizar Solicialización del informe del Plan de Gestión Ambiental a los lideres del Sistema Integrado de Gestión.
F.V. Acta de la reunión</t>
  </si>
  <si>
    <t xml:space="preserve">C2                                      
La persona designada de la Unidad de Almacén realizará inventarios trimestrales en la bodega de insumos de aseo y cafetería con el fin de  controlar las existencias para un mejor uso y evitar su pérdida.FV: Formato Planilla Inventario Bienes de Consumo BI-Fr15 
</t>
  </si>
  <si>
    <t xml:space="preserve">Realizar reunión de seguimiento a la ejecución de los inventarios de insumos de aseo y cafeteria. F.V Acta de la reunión y planilla inventario BI-Fr15  </t>
  </si>
  <si>
    <t>30/03/2024
30/06/2024
30/09/2024
30/11/2025</t>
  </si>
  <si>
    <t>C1
La persona desiganada de la Unidad de Correspondencia  encargada de la radicación, verifica la existencia del destinatario del documento y si este es válido, lo recibe y le asigna el número de radicado dejando constancia de la descripción física del documento y de los anexos si los tiene. 
FV. Sistema SGDEA (Sistema de Gestión Documental Electrónico de Archivo)</t>
  </si>
  <si>
    <t>C3
La persona designada de la Unidad de Correspondencia para  la entrega de los documentos a los destinatarios finales, hace firmar a los funcionarios que retiran la correspondencia física, una planilla en la que se relacionan todos y cada uno de los documentos entregados y se validan que los documentos dados son realmente para el destinatario correcto.
FV. Sistema SGDEA (Sistema de Gestión Documental Electrónico de Archivo)</t>
  </si>
  <si>
    <t>Jefe Unidad de Correspondencia
Luis ernesto martinez</t>
  </si>
  <si>
    <t xml:space="preserve">R2 
Posibilidad de afectación reputacional por la imposibilidad de entrega de la  correspondencia externa, debido a que el remitente no registró dirección física, electrónica o número telefonico valido para darle respuesta. </t>
  </si>
  <si>
    <t>Realizar divulgación de los mecanismos del envío de correspondencia externa, a través del correo institucional.
F.V. Registro de la divulgación</t>
  </si>
  <si>
    <t>Jefe Unidad de Correspondencia
(Luis Ernesto Martinez)</t>
  </si>
  <si>
    <t>la omisión de la reglamentación establecida para este servicio</t>
  </si>
  <si>
    <t>R3
Posibilidad de afectación económica por el envío de documentos no oficiales a través del servicio de mensajería de Franquicia Postal o por funcionarios no autorizados, debido a la omision de la normatividad reglamentación establecida para este servicio.</t>
  </si>
  <si>
    <t>C1
La persona designada por la Unidad de Correspondencia, verifica que las dependencias que necesiten enviar comunicaciones oficiales al  exterior de la entidad deberán remitir copia digital de la planilla de imposición  al e-mail correspondencia472@senado.gov.co,  desde el correo institucional de la dependencia remitente, colocando en el asunto: “Planilla de imposición Senador/dependencia. F.V. Registro correo 472@senado.gov.co</t>
  </si>
  <si>
    <t>C2
La persona designada de la Unidad de Correspondencia, verifica que los encargados del envio de la planilla de imposición, manifiesten bajo la gravedad del juramento y con la firma de la misma, que la correspondencia objeto de franquicia hace parte del objeto misional del remitente. F.V. Planilla de imposición GD-Fr17</t>
  </si>
  <si>
    <t xml:space="preserve">                                                                                                                                                                                                                                    30/06/2024
30/11/2024</t>
  </si>
  <si>
    <t>C1
La persona designada de la Unidad de Archivo Administrativo realiza  seguimiento a los Archivos de Gestiòn de las dependencias en la aplicación de TRD y  los procesos de la Gestión Documental, con el fin de garantizar y medir que los archivos de gestión estén acordes con los lineamientos del Proceso.
 FV. Actas de seguimiento en el sistema de gestión de calidad y formato GD-Fr 20</t>
  </si>
  <si>
    <t>Jefe Unidad de Archivo Administrativo
(Jairo Alonso Guerrero)</t>
  </si>
  <si>
    <t xml:space="preserve">                                                                                                                  30/06/2024
30/11/2024</t>
  </si>
  <si>
    <t>R5
Posibilidad de afectación económica y reputacional por la eventual pérdida de información digitalizada, debido a daños técnicos en los equipos de cómputo y medios de almacenamiento utilizados (discos duros, memorias usb) así como la inexistencia de espacios adecuados de almacenamiento de la información digitalizada al interior de la Entidad.</t>
  </si>
  <si>
    <t>C1
La persona designada de la unidad de Fotocopiado, realiza seguimientos de verificación a la existencia de las copias de respaldo de la información digitalizada, para garantizar la disponibilidad y la integridad de la información. 
FV. Actas de reunión aplicativo de gestión de calidad que contenga anexo el GD-Fr26 Formato cuadro seguimiento a la digitalización de documentos.</t>
  </si>
  <si>
    <t>C2 
La persona designada de la Unidad de Fotocopiado, realiza Seguimiento a la digitalización de los archivos de gestión de carpetas cerradas de conservación total para favorecer la confiabilidad de los documentos.
FV. Actas de reunión aplicativo de gestión de calidad que contenga anexo el GD-Fr26 Formato cuadro seguimiento a la digitalización de documentos.</t>
  </si>
  <si>
    <t>Apoyar  el cargue de la informacion digitalizada en el servidor de almacenamiento (NAS), adquirido por la entidad como repositorio documental institucional, donde debe reposar la informacion digitalizada de documentos fisicos papel desde el año 2015 hasta el año 2023. F.V. Informe de avance presentado ante la DGA</t>
  </si>
  <si>
    <t>Apoyar   la culminación de la fase de digitalización en las dependencias, de la información digitalizada desde el año 2015 hasta el año 2023, para su posterior cargue en el sistema de gestión documental adquirido por la Entidad. F.V. Informe de avance presentado ante la DGA</t>
  </si>
  <si>
    <t>Jefe Unidad de Fotocopiado
(Didier Cuellar Cubides)</t>
  </si>
  <si>
    <t>C1
El personal de la Oficina de Información y Prensa realiza revisión de la información contenida en la noticia o boletín, previa a su publicación en los canales de comunicación de la entidad, con el fin de verificar la validez de la información para evitar la publicación errónea. 
FV: Correo electrónico de aprobación.</t>
  </si>
  <si>
    <t>C2
El equipo de comunicaciones internas revisa la información contenida en piezas publicitarias de las actividades de las dependencias del área administrativa, con el fin de verificar la validez de la información para evitar la publicación errónea
FV: Correo electrónico de aprobación</t>
  </si>
  <si>
    <t xml:space="preserve"> Crear una estrategia de socialización con el portafolio de servicios actualizado con las comunicaciones internas y externas de la entidad.
FV: Informe de la estrategia con el portafolio de servicios. </t>
  </si>
  <si>
    <t xml:space="preserve">Jefe Oficina Información y prensa </t>
  </si>
  <si>
    <t>30/02/2024
30/04/2024
30/06/2024
30/08/2024
30/10/2024
15/12/2024</t>
  </si>
  <si>
    <t xml:space="preserve">. </t>
  </si>
  <si>
    <t xml:space="preserve">C1
El equipo de contratación verificar la aseguradora de riesgos laborales de la persona interesada con el fin de registrar el contrato.
FV: PC Fr09 Formato lista de chequeo para contratación directa de persona natural                    
                        </t>
  </si>
  <si>
    <t>Realizar seguimiento a asignación de recursos para el proyecto de modernización tecnológico del Canal del Congreso. 
FV: Comunicación interna</t>
  </si>
  <si>
    <t>Gestionar ante la DGA la continuidad de la operación del Canal del Congreso
FV: Contrato</t>
  </si>
  <si>
    <t xml:space="preserve">Realizar actualización del proceso de gestión de comunicaciones frente a la documentación de las actividades desarrolladas por el Canal. Fv: Documentos aprobados </t>
  </si>
  <si>
    <t>R1
Posibilidad de afectaciòn reputacional y económica por la inadecuada o inoportuna prestación del servicio de soporte a hardware y software, debido a la falta de continuidad en la contratación de la mesa de servicios.</t>
  </si>
  <si>
    <t xml:space="preserve">C1.
El Jefe de la División de Planeación y Sistemas, realiza la solicitud de contratación de la mesa de servicios, a la DGA, con el objetivo de mantener disponibilidad de la mesa de servicios. 
FV:  Solicitud enviada a la DGA.                                                                                                                                                                                                                                                                                                                                                                                                                                                                                                                                                                                                                                                                                                                                                                 </t>
  </si>
  <si>
    <t xml:space="preserve">Realizar el anexo técnico para solicitar ante la DGA, la contratación de la mesa de servicio.
FV: Comunicación enviada con anexo técnico.    </t>
  </si>
  <si>
    <t>Jefe División de Planeación y Sistemas(Aldair )</t>
  </si>
  <si>
    <t xml:space="preserve">R2
Posibilidad de afectación reputacional por falla en la restauración de la información respaldada debido al uso de medios de almacenamiento inadecuados o no realizar copias de seguridad oportunamente  </t>
  </si>
  <si>
    <t xml:space="preserve">C2.
El equipo técnico de la División de Planeación y Sistemas semestralmente, verifica el cumplimiento de la restauración de las copias de seguridad, con el fin de comprobar su integridad.
FV: Acta de Control de cambios con reporte de la actividad.  </t>
  </si>
  <si>
    <t xml:space="preserve">
Realizar solicitud para contratacion de nube para backup
FV:Solicitud enviada a DGA </t>
  </si>
  <si>
    <t>Jefe División de Planeación y Sistemas/
(Juan Carlos Ramos)</t>
  </si>
  <si>
    <t xml:space="preserve">C3.
El equipo técnico de la División de Planeación y Sistemas, raliza verificación aleatoria Dos Veces a el año de las copias de seguridad almacenadas, con el fin de comprobar la integridad de la información de las imagenes guardadas.
FV: Acta Control de cambios. </t>
  </si>
  <si>
    <t>Enviar la solicitud de continuedad de soporte a la DGA
FV:Solicitud enviada a la DGA</t>
  </si>
  <si>
    <t xml:space="preserve">Interrupción de los servicios tecnológicos de la entidad  </t>
  </si>
  <si>
    <t>R4
Posibilidad de afectación reputacional por la interrupción de los servicios tecnológicos,  monitorizados por la herramienta Orion de la entidad, debido a factores ambientales, orden público y energéticos
 que afecten a la entidad.</t>
  </si>
  <si>
    <t>Realizar la reunión mensual de Control de Cambios, donde se registren los formatos, el comportamiento y monitoreo de la plataforma tecnológica.
FV: Acta de reunion de control de cambios..</t>
  </si>
  <si>
    <t>Jefe División de Planeación y Sistemas(Juan carlos ramos)</t>
  </si>
  <si>
    <t>C1
El designado de la División de Planeación y Sistemas, Realiza seguimiento y controlde los cambios realizados con el fin de verificar su correcta ejecucion en la reunion de control de cambios  
FV: Actas de Control de cambios .</t>
  </si>
  <si>
    <t>RF-Pr03 Procedimiento ejecución presupuestal</t>
  </si>
  <si>
    <t xml:space="preserve">C1
El Jefe de la Sección de Presupuesto realiza verificación de los certificados de disponibilidad presupuestal con saldos por comprometer e informa al Ordenador del Gasto, con el fin de definir el compromiso de los saldos disponibles teniendo en cuenta el PAC.
FV: Comunicación interna con los reportes generados por SIIF Nación  </t>
  </si>
  <si>
    <t>C2
El personal designado de la Sección de presupuesto valida la información registrada, terceros y cuentas bancarias en SIIF Nación, con el fin de validar si se encuentran activas o no y evitar la no ejecución del PAC.
FV: Reporte SIIF Nación de los terceros - correo electrónico (cuando aplique)</t>
  </si>
  <si>
    <t>Enviar el listado de registros presupuestales con saldo a los supervisores e interventores, con el fin de realizar seguimiento a los contratos, terminación anticipada y liquidación de los mismos cuando aplique con copia a Dirección General Administrativa.
FV: Comunicación interna con los registros presupuestales de SIIF Nación</t>
  </si>
  <si>
    <t>Jefe Sección de Presupuesto</t>
  </si>
  <si>
    <t>Comunicar  a los supervisores e interventores  de todas las dependencias las responsabilidades y consecuencias de no presentar oportunamente los documentos  para la generación de obligaciones presupuestales  y por ende el pago respectivo, de acuerdo a los lineamientos del Ministerio de Hacienda, para el cierre de la vigencia. 
FV: Circular - Comunicación interna con los registros presupuestales de SIIF Nación</t>
  </si>
  <si>
    <t>Comunicar a los supervisores e interventores de contratos de todas las dependencias que no radiquen cuentas de cobro o soliciten liquidación de contratos recordándoles las consecuencias de no presentar oportunamente estos documentos, afectando la ejecución presupuestal de la entidad.
FV: Comunicación interna con los registros presupuestales de SIIF Nación</t>
  </si>
  <si>
    <t>Trimestralmente</t>
  </si>
  <si>
    <t xml:space="preserve">Realizar actualización del RF-Pr03 Procedimiento ejecución presupuestal frente a la documentación de los controles. FV: Documento actualizado  </t>
  </si>
  <si>
    <t>No realizar el cierre de la cadena de ejecución presupuestal</t>
  </si>
  <si>
    <t xml:space="preserve">Presentar recomendaciones en el desarrollo del comité de PAC, frente a los requisitos y a la ejecución de las obligaciones, reservas presupuestales, registros presupuestales de manera oportuna .
FV: Acta del Comité </t>
  </si>
  <si>
    <t xml:space="preserve">Jefe Sección de pagaduría.            </t>
  </si>
  <si>
    <t xml:space="preserve">Jefe Sección de Presupuesto
</t>
  </si>
  <si>
    <t>RF-MA01 Manual de Políticas Contables
RF Pr02 Procedimiento contable
RF In10 Instructivo para conciliaciones contables</t>
  </si>
  <si>
    <t xml:space="preserve">Omisiones, incoherencias e inconsistencias en el reconocimiento, medición, revelación  </t>
  </si>
  <si>
    <t xml:space="preserve">
Presentación extemporánea y tergiversada de los hechos u operaciones sujetos de incorporación de los estados financieros.</t>
  </si>
  <si>
    <t>R3
Posibilidad de afectación económica y reputacional por omisiones, incoherencias e inconsistencias en el reconocimiento, medición, revelación y presentación extemporánea y tergiversada de los hechos u operaciones sujetos de incorporación de los estados financieros.</t>
  </si>
  <si>
    <t>C1
El personal designado de la Sección de Contabilidad recepciona la informacion remitida por cada area generadora del hecho economico,  mediante comunicación interna  de conformidad con lo establecido en el RF-Pr02 Procedimiento Contable y cronograma FV: Comunicaciones internas  o correos electrónicos</t>
  </si>
  <si>
    <t xml:space="preserve">C2
El personal designado de la Sección de Contabilidad realiza análisis de saldos y movimientos, y saldos auxiliares detallados  de la integridad de la información registrada,  acorde con lo remitido por cada área generadora.
FV: Reporte de SIIF Nación (comprobante de ajuste contable en caso de inconsistencia)  </t>
  </si>
  <si>
    <t xml:space="preserve">
C3
El personal designado de las Sección de Contabilidad realiza conciliación  para la verificación de la integridad de la información registrada frente a lo remitido por cada área generadora.
FV: Correo electrónico y  RF-Fr12 Formato Conciliación Procesos Judiciales, RF-Fr13 Formato acta de conciliaciones, RF-Fr05 Formato conciliación bancaria</t>
  </si>
  <si>
    <t xml:space="preserve"> C4
El personal designado por la Sección de Contabilidad realiza seguimiento a las notas preliminares o intermedias,  presentados por las diferentes áreas generadoras de la información, como insumo de relevación de los estados financieros, con el fin de verificar que la informaicón registrada sea adecuada, y  conforme a las directrices impartidas por la Contaduría General de la Nación.
FV: Comunicación interna  ( y correos).</t>
  </si>
  <si>
    <t>Socializar el Manual de Políticas Contables a los responsables de procesos.
FV: acta de socialización.</t>
  </si>
  <si>
    <t xml:space="preserve">Jefe Sección de Contabilidad.          </t>
  </si>
  <si>
    <t xml:space="preserve">  31/05/2024</t>
  </si>
  <si>
    <t>Realizar sensibilización a las áreas generadoras de la información  relacionado con las revelaciones a los estados financieros de acuerdo con el Manual de Políticas Contables y la Resolución 585 de 12 de agosto de 2020. 
FV: Acta de reunión</t>
  </si>
  <si>
    <t xml:space="preserve">      30/04/2024</t>
  </si>
  <si>
    <t>RF Pr04 Procedimiento Pago de Cuentas
RF Gi01 Guía para pago de cuentas</t>
  </si>
  <si>
    <t>Inoportunidad en el pago de obligaciones presupuestales, contribuciones y deducciones.                               Incumplimiento de los requisitos</t>
  </si>
  <si>
    <t>R4
Posibilidad de afectación económica y reputacional por demandas y sanciones debido a la inoportunidad en el pago de obligaciones presupuestales, contribuciones y deducciones o Incumplimiento de los requisitos establecidos</t>
  </si>
  <si>
    <t xml:space="preserve">C1
El jefe de la Sección de Pagaduría realiza el pago de las obligaciones presupuestales de la vigencia actual y de las vigencias expiradas frente a la solicitud de PAC programado, así mismo realizará el pago de las reservas presupuestales, con el fin de dar cumplimiento a los compromisos que la entidad adquirió con terceros. 
FV: Acta de Comité de PAC - Reporte Estado de Obligaciones SIIF Nación </t>
  </si>
  <si>
    <t xml:space="preserve">C2
El Jefe de la Sección de Pagaduría realiza el seguimiento de las obligaciones presupuestales programadas de la vigencia actual, y de las vigencias expiradas en el comité de PAC para la ejecución de la cadena presupuestal. Así como el seguimiento para el pago de las reservas presupuestales. 
FV: Acta de Comité PAC - Correo electrónico - llamadas </t>
  </si>
  <si>
    <t>C3
El equipo designado de la División Financiera y Presupuesto realiza la revisión de los soportes de las  cuentas de cobro de contratistas OPS y Proveedores para el cumplimiento de los requisitos establecidos.  FV: Correo electrónico para tramite de cuenta de devolución y matriz de seguimiento de cuentas.</t>
  </si>
  <si>
    <t xml:space="preserve">Realizar cruce de información entre órdenes de pago y obligaciones y enviar reporte a la Dirección Financiera. FV: Reporte de obligaciones y órdenes de pago SIIF Nación.                                </t>
  </si>
  <si>
    <t xml:space="preserve">Realizar seguimiento a la ejecución de PAC a través de la elaboración de un informe  que se presenta al Jefe de la Dirección Financiera y Presupuesto quien posteriormente lo presenta a la Dirección General Administrativa. FV: Informe enviado a la DGA.            </t>
  </si>
  <si>
    <t xml:space="preserve">Divulgar los requisitos para la presentación de las cuentas para pago en la entidad, a traves de instructivo y pieza prublicitaria 
FV: Pieza de publicitaria  e instructivo enviados a través de correo masivo.    
</t>
  </si>
  <si>
    <t xml:space="preserve">Jefe Sección de Pagaduría
</t>
  </si>
  <si>
    <t>Jefe de División Financiera</t>
  </si>
  <si>
    <t xml:space="preserve">Errores técnicos y / o humanos en la liquidación de la nómina </t>
  </si>
  <si>
    <t>Imprecisiones en la información (legal, técnica o humana). y/o errores en la parametrizacion y validacion de la informacion .
No reporte de novedades o envio extemporaneo</t>
  </si>
  <si>
    <t xml:space="preserve">R1 
Posibilidad de afectación reputacional y económica  por errores técnicos y/o humanos en la liquidación de la nómina, debido a imprecisiones en la información (legal, técnica o humana) debido a errores tecnicos en parametrizacion, validacion de informacion , no reporte o inconsistencias  de novedades y envio extemporaneo  
                                </t>
  </si>
  <si>
    <t xml:space="preserve">C2 
El designado de la Sección de Registro y Control genera un reporte en prenómina de seguridad social y ARL, con el fin de evitar moras con éstas. 
FV: Reporte de prenómina    </t>
  </si>
  <si>
    <t>C4
El designado de la Sección de Registro y Control, corrige las planillas de acuerdo con la validación que se hace con el operador de planilla, con el fin de evitar pago de moras en seguridad social y parafiscales.
FV: Planilla validada.</t>
  </si>
  <si>
    <t xml:space="preserve">Jefe Sección de Registro y Control
(Mónica Serrato)  </t>
  </si>
  <si>
    <t>30/06/2024
30/09/2024
30/11/2024</t>
  </si>
  <si>
    <t xml:space="preserve">R2
 Posibilidad de afectación reputacional y económica por errores humanos en la liquidación de la nómina, debido a imprecisiones en la información de manera intencional                       
                                </t>
  </si>
  <si>
    <t>C1 
Los responsables designados de cada dependencia que intervienen revisan la pre-nómina, con el fin de minimizar los errores en la misma. 
FV: Prenómina con evidencia de hallazgos..</t>
  </si>
  <si>
    <t>C2 
El designado de la Sección de Registro y Control genera un reporte en prenómina de seguridad social y ARL, con el fin de evitar moras con éstas. 
FV: Reportes  de validación</t>
  </si>
  <si>
    <t>C3 
El designado de la Sección de Registro y Control, realiza seguimiento a las diferentes administradoras de seguridad social y ARL, con el fin de evidenciar que no hayan presuntas moras e inconsistencias en la información. 
FV: Comunicaciones externas.</t>
  </si>
  <si>
    <t xml:space="preserve">Revisión y actualización del procedimiento de nomina FV: Documento aprobado </t>
  </si>
  <si>
    <t>Lina Diaz</t>
  </si>
  <si>
    <t xml:space="preserve">
baja participación del personal en la identificación de  necesidades para la construcción del PIC </t>
  </si>
  <si>
    <t xml:space="preserve">R3
Posibilidad de afectación económica y reputacional por el bajo desempeño laboral de los funcionarios, afectando la calidad del servicio, debido a la baja participación del personal en la identificación de  necesidades para la construcción del PIC                    
                                </t>
  </si>
  <si>
    <t xml:space="preserve">C1
El equipo de trabajo de la Sección de Selección y Capacitación, construye el plan institucional de capacitaciones PIC, con el formato PAE, en reunión de priorización, encuesta de satisfacción  frente a la capacitación, con el fin de identificar las necesidades de capacitación para la entidad     
                        </t>
  </si>
  <si>
    <t>C2 
El designado de la Seccion de Seleccion y Capacitación realiza valoración de las capacitaciones, desarrolladas por el funcionario o contratista, con el objetivo de identificar el impacto de la capacitación y evidenciar si contribuyó al mejoramiento y calidad del servicio.  
FV: Informe de eficacia y eficiencia capacitaciones.</t>
  </si>
  <si>
    <t>Realizar una campaña de concientización para la participación en la identificación de las necesidades de capacitación, así como la participación y compromiso en las mismas.
FV: Registro de la campaña.</t>
  </si>
  <si>
    <t>Claudia Fino</t>
  </si>
  <si>
    <t>30/06/2024
30/10/2024</t>
  </si>
  <si>
    <t xml:space="preserve">
Presentación de documentación falsa en el momento de su posesión.                      </t>
  </si>
  <si>
    <t xml:space="preserve">R4
Posibilidad de afectación económica y reputacional por el ingreso de funcionarios sin las competencias requeridas para el ejercicio del cargo, debido a la presentación de documentación falsa en el momento de su posesión.                   
                                </t>
  </si>
  <si>
    <t xml:space="preserve">C3
El personal designado de la Sección de Selección y Capacitación verifica con los entes académicos la autenticidad de los títulos de educación, para los cargos que apliquen . 
FV: Comunicaciones a las instituciones e informe de seguimiento enviado a la División de Recursos Humanos             
                        </t>
  </si>
  <si>
    <t>Remitir informe de la actividad de verificación de requisitos que se realiza por parte de la Sección de selección y Capacitación ante los entes académicos, posterior a la posesión de validar la autenticidad de los títulos presentados a la Division de Recursos Humanos.
FV. Informe de verificacion de requisitos trimestral</t>
  </si>
  <si>
    <t xml:space="preserve">Jefe Sección de Selección y Capacitación 
(Angelica Sanabria) </t>
  </si>
  <si>
    <t xml:space="preserve">
15/04/2024
15/07/2024
15/10/2024
15/01/2025</t>
  </si>
  <si>
    <t>Procedimiento de identificación de peligros, evaluación y valoración de los riesgos
Procedimiento de medicina preventiva y del trabajo</t>
  </si>
  <si>
    <t>Falta de adherencia  a las medidas de prevención y control de  los peligros/riesgos relacionadas con el autocuidado, instalaciones , equipos y condiciones desfavorables de seguridad y salud en puestos de trabajo.
Inasistencia o baja participación a la evaluación médica ocupacional  periódica programada y actividades de los Sistemas de Vigilancia Epidemiológica.</t>
  </si>
  <si>
    <t xml:space="preserve">R5
Probabilidad de afectación reputacional y económica en relación con el  incremento de accidentes de trabajo y enfermedad laboral, debido a la falta de adherencia  a las medidas de prevención y control de  los peligros/riesgos relacionadas con el autocuidado, 
inasistencia o baja participación a la evaluación médica ocupacional  periódica programada y  actividades de promoción y prevención de los Sistemas de Vigilancia Epidemiológica.                   
                                </t>
  </si>
  <si>
    <t>C1
El personal designado de la Sección de Bienestar y Urgencia Médica con el acompañamiento del COPASST, realiza  reporte y seguimiento a la implementación de las medidas de prevención y control de los peligros identificados y los riesgos priorizados  relacionadas con instalaciones  y equipos por parte de la División de Bienes y Servicios, Dirección General Administrativa, funcionarios y contratistas, para eliminar los peligros y reducir los riesgos que pueden generar accidentes de trabajo o enfermedad laboral.
FV: Actas y/o comunicaciones.</t>
  </si>
  <si>
    <t>C2
El personal designado de la Sección de Bienestar y Urgencia Médica, realiza seguimiento al cumplimiento de la programación de las evaluaciones médicas ocupacionales periódicas, valoraciones complementarias y asistencia a las actividades de los sistemas de vigilancia epidemiológica, para detectar alteraciones en las condiciones de salud y hacer  vigilancia de la salud de los funcionarios y contratistas, como la del medio ambiente de trabajo. 
FV: Comunicaciones y correo electrónico..</t>
  </si>
  <si>
    <t>C3
El personal designado de la Sección de Bienestar y Urgencia Médica, desarrolla actividades de los sistemas de vigilancia epidemiológica, programas y seguimiento médico a funcionarios y contratistas, que han presentado accidente de trabajo, enfermedad laboral y común, con el fin de prevenir efectos hacia la salud derivados de los ambientes de trabajo. 
FV: Informe de ejecución de actividades y comunicaciones.</t>
  </si>
  <si>
    <t>C4
El personal designado de la Sección de Bienestar y Urgencia Médica realiza reporte de la no asistencia por parte de los  funcionarios y contratistas a la evaluación médica ocupacional  periódica programada  por la entidad, después de dos citaciones, al jefe inmediato, División de Recursos Humanos,  Dirección General Administrativa y División Jurídica, para toma de decisiones frente al no cumplimiento de las responsabilidades y obligaciones de los empleados.
FV: Comunicaciones, reporte.</t>
  </si>
  <si>
    <t xml:space="preserve">Realizar  sensibilización  a  jefes de área sobre  la importancia de promover y asegurar la participación de los servidores públicos y contratistas a cargo, en las actividades del SG-SST  e 
FV: Registros de la sensibilización. </t>
  </si>
  <si>
    <t>Jefe Sección de Bienestar y Urgencia Médica.
(Andrea Galvis)</t>
  </si>
  <si>
    <t xml:space="preserve">Dificultad en la identificacion de las necesidades e intereses frente a las  actividades desarrolladas en el  Programa de Bienestar, Incentivos , Estímulos y Reconocimiento, debido a la poca participación  de los servidores públicos en  el diagnóstico de necesidades. </t>
  </si>
  <si>
    <t>R6
Posibilidad de afectación económica y reputacional por baja  participación de los servidores públicos en las actividades del Programa de Bienestar, Incentivos, Estímulo y Reconocimiento (PBIER) , debido a la dificultad en la identificacion de las necesidades e intereses frente a las  actividades.</t>
  </si>
  <si>
    <t>C2
El personal designado de la Sección de Bienestar y Urgencia Médica, publica, divulga y confirma oportunamente la asistencia en las actividades del PBIER, de acuerdo con el cronograma, para garantizar la participación de los servidores públicos en las actividades del PBIER.
FV: Publicación, Correo institucional, base de datos (confirmación) y piezas comunicativas..</t>
  </si>
  <si>
    <t>C3
El personal designado de la Sección de Bienestar y Urgencia Médica, una vez se realizan las inscripciones se solicita el diligenciamiento del Acta de compromiso de asistencia, con el objetivo de garantizar la participación de los inscritos, de lo contrario tomar medidas frente a la inasistencia.
FV: Acta de compromiso, informe.</t>
  </si>
  <si>
    <t xml:space="preserve">Incentivar la  realización  del curso de capacitación virtual de cincuenta (50) horas y sus actualizaciones, sobre el Sistema de Gestión de la Seguridad y Salud en el Trabajo SGSST definido por el Ministerio de Trabajo mediante la Resolución 4927 de 2016. 
FV: Infografias y comunicados incentivando la realización del curso </t>
  </si>
  <si>
    <t xml:space="preserve">Diana Carolina Naranjo
</t>
  </si>
  <si>
    <t xml:space="preserve">Realización de la evaluación de desempeño laboral y/o acuerdos de gestión fuera de los términos establecidos por la ley </t>
  </si>
  <si>
    <t>R7
Posibilidad de afectación reputacional, por realizar la evaluación de desempeño laboral y/o acuerdos de gestión fuera de los términos establecidos por la ley, debido a la falta de compromiso por parte de algunos funcionarios de carrera y/o Gerentes Públicos, en la realización de la evaluación de desempeño y acuerdos de gestión..</t>
  </si>
  <si>
    <t>C1                                                                                                                                                                                    El designado de la División de Recursos Humanos realiza capacitación a evaluados y evaluadores para mantener actualizados a los empleados de carrera administrativa y a sus evaluadores delegados, según la normatividad vigente de la CNSC (Comisión Nacional Servicio Civil). 
FV: Listas de asistencia y actas de reunión..</t>
  </si>
  <si>
    <t>C2                                                                                                                                                                                                 El designado de la División de Recursos Humanos realiza seguimiento al envío de las comunicaciones  con el instructivo a empleados de carrera adminsitrativa,empleados provisionales, gerentes publicos y superiores jeraquicos, para realizar las evaluaciones y calificaciones definitivas frente a la normatividad vigente.
FV: Comunicaciones internas y correos institucionales.</t>
  </si>
  <si>
    <t>C3                                                                                                                                                                                                                                                                                          El designado de la División de Recursos humanos realiza capacitacion a los gerentes publicos para mantenerlos actualizados en los temas referentes a los acuerdos de gestion, segun la normatividad vigente de la funcion publica 
FV:Listas de asistencia y actas de reunion</t>
  </si>
  <si>
    <t xml:space="preserve">Realizar campañas de sensibilización con alcance a los funcionarios de carrera administrativa, funcionarios provisionales y gerentes públicos de la entidad, con el objetivo de minimizar el riesgo. 
FV: Registros de sensibilización. </t>
  </si>
  <si>
    <t>Jefe División de Recursos Humanos
(Isablella egea)</t>
  </si>
  <si>
    <t>Reclamación administrativa o demanda judicial de los grupos de valor</t>
  </si>
  <si>
    <t>R8
Posibilidad de pérdida económica o reputacional por reclamación administrativa o demanda judicial de los grupos de valor, debido a la causación de daño antijurídico por no reconocer una situación especial de protección constitucional, la expedición de actos administrativos o la utilización de normatividad desactualizada, relacionada con la administración del Talento Humano.</t>
  </si>
  <si>
    <t>C1 
El designado de la División de Recursos Humanos, verifica el contenido de los actos administrativos proyectados, con el fin de validar la información.
FV: Documentos revisados con Visto Bueno y correo electrónico de envío a la DGA.</t>
  </si>
  <si>
    <t>C2 
El designado de la División de Recursos Humanos, realiza seguimiento a la situación administrativa, con el objetivo de cumplir con la aprobación  del acto administrativo, en los tiempos establecidos y quede en firme.
FV: Base de datos y acto administrativo.</t>
  </si>
  <si>
    <t xml:space="preserve">Enviar de manera  mensual comunicado a todo Senado, recordando el cumplimiento de las fechas del cronograma establecido para las novedades administrativas.
FV: Comunicado enviado </t>
  </si>
  <si>
    <t xml:space="preserve">Jefe División de Recursos Humanos
(Lina María Díaz)
</t>
  </si>
  <si>
    <t xml:space="preserve"> Desactualización del Manual de Funciones y asignación de funciones diferentes a las del nivel del cargo.  </t>
  </si>
  <si>
    <t>R9
Posibilidad de afectación económica y reputacional por la realización de actividades diferentes a las establecidas en el Manual de Funciones, debido a la desactualización del Manual de Funciones y asignación de funciones diferentes a las del nivel del cargo.</t>
  </si>
  <si>
    <t>C1 
El designado de la División de Recursos Humanos, envía circular emitida a los jefes de dependencia informando la no designación de funciones diferentes a las inherentes al cargo y nivel jerárquico de sus funcionarios, acorde con el Manual de Funciones y requisitos. 
FV: Circular informativa..</t>
  </si>
  <si>
    <t xml:space="preserve">C2 
 El designado de la Seccion de Seleccion y Capacitación,  envía comunicación a los jefes de dependencia, presentando al funcionario e informando su cargo y las actividades acordes con el Manual de Funciones de la Entidad con el  formato TH Fr60 Registro de inducción específica, para asegurar que el nuevo funcionario y responsable de la dependencia tengan pleno conocimiento de las funciones que debe realizar.
FV: Comunicaciones internas enviadas, TH Fr60 Registro de inducción específica </t>
  </si>
  <si>
    <t>Realizar mesas de trabajo con los sindicatos y Directivos involucraos en el proceso.
FV: Actas de reunion y listado  de asistencia)</t>
  </si>
  <si>
    <t>Jefe División de Recursos Humanos
(Lina María Díaz)</t>
  </si>
  <si>
    <t xml:space="preserve">Espacio físico inadecuado para su custodia  organización y falta de recursos tecnológicos y humanos para el manejo de las historias laborales . </t>
  </si>
  <si>
    <t xml:space="preserve">R10                                                                                                                                Posibilidad de afectación económica y reputacional por la pérdida y deterioro de las historias laborales, debido al espacio físico inadecuado para su custodia y organización; falta de recursos tecnológicos y humanos, para el manejo de las historias laborales . </t>
  </si>
  <si>
    <t xml:space="preserve">C2 
El equipo designado de la División de Recursos Humanos, realiza la digitalización de las historias laborales con el fin de evitar la pérdida de información y deterioro de las historias laborales.
FV: Registro base de datos.  </t>
  </si>
  <si>
    <t>Enviar a la Dirección General Administrativa  la solicitud de adecuación del espacio físico con las especificaciones técnicas, para el archivo  y custodia de las historias laborales.
FV : Solicitud enviada a la DGA</t>
  </si>
  <si>
    <t>R11
Posibilidad de afectación económica y reputacional por prescripción y no pago de las incapacidades, debido a la falta de reporte, seguimiento y control.</t>
  </si>
  <si>
    <t xml:space="preserve">C1 
El equipo designado de la División de Recursos Humanos, realiza divulgación a los funcionarios mediante comunicaciones frente al reporte oportuno de las incapacidades.
FV: Registro de la divulgación. </t>
  </si>
  <si>
    <t>C2
El equipo designado de la División de Recursos Humanos realiza informe de seguimiento de las incapacidades radicadas en la Division de Recursos Humanos, con el fin verificar el estado de la incapácidades.
 FV: informe trimestral</t>
  </si>
  <si>
    <t>Solicitar la elaboración de piezas graficas a Comunicaciones Internas, para realizar la divulgación frente al reporte de las incapacidades.
FV: Solicitud de piezas gráficas.</t>
  </si>
  <si>
    <t xml:space="preserve">R12
Posibilidad de afectación económica y reputacional por incumplimiento en la desvinculación de funcionarios a la edad de retiro forzoso, debido a la falta de gestión administrativa en la aplicación de la normatividad vigente </t>
  </si>
  <si>
    <t>C1
El designado de la División de Recursos Humanos, verifica los datos correspondientes a la edad de los funcionarios en la nómina, con el fin de identificar que funcionarios se acercan a la edad de retiro forzoso.
FV: Informe semestral enviado a  la División de Recursos Humanos.</t>
  </si>
  <si>
    <t>15/07/2024
30/11/2024</t>
  </si>
  <si>
    <t xml:space="preserve">R13
Posibilidad de afectación económica y reputacional por la falta de transferencia y fuga de conocimiento, debido a la ausencia de lineamientos y registro incompleto en los sistemas información. </t>
  </si>
  <si>
    <t xml:space="preserve">C1
El designado de la Sección de Selección y Capacitación suministra el acta de compromiso al funcionario objeto de la capacitación, con el fin asegurar la transferencia del conocimiento adquirido, al interior de su dependencia. 
FV: Acta de compromiso diligenciada
</t>
  </si>
  <si>
    <t xml:space="preserve">Presentar requerimiento a la División de Planeación y Sistemas para contar con un espacio dentro  de la intranet  que permita conservar y consultar las memorias de capacitación.
FV: Requerimiento presentado a la DPS. 
 . </t>
  </si>
  <si>
    <t>Jefe Sección de Selección y Capacitación
(Claudia Fino)</t>
  </si>
  <si>
    <t xml:space="preserve">  C1
El profesional universitario de la División Jurídica sustituye el poder al apodardo judicial de apoyo, a fin de que actue en el proceso.
FV: Correo- poder de sustitución.</t>
  </si>
  <si>
    <t xml:space="preserve"> C2
El apoderado del proceso diligencia el GJ- Fr05 Formato de Control de Procesos, con el fin de realizar el seguimiento de control de los procesos, para hacer la verificación de terminos.  
FV: GJ- Fr05 Formato Control de Procesos Diligenciado.</t>
  </si>
  <si>
    <t xml:space="preserve">C3
El asesor realiza reuniones periodicas, para hacer seguimiento a los procesos judiciales a cargo de la División Jurídica.
FV: Actas de reuniones periodicas.  </t>
  </si>
  <si>
    <t>Documentar el control No. 3 "El asesor realiza reuniones periodicas, para hacer seguimiento a los procesos judiciales a cargo de la División Jurídica".
FV:FV: Documento aprobado con el control documentado</t>
  </si>
  <si>
    <t>Profesional universitaría División Jurídica</t>
  </si>
  <si>
    <t>Documentar el control No 1 El profesional universitario de la división jurídica  sustituye el poder al apodardo judicial de apoyo a  el fin de actue en el proceso.
FV: Documento aprobado con el control documentado</t>
  </si>
  <si>
    <t xml:space="preserve">C1
El profesional encargado de la División Jurídica, hace seguimiento a las tutelas, diligencia el GJ-Fr09 Formato de Control de Tutelas, con el fin de hacer seguimiento a la contestación de las mismas.   
FV: GJ-Fr09 Formato de Control de Tutelas diligenciado. </t>
  </si>
  <si>
    <t xml:space="preserve">Documentar el control No 1 "El profesional encargado de la División Jurídica,  hace seguimiento a las tutelas,  diligencia el GJ-Fr09 Formato de Control de Tutelas, con el fin de hacer seguimiento a la contestación de las mismas."
FV: Documento aprobado con el control documentado.
</t>
  </si>
  <si>
    <t xml:space="preserve"> C1
El apoderado diligencia los formatos establecidos para el reporte de contingencias judiciales para la provisión contable, con el fin de generar el reporte por las actuaciónes de los procesos
FV: Formato RF Fr08 Formato Reporte de Procesos Judiciales como demandante, 
RF Fr09 Formato Reporte de Provisiones Contables de Procesos Judiciales RF Fr10 Formato Resumen de Procesos Judiciales, diligenciado y enviados a la División Financiera trimestralmente. . </t>
  </si>
  <si>
    <t>falta de asignaciòn de recursos por parte del ministerio de hacienda para el pago de sentencias</t>
  </si>
  <si>
    <t>R4
Posibilidad de afectación económica y reputacional por pago inoportuno de sentencias debido a la falta de asignaciòn de recursos por parte del ministerio de hacienda para el pago de sentencias</t>
  </si>
  <si>
    <t xml:space="preserve">C1
El jefe de la División Jurídica envía la informacion trimistral a la Division Financiera, para la elaboracion de los estados financieros.
FV : correo electronico con insumo enviado a la División División Financiera. </t>
  </si>
  <si>
    <t xml:space="preserve">
R5
Posibilidad de afectación reputacional  por violación al debido proceso disciplinario, debido    a la falta de control en el vencimiento de terminos.
                                </t>
  </si>
  <si>
    <t xml:space="preserve">C1
El abogado designado diligencia el GJ-Fr10 Formato seguimiento de términos y alertas de procesos disciplinarios con el fin de evitar el vencimiento de términos
FV: Formato diligenciado                
</t>
  </si>
  <si>
    <t xml:space="preserve">C2
El  asesor de la División Jurídica realiza el seguimiento individual a los procesos disciplinarios asignados a cada contratista, con el fin de realizar seguimiento y control a la gestión de los procesos disciplinarios.
FV: Acta de reuniòn </t>
  </si>
  <si>
    <t>Actualizar el GJ-Pr01 procedimiento para control disciplinario con la nueva normatividad, una vez se firme el acto administrativo.
FV: Documento aprobado.</t>
  </si>
  <si>
    <t>Procedimiento Auditorias Internas de Gestión</t>
  </si>
  <si>
    <t>Desconocimiento del plan de auditorias de la vigencia.</t>
  </si>
  <si>
    <t xml:space="preserve">R1
Posibilidad de afectación reputacional por la presentación inoportuna o inexacta de informes, debido a la limitación de acceso a la información. </t>
  </si>
  <si>
    <t xml:space="preserve">C1 
El Coordinador del Control Interno define unidades auditables de ley, priorizando la presentación de informes a entes de control mediante cronograma con el fin de asegurar el cumplimiento de la presentación de los informes a entes de control y comunica el plan de auditoria a la Alta Dirección para que imparta directrices a los responsables de atender las auditorias y seguimientos, con el fin de tener la información de manera oportuna 
FV: Programa de auditoria anual </t>
  </si>
  <si>
    <t>C2 
El Coordinador del Control Interno realizará el seguimiento al cronograma donde se identifican las unidades auditables de ley para verificar el cumplimiento de las acciones necesarias para la presentación de los informes a entes de control, con el fin de verificar las fechas de los estipulado en el plan. 
FV: Acta de reunión.</t>
  </si>
  <si>
    <t xml:space="preserve">
Realizar socialización a los equipos auditores del plan de auditorias de la vigencia FV: Actas de reunión</t>
  </si>
  <si>
    <t xml:space="preserve">Realizar la socialización del plan de auditorias de la vigencia a los responsables del proceso auditado.FV: Acta de reunión </t>
  </si>
  <si>
    <t xml:space="preserve">
30/06/2024
30/11/2024</t>
  </si>
  <si>
    <t xml:space="preserve">Realizar mesa de trabajo anual, con el equipo de auditores de control interno con el fin de realizar la verificación de la aplicación de la metodología.
FV: Acta de reunión  </t>
  </si>
  <si>
    <t>Plan Anual de Auditorias</t>
  </si>
  <si>
    <t xml:space="preserve">R3
Posibilidad de afectación reputacional por el incumplimiento del plan de auditoria debido a la falta de disponibilidad de recurso humano idóneo </t>
  </si>
  <si>
    <t>C1
El Coordinador del Control Interno en atención al análisis de recurso humano con el que cuenta la Coordinación realizará el seguimiento al cronograma donde se identifican las unidades auditables para vigilar, revisar y verificar el correcto cumplimiento de las metas y objetivos planteados al inicio del mismo, así como la debida aplicación de los procedimientos y técnicas establecidos.
FV: Actas de seguimiento</t>
  </si>
  <si>
    <t>R4
La posibilidad de afectación reputacional por la incorrecta evaluación a la efectividad de los controles del Sistema de Control Interno, debido a la no generación de alertas oportunas a fin que se implementen acciones correctivas o preventiva</t>
  </si>
  <si>
    <t>C1
El coordinador del Control Interno Genera retroalimentación con el equipo auditor de las diferentes fases de la auditoría con el fin de evitar desviaciones en el proceso de auditoría.
FV: Formato  CI-Fr20 Supervisión de Auditoría . Fase de entendimiento - planificación y comunicación</t>
  </si>
  <si>
    <t xml:space="preserve">Realizar una jornada anual  con las lecciones aprendidas con el fin de documentarlas en las actas de reunión.
FV: Actas de reunión.  </t>
  </si>
  <si>
    <t xml:space="preserve">Kactus. 
Sistema de Información para Recursos Humanos y Nómina  </t>
  </si>
  <si>
    <t>Mala Parametrización en el software.
Accesos no autorizados.
Falta de precisión en la solicitud de creación de nuevos conceptos.</t>
  </si>
  <si>
    <t>Ataque imformático 
Alteracion de la imformación</t>
  </si>
  <si>
    <t>R1
Pérdida de integridad en el Sistema de nómina Software Kactus.</t>
  </si>
  <si>
    <t>C1
El profesional designado de la División de planecióny sistemas mantiene los servidores actualizados con la última versión liberada por la empresa proveedora del Software.
con el fin de garantizar que se mantiene la última versión del software disponible. FV: Reporte de portal SAC del proveedor Digitalware.</t>
  </si>
  <si>
    <t>C2
La herramienta tecnológica realiza las copias de seguridad diarias, de la base de datos y de la aplicación. Las cuales se guardan o se almacenan en un repositorio externo al equipo donde se ejecuta la aplicación. 
FV: Reporte generado por la herramienta de copias de seguridad (VeeamBackup)</t>
  </si>
  <si>
    <t xml:space="preserve">Documentar en las actas de control de cambios, las actualizaciones de versión de cada uno de los sistemas de información.
FV: Actas de Control de Cambios
</t>
  </si>
  <si>
    <t>30/07/2024
30/12/2024</t>
  </si>
  <si>
    <t>Perdida de los servicios esenciales: Fallas en el sistema de suministro energia y  aire acondicionado.
Fallas Técnicas: Mal funcionamiento del equipo.</t>
  </si>
  <si>
    <t xml:space="preserve">R2
Pérdida de integridad en el servidor que aloja el Sistema de nómina Software Kactus.
</t>
  </si>
  <si>
    <t xml:space="preserve">C1
El personal designado por la Division de Planeacion y sistemas realiza la actualizacion del sistema antivirus y del sistema operativo 
FV: Acta de Control de cambios </t>
  </si>
  <si>
    <t>C2
Realizar mantenimiento preventivo a los servidores y dispocitivos electronicos que interactuan en el DATA CENTER con el fin de asegurar el buen funcionamiento de la plataforma Tecnoplogica
FV: Reporte entregado por la empresa prestadora del servicio</t>
  </si>
  <si>
    <t>Documentar en las actas de control de cambios, las actualizaciones de versión de cada uno de los sistemas de información, sistemas operativo y de los componentes tecnologicos DATA CENTER.
FV: Actas de Control de Cambios.</t>
  </si>
  <si>
    <t xml:space="preserve">R3
Pérdida de disponibilidad de los Servicios HYPERCONVERGENCIA
</t>
  </si>
  <si>
    <t>C2 
Los profesionales designados por la División de Planeación y Sistemas, realizan copias de seguridad de las maquinas, con el objetivo de mantener un backup del sistema y de la base de datos.
FV: Acta de control de cambios</t>
  </si>
  <si>
    <t>.C3
El administrador de la herramienta, ejecuta las actualizaciones de seguridad para Sistemas operativos y B.D, lo que permite Proteger la integridad de los equipos y del software.
FV:Acta de control de cambios (reporte actualizaciones realizadas)</t>
  </si>
  <si>
    <t>R4
Pérdida de integridad de los Servicios de HYPERCONVERGENCIA</t>
  </si>
  <si>
    <t>C1
Los profesionales designados por la División de Planeación y Sistemas realizan mantenimiento físico al servidor y software para garantizar su adecuado funcionamiento.
FV: Acta de Control de Cambios</t>
  </si>
  <si>
    <t xml:space="preserve">
Fallas Técnicas: Mal funcionamiento de la plataforma que aloja el sistema de información</t>
  </si>
  <si>
    <t>R6
Pérdida de Confidencialidad del sistema de gestión documental CONTROLDOC</t>
  </si>
  <si>
    <t xml:space="preserve">Ataque informático.
Ventana de mantenimiento o
falla en el Hosting.
Mala parametrización en el publicador
</t>
  </si>
  <si>
    <t xml:space="preserve">R7
Pérdida de Confidencialidad del Portal Web
</t>
  </si>
  <si>
    <t xml:space="preserve"> Ataque informático.
Ventana de mantenimiento o
falla en el Hosting.
Mala parametrización en el publicador
</t>
  </si>
  <si>
    <t>R8
Pérdida de Integridad del Portal Web</t>
  </si>
  <si>
    <t xml:space="preserve">R9
Pérdida de Disponibilidad del Portal Web
</t>
  </si>
  <si>
    <t>Solicitar la actualizacion de las version del publicador y PHP con las que cuenta la pagina WEB
FV: Envio de solucitud a DGA</t>
  </si>
  <si>
    <t>Andrés Vanegas</t>
  </si>
  <si>
    <t>Falta de soporte o mantenimiento.
Ataque informático.
Mala configuración en los servidores. Obsolesencia tecnológica.</t>
  </si>
  <si>
    <t>R10
Pérdida de Integridad del Servidor de Directorio Activo.</t>
  </si>
  <si>
    <t>R3
Posibilidad de afectación reputacional por el incumplimiento del plan anual de revisión documental, debido a la falta de seguimiento a la ejecución del plan de acuerdo con lo establecido en el procedimiento y a la falta de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</si>
</sst>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d/m/yyyy"/>
    <numFmt numFmtId="166" formatCode="d\ mmmm\ yyyy"/>
    <numFmt numFmtId="167" formatCode="dd/mm/yy"/>
    <numFmt numFmtId="168" formatCode="d/m/yy"/>
    <numFmt numFmtId="169" formatCode="d\ mmmm"/>
  </numFmts>
  <fonts count="102">
    <font>
      <sz val="11"/>
      <color theme="1"/>
      <name val="Arial"/>
      <scheme val="minor"/>
    </font>
    <font>
      <sz val="11"/>
      <color theme="1"/>
      <name val="Arial"/>
      <family val="2"/>
      <scheme val="minor"/>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Arial"/>
    </font>
    <font>
      <sz val="11"/>
      <color theme="1"/>
      <name val="Arial"/>
    </font>
    <font>
      <sz val="11"/>
      <color rgb="FF000000"/>
      <name val="Arial"/>
    </font>
    <font>
      <b/>
      <sz val="22"/>
      <color theme="1"/>
      <name val="Arial Narrow"/>
    </font>
    <font>
      <b/>
      <sz val="40"/>
      <color rgb="FF000000"/>
      <name val="Calibri"/>
    </font>
    <font>
      <sz val="22"/>
      <color theme="1"/>
      <name val="Calibri"/>
    </font>
    <font>
      <sz val="28"/>
      <color theme="1"/>
      <name val="Calibri"/>
    </font>
    <font>
      <b/>
      <sz val="22"/>
      <color theme="1"/>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13"/>
      <color theme="1"/>
      <name val="Calibri"/>
    </font>
    <font>
      <sz val="20"/>
      <color rgb="FF000000"/>
      <name val="Arial"/>
    </font>
    <font>
      <b/>
      <sz val="11"/>
      <color theme="1"/>
      <name val="Calibri"/>
    </font>
    <font>
      <b/>
      <sz val="14"/>
      <color theme="1"/>
      <name val="Calibri"/>
    </font>
    <font>
      <sz val="14"/>
      <color theme="1"/>
      <name val="Calibri"/>
    </font>
    <font>
      <b/>
      <sz val="14"/>
      <color rgb="FF000000"/>
      <name val="Calibri"/>
    </font>
    <font>
      <sz val="14"/>
      <color rgb="FFFFFFFF"/>
      <name val="Arial Narrow"/>
    </font>
    <font>
      <sz val="14"/>
      <color rgb="FF000000"/>
      <name val="Arial Narrow"/>
    </font>
    <font>
      <b/>
      <sz val="12"/>
      <color theme="1"/>
      <name val="Calibri"/>
    </font>
    <font>
      <sz val="12"/>
      <color theme="1"/>
      <name val="Calibri"/>
    </font>
    <font>
      <b/>
      <sz val="12"/>
      <color rgb="FF000000"/>
      <name val="Calibri"/>
    </font>
    <font>
      <sz val="12"/>
      <color rgb="FF000000"/>
      <name val="Arial Narrow"/>
    </font>
    <font>
      <sz val="12"/>
      <color rgb="FFFFFFFF"/>
      <name val="Arial Narrow"/>
    </font>
    <font>
      <sz val="14"/>
      <color rgb="FF000000"/>
      <name val="Calibri"/>
    </font>
    <font>
      <sz val="20"/>
      <color rgb="FF000000"/>
      <name val="Arial Narrow"/>
    </font>
    <font>
      <sz val="20"/>
      <color rgb="FFFFFFFF"/>
      <name val="Arial Narrow"/>
    </font>
    <font>
      <b/>
      <sz val="18"/>
      <color theme="1"/>
      <name val="Arial Narrow"/>
    </font>
    <font>
      <sz val="18"/>
      <color theme="1"/>
      <name val="Arial"/>
    </font>
    <font>
      <b/>
      <sz val="20"/>
      <color rgb="FF000000"/>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theme="1"/>
      <name val="Arial Narrow"/>
    </font>
    <font>
      <sz val="11"/>
      <color rgb="FFFF0000"/>
      <name val="Arial Narrow"/>
    </font>
    <font>
      <sz val="10"/>
      <color rgb="FF000000"/>
      <name val="Arial Narrow"/>
    </font>
    <font>
      <b/>
      <sz val="10"/>
      <color rgb="FFE36C09"/>
      <name val="Arial Narrow"/>
    </font>
    <font>
      <b/>
      <sz val="11"/>
      <color rgb="FFE36C09"/>
      <name val="Arial Narrow"/>
    </font>
    <font>
      <b/>
      <sz val="9"/>
      <color rgb="FFE36C09"/>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sz val="11"/>
      <color theme="1"/>
      <name val="Arial"/>
      <family val="2"/>
    </font>
    <font>
      <sz val="11"/>
      <color theme="1"/>
      <name val="Arial Narrow"/>
      <family val="2"/>
    </font>
    <font>
      <sz val="11"/>
      <name val="Arial"/>
      <family val="2"/>
    </font>
    <font>
      <sz val="12"/>
      <color theme="1"/>
      <name val="Arial Narrow"/>
      <family val="2"/>
    </font>
    <font>
      <sz val="11"/>
      <color theme="1"/>
      <name val="Calibri"/>
      <family val="2"/>
    </font>
    <font>
      <b/>
      <sz val="12"/>
      <color theme="1"/>
      <name val="Arial Narrow"/>
      <family val="2"/>
    </font>
    <font>
      <sz val="12"/>
      <name val="Arial Narrow"/>
      <family val="2"/>
    </font>
    <font>
      <sz val="12"/>
      <color rgb="FF000000"/>
      <name val="Arial Narrow"/>
      <family val="2"/>
    </font>
    <font>
      <sz val="12"/>
      <color rgb="FF38761D"/>
      <name val="Arial Narrow"/>
      <family val="2"/>
    </font>
    <font>
      <sz val="14"/>
      <color theme="1"/>
      <name val="Arial Narrow"/>
      <family val="2"/>
    </font>
    <font>
      <b/>
      <sz val="12"/>
      <color rgb="FF000000"/>
      <name val="Arial Narrow"/>
      <family val="2"/>
    </font>
    <font>
      <sz val="12"/>
      <color rgb="FF434343"/>
      <name val="Arial Narrow"/>
      <family val="2"/>
    </font>
    <font>
      <b/>
      <sz val="11"/>
      <color theme="1"/>
      <name val="Calibri"/>
      <family val="2"/>
    </font>
    <font>
      <sz val="11"/>
      <name val="Calibri"/>
    </font>
    <font>
      <sz val="11"/>
      <color rgb="FFC00000"/>
      <name val="Arial"/>
    </font>
    <font>
      <sz val="11"/>
      <color rgb="FFC00000"/>
      <name val="Arial Narrow"/>
    </font>
    <font>
      <b/>
      <sz val="16"/>
      <color theme="1"/>
      <name val="Arial Narrow"/>
      <family val="2"/>
    </font>
    <font>
      <sz val="11"/>
      <color rgb="FFFF0000"/>
      <name val="Arial"/>
    </font>
    <font>
      <sz val="16"/>
      <color theme="1"/>
      <name val="Arial"/>
      <family val="2"/>
      <scheme val="minor"/>
    </font>
    <font>
      <b/>
      <sz val="16"/>
      <color theme="1"/>
      <name val="Arial"/>
      <family val="2"/>
      <scheme val="minor"/>
    </font>
    <font>
      <sz val="11"/>
      <color rgb="FF000000"/>
      <name val="Arial"/>
      <family val="2"/>
    </font>
    <font>
      <sz val="11"/>
      <color rgb="FFFF0000"/>
      <name val="Arial"/>
      <family val="2"/>
      <scheme val="minor"/>
    </font>
    <font>
      <sz val="11"/>
      <color rgb="FFFF0000"/>
      <name val="Calibri"/>
      <family val="2"/>
    </font>
    <font>
      <b/>
      <sz val="11"/>
      <color rgb="FFFF0000"/>
      <name val="Arial Narrow"/>
      <family val="2"/>
    </font>
    <font>
      <sz val="16"/>
      <color rgb="FFFF0000"/>
      <name val="Arial Narrow"/>
      <family val="2"/>
    </font>
    <font>
      <b/>
      <sz val="11"/>
      <color theme="1"/>
      <name val="Arial"/>
      <family val="2"/>
    </font>
    <font>
      <sz val="10"/>
      <color rgb="FF000000"/>
      <name val="Arial Narrow"/>
      <family val="2"/>
    </font>
    <font>
      <sz val="11"/>
      <color theme="0"/>
      <name val="Calibri"/>
      <family val="2"/>
    </font>
    <font>
      <sz val="11"/>
      <color rgb="FFFF0000"/>
      <name val="Arial"/>
      <family val="2"/>
    </font>
    <font>
      <sz val="11"/>
      <color theme="0"/>
      <name val="Arial Narrow"/>
      <family val="2"/>
    </font>
    <font>
      <sz val="15"/>
      <color rgb="FF000000"/>
      <name val="Arial"/>
      <family val="2"/>
      <scheme val="minor"/>
    </font>
    <font>
      <b/>
      <sz val="12"/>
      <name val="Arial Narrow"/>
      <family val="2"/>
    </font>
  </fonts>
  <fills count="25">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FBD4B4"/>
        <bgColor rgb="FFFBD4B4"/>
      </patternFill>
    </fill>
    <fill>
      <patternFill patternType="solid">
        <fgColor rgb="FF92D050"/>
        <bgColor rgb="FF92D050"/>
      </patternFill>
    </fill>
    <fill>
      <patternFill patternType="solid">
        <fgColor rgb="FFFFFF66"/>
        <bgColor rgb="FFFFFF66"/>
      </patternFill>
    </fill>
    <fill>
      <patternFill patternType="solid">
        <fgColor rgb="FFFFFF00"/>
        <bgColor rgb="FFFFFF00"/>
      </patternFill>
    </fill>
    <fill>
      <patternFill patternType="solid">
        <fgColor rgb="FFF3F3F3"/>
        <bgColor rgb="FFF3F3F3"/>
      </patternFill>
    </fill>
    <fill>
      <patternFill patternType="solid">
        <fgColor rgb="FF00B050"/>
        <bgColor rgb="FF00B050"/>
      </patternFill>
    </fill>
    <fill>
      <patternFill patternType="solid">
        <fgColor rgb="FFFF0000"/>
        <bgColor rgb="FFFF0000"/>
      </patternFill>
    </fill>
    <fill>
      <patternFill patternType="solid">
        <fgColor rgb="FFFFC000"/>
        <bgColor rgb="FFFFC000"/>
      </patternFill>
    </fill>
    <fill>
      <patternFill patternType="solid">
        <fgColor rgb="FFC00000"/>
        <bgColor rgb="FFC00000"/>
      </patternFill>
    </fill>
    <fill>
      <patternFill patternType="solid">
        <fgColor rgb="FFD9D9D9"/>
        <bgColor rgb="FFD9D9D9"/>
      </patternFill>
    </fill>
    <fill>
      <patternFill patternType="solid">
        <fgColor rgb="FFE26B0A"/>
        <bgColor rgb="FFE26B0A"/>
      </patternFill>
    </fill>
    <fill>
      <patternFill patternType="solid">
        <fgColor rgb="FFEEECE1"/>
        <bgColor rgb="FFEEECE1"/>
      </patternFill>
    </fill>
    <fill>
      <patternFill patternType="solid">
        <fgColor rgb="FFBFBFBF"/>
        <bgColor rgb="FFBFBFBF"/>
      </patternFill>
    </fill>
    <fill>
      <patternFill patternType="solid">
        <fgColor rgb="FFFDE9D9"/>
        <bgColor rgb="FFFDE9D9"/>
      </patternFill>
    </fill>
    <fill>
      <patternFill patternType="solid">
        <fgColor rgb="FFF4CCCC"/>
        <bgColor rgb="FFF4CCCC"/>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39997558519241921"/>
        <bgColor theme="0"/>
      </patternFill>
    </fill>
    <fill>
      <patternFill patternType="solid">
        <fgColor theme="0"/>
        <bgColor rgb="FFFFC7CE"/>
      </patternFill>
    </fill>
  </fills>
  <borders count="363">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dotted">
        <color rgb="FFE36C09"/>
      </left>
      <right/>
      <top/>
      <bottom/>
      <diagonal/>
    </border>
    <border>
      <left/>
      <right style="dotted">
        <color rgb="FFE36C09"/>
      </right>
      <top style="dotted">
        <color rgb="FFE36C09"/>
      </top>
      <bottom/>
      <diagonal/>
    </border>
    <border>
      <left style="dotted">
        <color rgb="FFE36C09"/>
      </left>
      <right/>
      <top/>
      <bottom style="dotted">
        <color rgb="FFE36C09"/>
      </bottom>
      <diagonal/>
    </border>
    <border>
      <left/>
      <right style="dotted">
        <color rgb="FFE36C09"/>
      </right>
      <top/>
      <bottom style="dotted">
        <color rgb="FFE36C09"/>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diagonal/>
    </border>
    <border>
      <left/>
      <right/>
      <top/>
      <bottom/>
      <diagonal/>
    </border>
    <border>
      <left/>
      <right/>
      <top/>
      <bottom/>
      <diagonal/>
    </border>
    <border>
      <left/>
      <right style="medium">
        <color rgb="FF000000"/>
      </right>
      <top/>
      <bottom/>
      <diagonal/>
    </border>
    <border>
      <left/>
      <right style="medium">
        <color rgb="FF000000"/>
      </right>
      <top style="medium">
        <color rgb="FF000000"/>
      </top>
      <bottom/>
      <diagonal/>
    </border>
    <border>
      <left/>
      <right/>
      <top style="thin">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rgb="FF000000"/>
      </left>
      <right/>
      <top/>
      <bottom/>
      <diagonal/>
    </border>
    <border>
      <left/>
      <right style="thin">
        <color rgb="FF000000"/>
      </right>
      <top/>
      <bottom/>
      <diagonal/>
    </border>
    <border>
      <left/>
      <right style="medium">
        <color rgb="FF000000"/>
      </right>
      <top/>
      <bottom style="medium">
        <color rgb="FF000000"/>
      </bottom>
      <diagonal/>
    </border>
    <border>
      <left/>
      <right/>
      <top/>
      <bottom style="thin">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rgb="FF000000"/>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dotted">
        <color rgb="FFF79646"/>
      </left>
      <right/>
      <top style="dotted">
        <color rgb="FFF79646"/>
      </top>
      <bottom/>
      <diagonal/>
    </border>
    <border>
      <left/>
      <right style="dotted">
        <color rgb="FFF79646"/>
      </right>
      <top style="dotted">
        <color rgb="FFF79646"/>
      </top>
      <bottom/>
      <diagonal/>
    </border>
    <border>
      <left style="dotted">
        <color rgb="FFF79646"/>
      </left>
      <right/>
      <top/>
      <bottom style="dotted">
        <color rgb="FFF79646"/>
      </bottom>
      <diagonal/>
    </border>
    <border>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thick">
        <color theme="9" tint="-0.24994659260841701"/>
      </left>
      <right style="hair">
        <color theme="9" tint="-0.24994659260841701"/>
      </right>
      <top style="thick">
        <color theme="9" tint="-0.24994659260841701"/>
      </top>
      <bottom style="thin">
        <color theme="9" tint="-0.24994659260841701"/>
      </bottom>
      <diagonal/>
    </border>
    <border>
      <left style="hair">
        <color theme="9" tint="-0.24994659260841701"/>
      </left>
      <right style="hair">
        <color theme="9" tint="-0.24994659260841701"/>
      </right>
      <top style="thick">
        <color theme="9" tint="-0.24994659260841701"/>
      </top>
      <bottom style="thin">
        <color theme="9" tint="-0.24994659260841701"/>
      </bottom>
      <diagonal/>
    </border>
    <border>
      <left style="hair">
        <color theme="9" tint="-0.24994659260841701"/>
      </left>
      <right style="thick">
        <color theme="9" tint="-0.24994659260841701"/>
      </right>
      <top style="thick">
        <color theme="9" tint="-0.24994659260841701"/>
      </top>
      <bottom style="thin">
        <color theme="9" tint="-0.24994659260841701"/>
      </bottom>
      <diagonal/>
    </border>
    <border>
      <left style="thick">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thick">
        <color theme="9" tint="-0.24994659260841701"/>
      </right>
      <top style="thin">
        <color theme="9" tint="-0.24994659260841701"/>
      </top>
      <bottom style="thin">
        <color theme="9" tint="-0.24994659260841701"/>
      </bottom>
      <diagonal/>
    </border>
    <border>
      <left style="thick">
        <color theme="9" tint="-0.24994659260841701"/>
      </left>
      <right style="hair">
        <color theme="9" tint="-0.24994659260841701"/>
      </right>
      <top style="thin">
        <color theme="9" tint="-0.24994659260841701"/>
      </top>
      <bottom style="thick">
        <color theme="9" tint="-0.24994659260841701"/>
      </bottom>
      <diagonal/>
    </border>
    <border>
      <left style="hair">
        <color theme="9" tint="-0.24994659260841701"/>
      </left>
      <right style="hair">
        <color theme="9" tint="-0.24994659260841701"/>
      </right>
      <top style="thin">
        <color theme="9" tint="-0.24994659260841701"/>
      </top>
      <bottom style="thick">
        <color theme="9" tint="-0.24994659260841701"/>
      </bottom>
      <diagonal/>
    </border>
    <border>
      <left style="hair">
        <color theme="9" tint="-0.24994659260841701"/>
      </left>
      <right style="thick">
        <color theme="9" tint="-0.24994659260841701"/>
      </right>
      <top style="thin">
        <color theme="9" tint="-0.24994659260841701"/>
      </top>
      <bottom style="thick">
        <color theme="9" tint="-0.24994659260841701"/>
      </bottom>
      <diagonal/>
    </border>
    <border>
      <left style="hair">
        <color theme="9" tint="-0.24994659260841701"/>
      </left>
      <right style="hair">
        <color theme="9" tint="-0.24994659260841701"/>
      </right>
      <top/>
      <bottom style="thick">
        <color theme="9" tint="-0.24994659260841701"/>
      </bottom>
      <diagonal/>
    </border>
    <border>
      <left style="thick">
        <color theme="9" tint="-0.24994659260841701"/>
      </left>
      <right style="hair">
        <color theme="9" tint="-0.24994659260841701"/>
      </right>
      <top style="thick">
        <color theme="9" tint="-0.24994659260841701"/>
      </top>
      <bottom style="thick">
        <color theme="9" tint="-0.24994659260841701"/>
      </bottom>
      <diagonal/>
    </border>
    <border>
      <left style="hair">
        <color theme="9" tint="-0.24994659260841701"/>
      </left>
      <right style="hair">
        <color theme="9" tint="-0.24994659260841701"/>
      </right>
      <top style="thick">
        <color theme="9" tint="-0.24994659260841701"/>
      </top>
      <bottom style="thick">
        <color theme="9" tint="-0.24994659260841701"/>
      </bottom>
      <diagonal/>
    </border>
    <border>
      <left style="hair">
        <color theme="9" tint="-0.24994659260841701"/>
      </left>
      <right style="thick">
        <color theme="9" tint="-0.24994659260841701"/>
      </right>
      <top style="thick">
        <color theme="9" tint="-0.24994659260841701"/>
      </top>
      <bottom style="thick">
        <color theme="9" tint="-0.24994659260841701"/>
      </bottom>
      <diagonal/>
    </border>
    <border>
      <left style="hair">
        <color theme="9" tint="-0.24994659260841701"/>
      </left>
      <right style="hair">
        <color theme="9" tint="-0.24994659260841701"/>
      </right>
      <top style="thick">
        <color theme="9" tint="-0.24994659260841701"/>
      </top>
      <bottom/>
      <diagonal/>
    </border>
    <border>
      <left style="dotted">
        <color rgb="FFE36C09"/>
      </left>
      <right style="dotted">
        <color rgb="FFE36C09"/>
      </right>
      <top style="dotted">
        <color rgb="FFE36C09"/>
      </top>
      <bottom/>
      <diagonal/>
    </border>
    <border>
      <left/>
      <right style="dotted">
        <color rgb="FFE36C09"/>
      </right>
      <top/>
      <bottom/>
      <diagonal/>
    </border>
    <border>
      <left style="dotted">
        <color rgb="FFE36C09"/>
      </left>
      <right style="thick">
        <color rgb="FFE36C09"/>
      </right>
      <top style="thick">
        <color theme="9" tint="-0.24994659260841701"/>
      </top>
      <bottom/>
      <diagonal/>
    </border>
    <border>
      <left style="dotted">
        <color rgb="FFE36C09"/>
      </left>
      <right style="dotted">
        <color rgb="FFE36C09"/>
      </right>
      <top style="thick">
        <color theme="9" tint="-0.24994659260841701"/>
      </top>
      <bottom/>
      <diagonal/>
    </border>
    <border>
      <left style="dotted">
        <color rgb="FFE36C09"/>
      </left>
      <right/>
      <top style="thick">
        <color theme="9" tint="-0.24994659260841701"/>
      </top>
      <bottom/>
      <diagonal/>
    </border>
    <border>
      <left/>
      <right/>
      <top style="thick">
        <color theme="9" tint="-0.24994659260841701"/>
      </top>
      <bottom/>
      <diagonal/>
    </border>
    <border>
      <left/>
      <right style="dotted">
        <color rgb="FFE36C09"/>
      </right>
      <top style="thick">
        <color theme="9" tint="-0.24994659260841701"/>
      </top>
      <bottom/>
      <diagonal/>
    </border>
    <border>
      <left style="dotted">
        <color rgb="FFE36C09"/>
      </left>
      <right style="dotted">
        <color rgb="FFE36C09"/>
      </right>
      <top style="thick">
        <color theme="9" tint="-0.24994659260841701"/>
      </top>
      <bottom style="dotted">
        <color rgb="FFE36C09"/>
      </bottom>
      <diagonal/>
    </border>
    <border>
      <left style="dotted">
        <color rgb="FFE36C09"/>
      </left>
      <right style="thick">
        <color rgb="FFE36C09"/>
      </right>
      <top/>
      <bottom/>
      <diagonal/>
    </border>
    <border>
      <left style="hair">
        <color theme="9" tint="-0.499984740745262"/>
      </left>
      <right style="hair">
        <color theme="9" tint="-0.499984740745262"/>
      </right>
      <top style="thick">
        <color theme="9" tint="-0.499984740745262"/>
      </top>
      <bottom style="thin">
        <color theme="9" tint="-0.499984740745262"/>
      </bottom>
      <diagonal/>
    </border>
    <border>
      <left style="hair">
        <color theme="9" tint="-0.499984740745262"/>
      </left>
      <right style="thick">
        <color theme="9" tint="-0.499984740745262"/>
      </right>
      <top style="thick">
        <color theme="9" tint="-0.499984740745262"/>
      </top>
      <bottom style="thin">
        <color theme="9" tint="-0.499984740745262"/>
      </bottom>
      <diagonal/>
    </border>
    <border>
      <left style="hair">
        <color theme="9" tint="-0.499984740745262"/>
      </left>
      <right style="hair">
        <color theme="9" tint="-0.499984740745262"/>
      </right>
      <top style="thin">
        <color theme="9" tint="-0.499984740745262"/>
      </top>
      <bottom style="thin">
        <color theme="9" tint="-0.499984740745262"/>
      </bottom>
      <diagonal/>
    </border>
    <border>
      <left style="hair">
        <color theme="9" tint="-0.499984740745262"/>
      </left>
      <right style="thick">
        <color theme="9" tint="-0.499984740745262"/>
      </right>
      <top style="thin">
        <color theme="9" tint="-0.499984740745262"/>
      </top>
      <bottom style="thin">
        <color theme="9" tint="-0.499984740745262"/>
      </bottom>
      <diagonal/>
    </border>
    <border>
      <left style="hair">
        <color theme="9" tint="-0.499984740745262"/>
      </left>
      <right style="hair">
        <color theme="9" tint="-0.499984740745262"/>
      </right>
      <top style="thin">
        <color theme="9" tint="-0.499984740745262"/>
      </top>
      <bottom style="thick">
        <color theme="9" tint="-0.499984740745262"/>
      </bottom>
      <diagonal/>
    </border>
    <border>
      <left style="hair">
        <color theme="9" tint="-0.499984740745262"/>
      </left>
      <right style="thick">
        <color theme="9" tint="-0.499984740745262"/>
      </right>
      <top style="thin">
        <color theme="9" tint="-0.499984740745262"/>
      </top>
      <bottom style="thick">
        <color theme="9" tint="-0.499984740745262"/>
      </bottom>
      <diagonal/>
    </border>
    <border>
      <left/>
      <right style="hair">
        <color theme="9" tint="-0.499984740745262"/>
      </right>
      <top style="thick">
        <color theme="9" tint="-0.499984740745262"/>
      </top>
      <bottom style="thin">
        <color theme="9" tint="-0.499984740745262"/>
      </bottom>
      <diagonal/>
    </border>
    <border>
      <left/>
      <right style="hair">
        <color theme="9" tint="-0.499984740745262"/>
      </right>
      <top style="thin">
        <color theme="9" tint="-0.499984740745262"/>
      </top>
      <bottom style="thin">
        <color theme="9" tint="-0.499984740745262"/>
      </bottom>
      <diagonal/>
    </border>
    <border>
      <left/>
      <right style="hair">
        <color theme="9" tint="-0.499984740745262"/>
      </right>
      <top style="thin">
        <color theme="9" tint="-0.499984740745262"/>
      </top>
      <bottom style="thick">
        <color theme="9" tint="-0.499984740745262"/>
      </bottom>
      <diagonal/>
    </border>
    <border>
      <left/>
      <right style="dotted">
        <color rgb="FFE36C09"/>
      </right>
      <top/>
      <bottom style="thick">
        <color rgb="FFE69138"/>
      </bottom>
      <diagonal/>
    </border>
    <border>
      <left style="dotted">
        <color rgb="FFE36C09"/>
      </left>
      <right style="dotted">
        <color rgb="FFE36C09"/>
      </right>
      <top/>
      <bottom style="thick">
        <color rgb="FFE69138"/>
      </bottom>
      <diagonal/>
    </border>
    <border>
      <left style="hair">
        <color rgb="FFE36C09"/>
      </left>
      <right style="hair">
        <color rgb="FFE36C09"/>
      </right>
      <top style="thin">
        <color rgb="FFE36C09"/>
      </top>
      <bottom style="thin">
        <color rgb="FFE36C09"/>
      </bottom>
      <diagonal/>
    </border>
    <border>
      <left style="hair">
        <color rgb="FFE36C09"/>
      </left>
      <right style="hair">
        <color rgb="FFE36C09"/>
      </right>
      <top style="thin">
        <color rgb="FFE36C09"/>
      </top>
      <bottom style="thick">
        <color rgb="FFE36C09"/>
      </bottom>
      <diagonal/>
    </border>
    <border>
      <left style="hair">
        <color rgb="FFE36C09"/>
      </left>
      <right style="hair">
        <color rgb="FFE36C09"/>
      </right>
      <top style="thick">
        <color rgb="FFE36C09"/>
      </top>
      <bottom style="thin">
        <color rgb="FFE36C09"/>
      </bottom>
      <diagonal/>
    </border>
    <border>
      <left style="hair">
        <color rgb="FFE36C09"/>
      </left>
      <right style="thick">
        <color rgb="FFE36C09"/>
      </right>
      <top style="thick">
        <color rgb="FFE36C09"/>
      </top>
      <bottom style="thin">
        <color rgb="FFE36C09"/>
      </bottom>
      <diagonal/>
    </border>
    <border>
      <left style="hair">
        <color rgb="FFE36C09"/>
      </left>
      <right style="hair">
        <color rgb="FFE36C09"/>
      </right>
      <top/>
      <bottom style="thin">
        <color rgb="FFE36C09"/>
      </bottom>
      <diagonal/>
    </border>
    <border>
      <left style="hair">
        <color rgb="FFE36C09"/>
      </left>
      <right style="thick">
        <color rgb="FFE36C09"/>
      </right>
      <top/>
      <bottom style="thin">
        <color rgb="FFE36C09"/>
      </bottom>
      <diagonal/>
    </border>
    <border>
      <left style="hair">
        <color rgb="FFE36C09"/>
      </left>
      <right style="hair">
        <color rgb="FFE36C09"/>
      </right>
      <top style="thick">
        <color theme="9" tint="-0.24994659260841701"/>
      </top>
      <bottom style="thick">
        <color rgb="FFE36C09"/>
      </bottom>
      <diagonal/>
    </border>
    <border>
      <left style="hair">
        <color rgb="FFE36C09"/>
      </left>
      <right style="thick">
        <color rgb="FFE36C09"/>
      </right>
      <top style="thick">
        <color theme="9" tint="-0.24994659260841701"/>
      </top>
      <bottom style="thick">
        <color rgb="FFE36C09"/>
      </bottom>
      <diagonal/>
    </border>
    <border>
      <left style="dotted">
        <color rgb="FFE36C09"/>
      </left>
      <right style="thin">
        <color rgb="FF000000"/>
      </right>
      <top style="dotted">
        <color rgb="FFE36C09"/>
      </top>
      <bottom style="dotted">
        <color rgb="FFE36C09"/>
      </bottom>
      <diagonal/>
    </border>
    <border>
      <left style="dotted">
        <color rgb="FFE36C09"/>
      </left>
      <right style="thin">
        <color rgb="FF000000"/>
      </right>
      <top/>
      <bottom style="dotted">
        <color rgb="FFE36C09"/>
      </bottom>
      <diagonal/>
    </border>
    <border>
      <left/>
      <right style="dotted">
        <color rgb="FFE36C09"/>
      </right>
      <top/>
      <bottom style="thin">
        <color rgb="FF000000"/>
      </bottom>
      <diagonal/>
    </border>
    <border>
      <left style="dotted">
        <color rgb="FFE36C09"/>
      </left>
      <right style="dotted">
        <color rgb="FFE36C09"/>
      </right>
      <top/>
      <bottom style="thin">
        <color rgb="FF000000"/>
      </bottom>
      <diagonal/>
    </border>
    <border>
      <left style="dotted">
        <color rgb="FFE36C09"/>
      </left>
      <right style="thin">
        <color rgb="FF000000"/>
      </right>
      <top/>
      <bottom style="thin">
        <color rgb="FF000000"/>
      </bottom>
      <diagonal/>
    </border>
    <border>
      <left style="hair">
        <color theme="9" tint="-0.24994659260841701"/>
      </left>
      <right style="hair">
        <color theme="9" tint="-0.24994659260841701"/>
      </right>
      <top style="thick">
        <color rgb="FFE36C09"/>
      </top>
      <bottom style="thin">
        <color theme="9" tint="-0.24994659260841701"/>
      </bottom>
      <diagonal/>
    </border>
    <border>
      <left style="hair">
        <color theme="9" tint="-0.24994659260841701"/>
      </left>
      <right style="hair">
        <color theme="9" tint="-0.24994659260841701"/>
      </right>
      <top/>
      <bottom/>
      <diagonal/>
    </border>
    <border>
      <left style="hair">
        <color theme="9" tint="-0.24994659260841701"/>
      </left>
      <right style="hair">
        <color theme="9" tint="-0.24994659260841701"/>
      </right>
      <top/>
      <bottom style="thin">
        <color theme="9" tint="-0.24994659260841701"/>
      </bottom>
      <diagonal/>
    </border>
    <border>
      <left style="hair">
        <color theme="9" tint="-0.24994659260841701"/>
      </left>
      <right style="hair">
        <color theme="9" tint="-0.24994659260841701"/>
      </right>
      <top style="thin">
        <color theme="9" tint="-0.24994659260841701"/>
      </top>
      <bottom/>
      <diagonal/>
    </border>
    <border>
      <left style="hair">
        <color theme="9" tint="-0.24994659260841701"/>
      </left>
      <right style="thick">
        <color theme="9" tint="-0.24994659260841701"/>
      </right>
      <top/>
      <bottom style="thin">
        <color theme="9" tint="-0.24994659260841701"/>
      </bottom>
      <diagonal/>
    </border>
    <border>
      <left style="hair">
        <color theme="9" tint="-0.24994659260841701"/>
      </left>
      <right style="hair">
        <color theme="9" tint="-0.24994659260841701"/>
      </right>
      <top style="thick">
        <color rgb="FFE36C09"/>
      </top>
      <bottom style="thick">
        <color theme="9" tint="-0.24994659260841701"/>
      </bottom>
      <diagonal/>
    </border>
    <border>
      <left/>
      <right style="hair">
        <color theme="9" tint="-0.24994659260841701"/>
      </right>
      <top style="thick">
        <color rgb="FFE36C09"/>
      </top>
      <bottom style="thin">
        <color theme="9" tint="-0.24994659260841701"/>
      </bottom>
      <diagonal/>
    </border>
    <border>
      <left/>
      <right style="hair">
        <color theme="9" tint="-0.24994659260841701"/>
      </right>
      <top style="thin">
        <color theme="9" tint="-0.24994659260841701"/>
      </top>
      <bottom style="thin">
        <color theme="9" tint="-0.24994659260841701"/>
      </bottom>
      <diagonal/>
    </border>
    <border>
      <left style="hair">
        <color theme="9" tint="-0.24994659260841701"/>
      </left>
      <right style="thick">
        <color theme="9" tint="-0.24994659260841701"/>
      </right>
      <top style="thick">
        <color rgb="FFE36C09"/>
      </top>
      <bottom/>
      <diagonal/>
    </border>
    <border>
      <left style="hair">
        <color theme="9" tint="-0.24994659260841701"/>
      </left>
      <right style="thick">
        <color theme="9" tint="-0.24994659260841701"/>
      </right>
      <top/>
      <bottom style="thick">
        <color theme="9" tint="-0.24994659260841701"/>
      </bottom>
      <diagonal/>
    </border>
    <border>
      <left style="hair">
        <color theme="9" tint="-0.24994659260841701"/>
      </left>
      <right style="thick">
        <color theme="9" tint="-0.24994659260841701"/>
      </right>
      <top/>
      <bottom/>
      <diagonal/>
    </border>
    <border>
      <left style="hair">
        <color theme="9" tint="-0.24994659260841701"/>
      </left>
      <right style="hair">
        <color theme="9" tint="-0.24994659260841701"/>
      </right>
      <top style="thick">
        <color rgb="FFE36C09"/>
      </top>
      <bottom/>
      <diagonal/>
    </border>
    <border>
      <left style="hair">
        <color theme="9" tint="-0.24994659260841701"/>
      </left>
      <right style="thick">
        <color rgb="FFE36C09"/>
      </right>
      <top/>
      <bottom/>
      <diagonal/>
    </border>
    <border>
      <left style="hair">
        <color theme="9" tint="-0.24994659260841701"/>
      </left>
      <right style="thick">
        <color rgb="FFE36C09"/>
      </right>
      <top style="thin">
        <color theme="9" tint="-0.24994659260841701"/>
      </top>
      <bottom style="thin">
        <color theme="9" tint="-0.24994659260841701"/>
      </bottom>
      <diagonal/>
    </border>
    <border>
      <left style="hair">
        <color theme="9" tint="-0.24994659260841701"/>
      </left>
      <right style="thick">
        <color rgb="FFE36C09"/>
      </right>
      <top style="thick">
        <color rgb="FFE36C09"/>
      </top>
      <bottom style="thick">
        <color theme="9" tint="-0.24994659260841701"/>
      </bottom>
      <diagonal/>
    </border>
    <border>
      <left style="hair">
        <color theme="9" tint="-0.24994659260841701"/>
      </left>
      <right style="thick">
        <color rgb="FFE36C09"/>
      </right>
      <top style="thick">
        <color theme="9" tint="-0.24994659260841701"/>
      </top>
      <bottom style="thin">
        <color theme="9" tint="-0.24994659260841701"/>
      </bottom>
      <diagonal/>
    </border>
    <border>
      <left style="hair">
        <color theme="9" tint="-0.24994659260841701"/>
      </left>
      <right style="thick">
        <color rgb="FFE36C09"/>
      </right>
      <top style="thin">
        <color theme="9" tint="-0.24994659260841701"/>
      </top>
      <bottom style="thick">
        <color theme="9" tint="-0.24994659260841701"/>
      </bottom>
      <diagonal/>
    </border>
    <border>
      <left style="hair">
        <color rgb="FFE36C09"/>
      </left>
      <right style="thick">
        <color rgb="FFE36C09"/>
      </right>
      <top style="thick">
        <color rgb="FFE36C09"/>
      </top>
      <bottom style="thick">
        <color rgb="FFE36C09"/>
      </bottom>
      <diagonal/>
    </border>
    <border>
      <left style="hair">
        <color rgb="FFE36C09"/>
      </left>
      <right style="hair">
        <color rgb="FFE36C09"/>
      </right>
      <top/>
      <bottom style="thick">
        <color rgb="FFE36C09"/>
      </bottom>
      <diagonal/>
    </border>
    <border>
      <left style="hair">
        <color rgb="FFE36C09"/>
      </left>
      <right style="thick">
        <color rgb="FFE36C09"/>
      </right>
      <top/>
      <bottom style="thick">
        <color rgb="FFE36C09"/>
      </bottom>
      <diagonal/>
    </border>
    <border>
      <left style="hair">
        <color rgb="FFE36C09"/>
      </left>
      <right style="hair">
        <color rgb="FFE36C09"/>
      </right>
      <top style="thick">
        <color rgb="FFE36C09"/>
      </top>
      <bottom style="thick">
        <color rgb="FFE36C09"/>
      </bottom>
      <diagonal/>
    </border>
    <border>
      <left style="hair">
        <color rgb="FFE36C09"/>
      </left>
      <right style="hair">
        <color rgb="FFE36C09"/>
      </right>
      <top style="thick">
        <color rgb="FFE36C09"/>
      </top>
      <bottom/>
      <diagonal/>
    </border>
    <border>
      <left style="hair">
        <color rgb="FFE36C09"/>
      </left>
      <right style="hair">
        <color rgb="FFE36C09"/>
      </right>
      <top/>
      <bottom/>
      <diagonal/>
    </border>
    <border>
      <left style="thin">
        <color indexed="64"/>
      </left>
      <right style="medium">
        <color indexed="64"/>
      </right>
      <top style="thin">
        <color indexed="64"/>
      </top>
      <bottom style="thin">
        <color indexed="64"/>
      </bottom>
      <diagonal/>
    </border>
    <border>
      <left/>
      <right style="dotted">
        <color rgb="FFE36C09"/>
      </right>
      <top style="dotted">
        <color rgb="FFE36C09"/>
      </top>
      <bottom style="medium">
        <color indexed="64"/>
      </bottom>
      <diagonal/>
    </border>
    <border>
      <left style="dotted">
        <color rgb="FFE36C09"/>
      </left>
      <right/>
      <top style="dotted">
        <color rgb="FFE36C09"/>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hair">
        <color theme="9" tint="-0.24994659260841701"/>
      </left>
      <right style="thick">
        <color theme="9" tint="-0.24994659260841701"/>
      </right>
      <top style="thick">
        <color theme="9" tint="-0.24994659260841701"/>
      </top>
      <bottom/>
      <diagonal/>
    </border>
    <border>
      <left style="thick">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ck">
        <color theme="9" tint="-0.24994659260841701"/>
      </right>
      <top style="thick">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ck">
        <color theme="9" tint="-0.24994659260841701"/>
      </right>
      <top style="thin">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ck">
        <color theme="9" tint="-0.24994659260841701"/>
      </right>
      <top style="thin">
        <color theme="9" tint="-0.24994659260841701"/>
      </top>
      <bottom style="thick">
        <color theme="9" tint="-0.24994659260841701"/>
      </bottom>
      <diagonal/>
    </border>
    <border>
      <left/>
      <right style="thick">
        <color rgb="FFFF9900"/>
      </right>
      <top style="thick">
        <color rgb="FFFF9900"/>
      </top>
      <bottom style="dotted">
        <color rgb="FFFF9900"/>
      </bottom>
      <diagonal/>
    </border>
    <border>
      <left/>
      <right style="thick">
        <color rgb="FFFF9900"/>
      </right>
      <top style="dotted">
        <color rgb="FFFF9900"/>
      </top>
      <bottom style="dotted">
        <color rgb="FFFF9900"/>
      </bottom>
      <diagonal/>
    </border>
    <border>
      <left style="medium">
        <color rgb="FFCCCCCC"/>
      </left>
      <right style="thick">
        <color rgb="FFFF9900"/>
      </right>
      <top style="medium">
        <color rgb="FFCCCCCC"/>
      </top>
      <bottom style="mediumDashed">
        <color rgb="FFFF9900"/>
      </bottom>
      <diagonal/>
    </border>
    <border>
      <left style="thick">
        <color rgb="FFFFC000"/>
      </left>
      <right/>
      <top/>
      <bottom/>
      <diagonal/>
    </border>
    <border>
      <left style="medium">
        <color rgb="FFCCCCCC"/>
      </left>
      <right style="thick">
        <color rgb="FFFF9900"/>
      </right>
      <top style="medium">
        <color rgb="FFCCCCCC"/>
      </top>
      <bottom style="thick">
        <color rgb="FFFF9900"/>
      </bottom>
      <diagonal/>
    </border>
    <border>
      <left/>
      <right style="mediumDashed">
        <color rgb="FFFF9900"/>
      </right>
      <top style="medium">
        <color rgb="FFCCCCCC"/>
      </top>
      <bottom style="mediumDashed">
        <color rgb="FFFF9900"/>
      </bottom>
      <diagonal/>
    </border>
    <border>
      <left/>
      <right style="mediumDashed">
        <color rgb="FFFF9900"/>
      </right>
      <top style="medium">
        <color rgb="FFCCCCCC"/>
      </top>
      <bottom style="thick">
        <color rgb="FFFF9900"/>
      </bottom>
      <diagonal/>
    </border>
    <border>
      <left/>
      <right style="hair">
        <color theme="9" tint="-0.24994659260841701"/>
      </right>
      <top style="thick">
        <color theme="9" tint="-0.24994659260841701"/>
      </top>
      <bottom style="thin">
        <color theme="9" tint="-0.24994659260841701"/>
      </bottom>
      <diagonal/>
    </border>
    <border>
      <left style="dotted">
        <color rgb="FFE36C09"/>
      </left>
      <right style="dotted">
        <color rgb="FFE36C09"/>
      </right>
      <top style="thick">
        <color theme="9" tint="-0.24994659260841701"/>
      </top>
      <bottom style="thin">
        <color rgb="FFE36C09"/>
      </bottom>
      <diagonal/>
    </border>
    <border>
      <left style="dotted">
        <color rgb="FFE36C09"/>
      </left>
      <right style="thick">
        <color rgb="FFE36C09"/>
      </right>
      <top style="thick">
        <color theme="9" tint="-0.24994659260841701"/>
      </top>
      <bottom style="thin">
        <color rgb="FFE36C09"/>
      </bottom>
      <diagonal/>
    </border>
    <border>
      <left style="dotted">
        <color rgb="FFE36C09"/>
      </left>
      <right style="dotted">
        <color rgb="FFE36C09"/>
      </right>
      <top style="thin">
        <color rgb="FFE36C09"/>
      </top>
      <bottom style="thin">
        <color rgb="FFE36C09"/>
      </bottom>
      <diagonal/>
    </border>
    <border>
      <left style="dotted">
        <color rgb="FFE36C09"/>
      </left>
      <right style="thick">
        <color rgb="FFE36C09"/>
      </right>
      <top style="thin">
        <color rgb="FFE36C09"/>
      </top>
      <bottom style="thin">
        <color rgb="FFE36C09"/>
      </bottom>
      <diagonal/>
    </border>
    <border>
      <left style="thin">
        <color theme="9" tint="-0.24994659260841701"/>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ck">
        <color theme="9" tint="-0.24994659260841701"/>
      </bottom>
      <diagonal/>
    </border>
    <border>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ck">
        <color theme="9" tint="-0.24994659260841701"/>
      </top>
      <bottom/>
      <diagonal/>
    </border>
    <border>
      <left/>
      <right style="hair">
        <color theme="9" tint="-0.24994659260841701"/>
      </right>
      <top style="thin">
        <color theme="9" tint="-0.24994659260841701"/>
      </top>
      <bottom style="thick">
        <color theme="9" tint="-0.24994659260841701"/>
      </bottom>
      <diagonal/>
    </border>
    <border>
      <left/>
      <right style="hair">
        <color theme="9" tint="-0.24994659260841701"/>
      </right>
      <top style="thick">
        <color theme="9" tint="-0.24994659260841701"/>
      </top>
      <bottom style="thick">
        <color theme="9" tint="-0.24994659260841701"/>
      </bottom>
      <diagonal/>
    </border>
    <border>
      <left style="hair">
        <color rgb="FFE36C09"/>
      </left>
      <right style="hair">
        <color rgb="FFE36C09"/>
      </right>
      <top style="thin">
        <color rgb="FFE36C09"/>
      </top>
      <bottom/>
      <diagonal/>
    </border>
    <border>
      <left style="hair">
        <color rgb="FFE36C09"/>
      </left>
      <right style="thick">
        <color rgb="FFE36C09"/>
      </right>
      <top/>
      <bottom/>
      <diagonal/>
    </border>
    <border>
      <left style="dotted">
        <color rgb="FFE36C09"/>
      </left>
      <right style="dotted">
        <color rgb="FFE36C09"/>
      </right>
      <top style="thin">
        <color rgb="FFE36C09"/>
      </top>
      <bottom/>
      <diagonal/>
    </border>
    <border>
      <left style="dotted">
        <color rgb="FFE36C09"/>
      </left>
      <right style="thick">
        <color rgb="FFE36C09"/>
      </right>
      <top style="thin">
        <color rgb="FFE36C09"/>
      </top>
      <bottom/>
      <diagonal/>
    </border>
    <border>
      <left style="hair">
        <color rgb="FFE36C09"/>
      </left>
      <right style="thick">
        <color rgb="FFE36C09"/>
      </right>
      <top style="thick">
        <color rgb="FFE36C09"/>
      </top>
      <bottom/>
      <diagonal/>
    </border>
    <border>
      <left style="dotted">
        <color rgb="FFFF9900"/>
      </left>
      <right style="dotted">
        <color rgb="FFFF9900"/>
      </right>
      <top/>
      <bottom style="dotted">
        <color rgb="FFFF9900"/>
      </bottom>
      <diagonal/>
    </border>
    <border>
      <left style="dotted">
        <color rgb="FFE36C09"/>
      </left>
      <right/>
      <top/>
      <bottom style="thick">
        <color rgb="FFFF9900"/>
      </bottom>
      <diagonal/>
    </border>
    <border>
      <left style="dotted">
        <color rgb="FFE36C09"/>
      </left>
      <right/>
      <top style="dotted">
        <color rgb="FFE36C09"/>
      </top>
      <bottom style="dotted">
        <color rgb="FFE36C09"/>
      </bottom>
      <diagonal/>
    </border>
    <border>
      <left style="dotted">
        <color rgb="FFE36C09"/>
      </left>
      <right style="dotted">
        <color rgb="FFE36C09"/>
      </right>
      <top/>
      <bottom style="thick">
        <color rgb="FFFF9900"/>
      </bottom>
      <diagonal/>
    </border>
    <border>
      <left style="dotted">
        <color rgb="FFFF9900"/>
      </left>
      <right style="dotted">
        <color rgb="FFFF9900"/>
      </right>
      <top style="dotted">
        <color rgb="FFFF9900"/>
      </top>
      <bottom style="thick">
        <color rgb="FFFF9900"/>
      </bottom>
      <diagonal/>
    </border>
    <border>
      <left/>
      <right style="dotted">
        <color rgb="FFE36C09"/>
      </right>
      <top/>
      <bottom style="thick">
        <color rgb="FFFF9900"/>
      </bottom>
      <diagonal/>
    </border>
    <border>
      <left style="dotted">
        <color rgb="FFE36C09"/>
      </left>
      <right style="dotted">
        <color rgb="FFE36C09"/>
      </right>
      <top style="dotted">
        <color rgb="FFE36C09"/>
      </top>
      <bottom style="thick">
        <color rgb="FFFF9900"/>
      </bottom>
      <diagonal/>
    </border>
    <border>
      <left style="dotted">
        <color rgb="FFE36C09"/>
      </left>
      <right/>
      <top style="dotted">
        <color rgb="FFE36C09"/>
      </top>
      <bottom style="thick">
        <color rgb="FFFF9900"/>
      </bottom>
      <diagonal/>
    </border>
    <border>
      <left/>
      <right style="dotted">
        <color rgb="FFE36C09"/>
      </right>
      <top style="dotted">
        <color rgb="FFE36C09"/>
      </top>
      <bottom style="thick">
        <color rgb="FFFF9900"/>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right style="dotted">
        <color rgb="FFFF9900"/>
      </right>
      <top/>
      <bottom style="dotted">
        <color rgb="FFFF9900"/>
      </bottom>
      <diagonal/>
    </border>
    <border>
      <left/>
      <right style="dotted">
        <color rgb="FFFF9900"/>
      </right>
      <top style="dotted">
        <color rgb="FFFF9900"/>
      </top>
      <bottom style="thick">
        <color rgb="FFFF9900"/>
      </bottom>
      <diagonal/>
    </border>
    <border>
      <left style="thin">
        <color theme="9" tint="-0.249977111117893"/>
      </left>
      <right/>
      <top/>
      <bottom/>
      <diagonal/>
    </border>
    <border>
      <left/>
      <right style="hair">
        <color rgb="FFE36C09"/>
      </right>
      <top style="thick">
        <color theme="9" tint="-0.24994659260841701"/>
      </top>
      <bottom style="thick">
        <color rgb="FFE36C09"/>
      </bottom>
      <diagonal/>
    </border>
    <border>
      <left/>
      <right style="hair">
        <color rgb="FFE36C09"/>
      </right>
      <top/>
      <bottom style="thin">
        <color rgb="FFE36C09"/>
      </bottom>
      <diagonal/>
    </border>
    <border>
      <left/>
      <right style="hair">
        <color rgb="FFE36C09"/>
      </right>
      <top style="thin">
        <color rgb="FFE36C09"/>
      </top>
      <bottom style="thick">
        <color rgb="FFE36C09"/>
      </bottom>
      <diagonal/>
    </border>
    <border>
      <left/>
      <right style="hair">
        <color rgb="FFE36C09"/>
      </right>
      <top/>
      <bottom/>
      <diagonal/>
    </border>
    <border>
      <left/>
      <right style="hair">
        <color rgb="FFE36C09"/>
      </right>
      <top/>
      <bottom style="thick">
        <color rgb="FFE36C09"/>
      </bottom>
      <diagonal/>
    </border>
    <border>
      <left style="dotted">
        <color rgb="FFE26B0A"/>
      </left>
      <right style="dotted">
        <color rgb="FFE26B0A"/>
      </right>
      <top style="dotted">
        <color rgb="FFE36C09"/>
      </top>
      <bottom style="dotted">
        <color rgb="FFE26B0A"/>
      </bottom>
      <diagonal/>
    </border>
    <border>
      <left style="dotted">
        <color rgb="FFE26B0A"/>
      </left>
      <right/>
      <top style="dotted">
        <color rgb="FFE36C09"/>
      </top>
      <bottom style="dotted">
        <color rgb="FFE26B0A"/>
      </bottom>
      <diagonal/>
    </border>
    <border>
      <left/>
      <right/>
      <top style="dotted">
        <color rgb="FFE36C09"/>
      </top>
      <bottom style="dotted">
        <color rgb="FFE36C09"/>
      </bottom>
      <diagonal/>
    </border>
    <border>
      <left/>
      <right style="dotted">
        <color rgb="FFE26B0A"/>
      </right>
      <top style="dotted">
        <color rgb="FFE36C09"/>
      </top>
      <bottom style="dotted">
        <color rgb="FFE26B0A"/>
      </bottom>
      <diagonal/>
    </border>
    <border>
      <left/>
      <right style="hair">
        <color rgb="FFE36C09"/>
      </right>
      <top style="thick">
        <color rgb="FFE36C09"/>
      </top>
      <bottom style="thin">
        <color rgb="FFE36C09"/>
      </bottom>
      <diagonal/>
    </border>
    <border>
      <left/>
      <right style="hair">
        <color rgb="FFE36C09"/>
      </right>
      <top style="thin">
        <color rgb="FFE36C09"/>
      </top>
      <bottom style="thin">
        <color rgb="FFE36C09"/>
      </bottom>
      <diagonal/>
    </border>
    <border>
      <left/>
      <right style="hair">
        <color theme="9" tint="-0.24994659260841701"/>
      </right>
      <top style="thick">
        <color rgb="FFE36C09"/>
      </top>
      <bottom/>
      <diagonal/>
    </border>
    <border>
      <left/>
      <right style="hair">
        <color theme="9" tint="-0.24994659260841701"/>
      </right>
      <top/>
      <bottom/>
      <diagonal/>
    </border>
    <border>
      <left/>
      <right style="hair">
        <color theme="9" tint="-0.24994659260841701"/>
      </right>
      <top style="thick">
        <color rgb="FFE36C09"/>
      </top>
      <bottom style="thick">
        <color theme="9" tint="-0.24994659260841701"/>
      </bottom>
      <diagonal/>
    </border>
    <border>
      <left/>
      <right style="hair">
        <color theme="9" tint="-0.24994659260841701"/>
      </right>
      <top/>
      <bottom style="thin">
        <color theme="9" tint="-0.24994659260841701"/>
      </bottom>
      <diagonal/>
    </border>
    <border>
      <left/>
      <right style="hair">
        <color theme="9" tint="-0.24994659260841701"/>
      </right>
      <top style="thick">
        <color theme="9" tint="-0.24994659260841701"/>
      </top>
      <bottom/>
      <diagonal/>
    </border>
    <border>
      <left/>
      <right style="hair">
        <color theme="9" tint="-0.24994659260841701"/>
      </right>
      <top/>
      <bottom style="thick">
        <color theme="9" tint="-0.24994659260841701"/>
      </bottom>
      <diagonal/>
    </border>
    <border>
      <left/>
      <right style="dotted">
        <color rgb="FFE36C09"/>
      </right>
      <top style="thick">
        <color theme="9" tint="-0.24994659260841701"/>
      </top>
      <bottom style="thin">
        <color rgb="FFE36C09"/>
      </bottom>
      <diagonal/>
    </border>
    <border>
      <left/>
      <right style="dotted">
        <color rgb="FFE36C09"/>
      </right>
      <top style="thin">
        <color rgb="FFE36C09"/>
      </top>
      <bottom style="thin">
        <color rgb="FFE36C09"/>
      </bottom>
      <diagonal/>
    </border>
    <border>
      <left/>
      <right style="dotted">
        <color rgb="FFE36C09"/>
      </right>
      <top style="thin">
        <color rgb="FFE36C09"/>
      </top>
      <bottom/>
      <diagonal/>
    </border>
    <border>
      <left/>
      <right style="hair">
        <color rgb="FFE36C09"/>
      </right>
      <top style="thick">
        <color rgb="FFE36C09"/>
      </top>
      <bottom/>
      <diagonal/>
    </border>
    <border>
      <left style="thick">
        <color theme="9" tint="-0.24994659260841701"/>
      </left>
      <right style="thick">
        <color theme="9" tint="-0.24994659260841701"/>
      </right>
      <top style="thick">
        <color theme="9" tint="-0.24994659260841701"/>
      </top>
      <bottom/>
      <diagonal/>
    </border>
    <border>
      <left style="thick">
        <color theme="9" tint="-0.24994659260841701"/>
      </left>
      <right style="thick">
        <color rgb="FFE36C09"/>
      </right>
      <top style="thick">
        <color theme="9" tint="-0.24994659260841701"/>
      </top>
      <bottom/>
      <diagonal/>
    </border>
    <border>
      <left style="thick">
        <color theme="9" tint="-0.24994659260841701"/>
      </left>
      <right style="thick">
        <color theme="9" tint="-0.24994659260841701"/>
      </right>
      <top/>
      <bottom/>
      <diagonal/>
    </border>
    <border>
      <left style="thick">
        <color theme="9" tint="-0.24994659260841701"/>
      </left>
      <right style="thick">
        <color rgb="FFE36C09"/>
      </right>
      <top/>
      <bottom/>
      <diagonal/>
    </border>
    <border>
      <left style="thick">
        <color theme="9" tint="-0.24994659260841701"/>
      </left>
      <right style="thick">
        <color theme="9" tint="-0.24994659260841701"/>
      </right>
      <top/>
      <bottom style="thick">
        <color theme="9" tint="-0.24994659260841701"/>
      </bottom>
      <diagonal/>
    </border>
    <border>
      <left style="hair">
        <color rgb="FFE36C09"/>
      </left>
      <right style="hair">
        <color rgb="FFE36C09"/>
      </right>
      <top style="thick">
        <color theme="9" tint="-0.24994659260841701"/>
      </top>
      <bottom/>
      <diagonal/>
    </border>
    <border>
      <left style="hair">
        <color rgb="FFE36C09"/>
      </left>
      <right style="thick">
        <color rgb="FFE36C09"/>
      </right>
      <top style="thick">
        <color theme="9" tint="-0.24994659260841701"/>
      </top>
      <bottom/>
      <diagonal/>
    </border>
    <border>
      <left/>
      <right style="dotted">
        <color rgb="FFE36C09"/>
      </right>
      <top/>
      <bottom style="thick">
        <color theme="9" tint="-0.24994659260841701"/>
      </bottom>
      <diagonal/>
    </border>
    <border>
      <left style="hair">
        <color theme="9" tint="-0.24994659260841701"/>
      </left>
      <right style="hair">
        <color theme="9" tint="-0.24994659260841701"/>
      </right>
      <top/>
      <bottom style="thick">
        <color rgb="FFE36C09"/>
      </bottom>
      <diagonal/>
    </border>
    <border>
      <left style="dotted">
        <color rgb="FFE36C09"/>
      </left>
      <right style="dotted">
        <color rgb="FFE36C09"/>
      </right>
      <top/>
      <bottom style="thick">
        <color rgb="FFE36C09"/>
      </bottom>
      <diagonal/>
    </border>
    <border>
      <left style="dotted">
        <color rgb="FFE36C09"/>
      </left>
      <right style="dotted">
        <color rgb="FFE36C09"/>
      </right>
      <top/>
      <bottom style="thick">
        <color theme="9" tint="-0.24994659260841701"/>
      </bottom>
      <diagonal/>
    </border>
    <border>
      <left style="dotted">
        <color rgb="FFE36C09"/>
      </left>
      <right style="thick">
        <color rgb="FFE36C09"/>
      </right>
      <top/>
      <bottom style="thick">
        <color theme="9" tint="-0.24994659260841701"/>
      </bottom>
      <diagonal/>
    </border>
    <border>
      <left style="hair">
        <color theme="9" tint="-0.24994659260841701"/>
      </left>
      <right style="thick">
        <color theme="9" tint="-0.24994659260841701"/>
      </right>
      <top/>
      <bottom style="thick">
        <color rgb="FFE36C09"/>
      </bottom>
      <diagonal/>
    </border>
    <border>
      <left style="hair">
        <color theme="9" tint="-0.24994659260841701"/>
      </left>
      <right style="thick">
        <color rgb="FFE36C09"/>
      </right>
      <top style="thick">
        <color rgb="FFE36C09"/>
      </top>
      <bottom/>
      <diagonal/>
    </border>
    <border>
      <left style="hair">
        <color theme="9" tint="-0.24994659260841701"/>
      </left>
      <right/>
      <top style="thick">
        <color rgb="FFE36C09"/>
      </top>
      <bottom/>
      <diagonal/>
    </border>
    <border>
      <left style="hair">
        <color theme="9" tint="-0.24994659260841701"/>
      </left>
      <right/>
      <top/>
      <bottom/>
      <diagonal/>
    </border>
    <border>
      <left style="hair">
        <color theme="9" tint="-0.24994659260841701"/>
      </left>
      <right/>
      <top/>
      <bottom style="thick">
        <color rgb="FFE36C09"/>
      </bottom>
      <diagonal/>
    </border>
    <border>
      <left style="thick">
        <color theme="9" tint="-0.499984740745262"/>
      </left>
      <right style="thick">
        <color theme="9" tint="-0.499984740745262"/>
      </right>
      <top style="thick">
        <color theme="9" tint="-0.499984740745262"/>
      </top>
      <bottom/>
      <diagonal/>
    </border>
    <border>
      <left style="thick">
        <color theme="9" tint="-0.499984740745262"/>
      </left>
      <right style="thick">
        <color theme="9" tint="-0.499984740745262"/>
      </right>
      <top style="thick">
        <color rgb="FFE36C09"/>
      </top>
      <bottom/>
      <diagonal/>
    </border>
    <border>
      <left style="thick">
        <color theme="9" tint="-0.499984740745262"/>
      </left>
      <right style="thick">
        <color theme="9" tint="-0.499984740745262"/>
      </right>
      <top/>
      <bottom/>
      <diagonal/>
    </border>
    <border>
      <left style="thick">
        <color theme="9" tint="-0.499984740745262"/>
      </left>
      <right style="thick">
        <color theme="9" tint="-0.499984740745262"/>
      </right>
      <top/>
      <bottom style="thick">
        <color theme="9" tint="-0.499984740745262"/>
      </bottom>
      <diagonal/>
    </border>
    <border>
      <left style="hair">
        <color theme="9" tint="-0.24994659260841701"/>
      </left>
      <right style="thick">
        <color rgb="FFE36C09"/>
      </right>
      <top/>
      <bottom style="thick">
        <color rgb="FFE36C09"/>
      </bottom>
      <diagonal/>
    </border>
    <border>
      <left style="thin">
        <color rgb="FF000000"/>
      </left>
      <right style="thin">
        <color rgb="FF000000"/>
      </right>
      <top style="thick">
        <color theme="9" tint="-0.24994659260841701"/>
      </top>
      <bottom/>
      <diagonal/>
    </border>
    <border>
      <left style="thin">
        <color rgb="FF000000"/>
      </left>
      <right style="thin">
        <color rgb="FF000000"/>
      </right>
      <top/>
      <bottom style="thick">
        <color theme="9" tint="-0.24994659260841701"/>
      </bottom>
      <diagonal/>
    </border>
    <border>
      <left style="hair">
        <color rgb="FFE36C09"/>
      </left>
      <right/>
      <top style="thick">
        <color rgb="FFE36C09"/>
      </top>
      <bottom/>
      <diagonal/>
    </border>
    <border>
      <left style="hair">
        <color rgb="FFE36C09"/>
      </left>
      <right/>
      <top/>
      <bottom/>
      <diagonal/>
    </border>
    <border>
      <left style="thin">
        <color rgb="FF000000"/>
      </left>
      <right style="hair">
        <color theme="9" tint="-0.24994659260841701"/>
      </right>
      <top style="thick">
        <color theme="9" tint="-0.24994659260841701"/>
      </top>
      <bottom/>
      <diagonal/>
    </border>
    <border>
      <left style="hair">
        <color theme="9" tint="-0.24994659260841701"/>
      </left>
      <right style="thin">
        <color rgb="FF000000"/>
      </right>
      <top style="thick">
        <color theme="9" tint="-0.24994659260841701"/>
      </top>
      <bottom/>
      <diagonal/>
    </border>
    <border>
      <left style="thick">
        <color theme="9" tint="-0.24994659260841701"/>
      </left>
      <right style="hair">
        <color theme="9" tint="-0.24994659260841701"/>
      </right>
      <top style="thick">
        <color theme="9" tint="-0.24994659260841701"/>
      </top>
      <bottom/>
      <diagonal/>
    </border>
    <border>
      <left style="thick">
        <color theme="9" tint="-0.24994659260841701"/>
      </left>
      <right style="hair">
        <color theme="9" tint="-0.24994659260841701"/>
      </right>
      <top/>
      <bottom style="thick">
        <color theme="9" tint="-0.24994659260841701"/>
      </bottom>
      <diagonal/>
    </border>
    <border>
      <left style="hair">
        <color theme="9" tint="-0.24994659260841701"/>
      </left>
      <right style="thick">
        <color rgb="FFE36C09"/>
      </right>
      <top/>
      <bottom style="thin">
        <color theme="9" tint="-0.24994659260841701"/>
      </bottom>
      <diagonal/>
    </border>
    <border>
      <left style="hair">
        <color theme="9" tint="-0.24994659260841701"/>
      </left>
      <right style="thick">
        <color rgb="FFE36C09"/>
      </right>
      <top style="thin">
        <color theme="9" tint="-0.24994659260841701"/>
      </top>
      <bottom/>
      <diagonal/>
    </border>
    <border>
      <left style="hair">
        <color theme="9" tint="-0.24994659260841701"/>
      </left>
      <right style="thick">
        <color rgb="FFE36C09"/>
      </right>
      <top/>
      <bottom style="thick">
        <color theme="9" tint="-0.24994659260841701"/>
      </bottom>
      <diagonal/>
    </border>
    <border>
      <left/>
      <right style="hair">
        <color theme="9" tint="-0.24994659260841701"/>
      </right>
      <top style="thin">
        <color theme="9" tint="-0.24994659260841701"/>
      </top>
      <bottom/>
      <diagonal/>
    </border>
    <border>
      <left style="hair">
        <color theme="9" tint="-0.24994659260841701"/>
      </left>
      <right style="thick">
        <color theme="9" tint="-0.24994659260841701"/>
      </right>
      <top style="thin">
        <color theme="9" tint="-0.24994659260841701"/>
      </top>
      <bottom/>
      <diagonal/>
    </border>
    <border>
      <left style="thick">
        <color theme="9" tint="-0.24994659260841701"/>
      </left>
      <right style="hair">
        <color rgb="FFE36C09"/>
      </right>
      <top style="thick">
        <color rgb="FFE36C09"/>
      </top>
      <bottom/>
      <diagonal/>
    </border>
    <border>
      <left style="thick">
        <color theme="9" tint="-0.24994659260841701"/>
      </left>
      <right style="hair">
        <color rgb="FFE36C09"/>
      </right>
      <top/>
      <bottom/>
      <diagonal/>
    </border>
    <border>
      <left style="thick">
        <color theme="9" tint="-0.24994659260841701"/>
      </left>
      <right style="hair">
        <color theme="9" tint="-0.24994659260841701"/>
      </right>
      <top style="thin">
        <color theme="9" tint="-0.24994659260841701"/>
      </top>
      <bottom/>
      <diagonal/>
    </border>
    <border>
      <left style="thick">
        <color theme="9" tint="-0.24994659260841701"/>
      </left>
      <right style="hair">
        <color theme="9" tint="-0.24994659260841701"/>
      </right>
      <top/>
      <bottom/>
      <diagonal/>
    </border>
    <border>
      <left style="hair">
        <color theme="9" tint="-0.24994659260841701"/>
      </left>
      <right style="hair">
        <color rgb="FFE36C09"/>
      </right>
      <top style="thick">
        <color rgb="FFE36C09"/>
      </top>
      <bottom/>
      <diagonal/>
    </border>
    <border>
      <left style="hair">
        <color theme="9" tint="-0.24994659260841701"/>
      </left>
      <right style="hair">
        <color rgb="FFE36C09"/>
      </right>
      <top/>
      <bottom style="thick">
        <color rgb="FFE36C09"/>
      </bottom>
      <diagonal/>
    </border>
    <border>
      <left style="hair">
        <color rgb="FFE36C09"/>
      </left>
      <right style="hair">
        <color theme="9" tint="-0.24994659260841701"/>
      </right>
      <top/>
      <bottom/>
      <diagonal/>
    </border>
    <border>
      <left style="hair">
        <color rgb="FFE36C09"/>
      </left>
      <right style="hair">
        <color theme="9" tint="-0.24994659260841701"/>
      </right>
      <top/>
      <bottom style="thick">
        <color rgb="FFE36C09"/>
      </bottom>
      <diagonal/>
    </border>
    <border>
      <left style="hair">
        <color theme="9" tint="-0.24994659260841701"/>
      </left>
      <right style="hair">
        <color rgb="FFE36C09"/>
      </right>
      <top/>
      <bottom/>
      <diagonal/>
    </border>
    <border>
      <left style="hair">
        <color rgb="FFE36C09"/>
      </left>
      <right style="hair">
        <color rgb="FFE36C09"/>
      </right>
      <top style="mediumDashed">
        <color rgb="FFE36C09"/>
      </top>
      <bottom style="mediumDashed">
        <color rgb="FFE36C09"/>
      </bottom>
      <diagonal/>
    </border>
    <border>
      <left style="hair">
        <color rgb="FFE36C09"/>
      </left>
      <right style="hair">
        <color rgb="FFE36C09"/>
      </right>
      <top style="mediumDashed">
        <color rgb="FFE36C09"/>
      </top>
      <bottom style="thick">
        <color rgb="FFE36C09"/>
      </bottom>
      <diagonal/>
    </border>
    <border>
      <left style="hair">
        <color rgb="FFE36C09"/>
      </left>
      <right/>
      <top/>
      <bottom style="thin">
        <color rgb="FFE36C09"/>
      </bottom>
      <diagonal/>
    </border>
    <border>
      <left style="thick">
        <color rgb="FFE36C09"/>
      </left>
      <right style="thick">
        <color rgb="FFE36C09"/>
      </right>
      <top style="thick">
        <color rgb="FFE36C09"/>
      </top>
      <bottom/>
      <diagonal/>
    </border>
    <border>
      <left style="thick">
        <color rgb="FFE36C09"/>
      </left>
      <right style="thick">
        <color rgb="FFE36C09"/>
      </right>
      <top/>
      <bottom/>
      <diagonal/>
    </border>
    <border>
      <left style="thick">
        <color rgb="FFE36C09"/>
      </left>
      <right style="thick">
        <color rgb="FFE36C09"/>
      </right>
      <top/>
      <bottom style="thick">
        <color rgb="FFE36C09"/>
      </bottom>
      <diagonal/>
    </border>
    <border>
      <left style="hair">
        <color rgb="FFE36C09"/>
      </left>
      <right style="hair">
        <color rgb="FFE36C09"/>
      </right>
      <top style="mediumDashed">
        <color rgb="FFE36C09"/>
      </top>
      <bottom/>
      <diagonal/>
    </border>
    <border>
      <left style="hair">
        <color rgb="FFE36C09"/>
      </left>
      <right style="thick">
        <color rgb="FFE36C09"/>
      </right>
      <top style="mediumDashed">
        <color rgb="FFE36C09"/>
      </top>
      <bottom/>
      <diagonal/>
    </border>
    <border>
      <left style="thick">
        <color theme="9" tint="-0.24994659260841701"/>
      </left>
      <right style="hair">
        <color rgb="FFE36C09"/>
      </right>
      <top style="mediumDashed">
        <color theme="9" tint="-0.24994659260841701"/>
      </top>
      <bottom style="mediumDashed">
        <color theme="9" tint="-0.24994659260841701"/>
      </bottom>
      <diagonal/>
    </border>
    <border>
      <left style="thick">
        <color theme="9" tint="-0.24994659260841701"/>
      </left>
      <right style="hair">
        <color rgb="FFE36C09"/>
      </right>
      <top style="mediumDashed">
        <color theme="9" tint="-0.24994659260841701"/>
      </top>
      <bottom/>
      <diagonal/>
    </border>
    <border>
      <left style="hair">
        <color rgb="FFE36C09"/>
      </left>
      <right style="hair">
        <color rgb="FFE36C09"/>
      </right>
      <top style="mediumDashed">
        <color theme="9" tint="-0.24994659260841701"/>
      </top>
      <bottom/>
      <diagonal/>
    </border>
    <border>
      <left style="thick">
        <color theme="9" tint="-0.24994659260841701"/>
      </left>
      <right style="hair">
        <color rgb="FFE36C09"/>
      </right>
      <top/>
      <bottom style="mediumDashed">
        <color theme="9" tint="-0.24994659260841701"/>
      </bottom>
      <diagonal/>
    </border>
    <border>
      <left style="hair">
        <color rgb="FFE36C09"/>
      </left>
      <right style="hair">
        <color rgb="FFE36C09"/>
      </right>
      <top/>
      <bottom style="mediumDashed">
        <color theme="9" tint="-0.24994659260841701"/>
      </bottom>
      <diagonal/>
    </border>
    <border>
      <left style="hair">
        <color rgb="FFE36C09"/>
      </left>
      <right style="hair">
        <color rgb="FFE36C09"/>
      </right>
      <top style="mediumDashed">
        <color theme="9" tint="-0.24994659260841701"/>
      </top>
      <bottom style="thick">
        <color rgb="FFE36C09"/>
      </bottom>
      <diagonal/>
    </border>
    <border>
      <left style="hair">
        <color rgb="FFE36C09"/>
      </left>
      <right style="thick">
        <color rgb="FFE36C09"/>
      </right>
      <top style="mediumDashed">
        <color theme="9" tint="-0.24994659260841701"/>
      </top>
      <bottom/>
      <diagonal/>
    </border>
    <border>
      <left style="hair">
        <color rgb="FFE36C09"/>
      </left>
      <right style="hair">
        <color rgb="FFE36C09"/>
      </right>
      <top style="thin">
        <color rgb="FFE36C09"/>
      </top>
      <bottom style="mediumDashed">
        <color theme="9" tint="-0.24994659260841701"/>
      </bottom>
      <diagonal/>
    </border>
    <border>
      <left style="hair">
        <color rgb="FFE36C09"/>
      </left>
      <right style="hair">
        <color rgb="FFE36C09"/>
      </right>
      <top style="thick">
        <color rgb="FFE36C09"/>
      </top>
      <bottom style="mediumDashed">
        <color theme="9" tint="-0.24994659260841701"/>
      </bottom>
      <diagonal/>
    </border>
    <border>
      <left style="hair">
        <color rgb="FFE36C09"/>
      </left>
      <right style="thick">
        <color rgb="FFE36C09"/>
      </right>
      <top/>
      <bottom style="mediumDashed">
        <color theme="9" tint="-0.24994659260841701"/>
      </bottom>
      <diagonal/>
    </border>
    <border>
      <left style="hair">
        <color rgb="FFE36C09"/>
      </left>
      <right style="hair">
        <color rgb="FFE36C09"/>
      </right>
      <top style="mediumDashed">
        <color theme="9" tint="-0.24994659260841701"/>
      </top>
      <bottom style="mediumDashed">
        <color theme="9" tint="-0.24994659260841701"/>
      </bottom>
      <diagonal/>
    </border>
    <border>
      <left style="hair">
        <color rgb="FFE36C09"/>
      </left>
      <right style="thick">
        <color rgb="FFE36C09"/>
      </right>
      <top style="mediumDashed">
        <color theme="9" tint="-0.24994659260841701"/>
      </top>
      <bottom style="mediumDashed">
        <color theme="9" tint="-0.24994659260841701"/>
      </bottom>
      <diagonal/>
    </border>
    <border>
      <left style="thick">
        <color theme="9" tint="-0.24994659260841701"/>
      </left>
      <right style="hair">
        <color theme="9" tint="-0.24994659260841701"/>
      </right>
      <top style="mediumDashed">
        <color theme="9" tint="-0.24994659260841701"/>
      </top>
      <bottom style="thin">
        <color theme="9" tint="-0.24994659260841701"/>
      </bottom>
      <diagonal/>
    </border>
    <border>
      <left style="hair">
        <color theme="9" tint="-0.24994659260841701"/>
      </left>
      <right style="hair">
        <color theme="9" tint="-0.24994659260841701"/>
      </right>
      <top style="mediumDashed">
        <color theme="9" tint="-0.24994659260841701"/>
      </top>
      <bottom style="thin">
        <color theme="9" tint="-0.24994659260841701"/>
      </bottom>
      <diagonal/>
    </border>
    <border>
      <left style="hair">
        <color theme="9" tint="-0.24994659260841701"/>
      </left>
      <right style="hair">
        <color theme="9" tint="-0.24994659260841701"/>
      </right>
      <top style="mediumDashed">
        <color theme="9" tint="-0.24994659260841701"/>
      </top>
      <bottom/>
      <diagonal/>
    </border>
    <border>
      <left style="hair">
        <color theme="9" tint="-0.24994659260841701"/>
      </left>
      <right style="thick">
        <color theme="9" tint="-0.24994659260841701"/>
      </right>
      <top style="mediumDashed">
        <color theme="9" tint="-0.24994659260841701"/>
      </top>
      <bottom style="thin">
        <color theme="9" tint="-0.24994659260841701"/>
      </bottom>
      <diagonal/>
    </border>
    <border>
      <left style="thick">
        <color theme="9" tint="-0.24994659260841701"/>
      </left>
      <right style="hair">
        <color theme="9" tint="-0.24994659260841701"/>
      </right>
      <top/>
      <bottom style="thin">
        <color theme="9" tint="-0.24994659260841701"/>
      </bottom>
      <diagonal/>
    </border>
    <border>
      <left style="thick">
        <color theme="9" tint="-0.24994659260841701"/>
      </left>
      <right style="hair">
        <color theme="9" tint="-0.24994659260841701"/>
      </right>
      <top style="thin">
        <color theme="9" tint="-0.24994659260841701"/>
      </top>
      <bottom style="mediumDashed">
        <color theme="9" tint="-0.24994659260841701"/>
      </bottom>
      <diagonal/>
    </border>
    <border>
      <left style="hair">
        <color theme="9" tint="-0.24994659260841701"/>
      </left>
      <right style="hair">
        <color theme="9" tint="-0.24994659260841701"/>
      </right>
      <top style="thin">
        <color theme="9" tint="-0.24994659260841701"/>
      </top>
      <bottom style="mediumDashed">
        <color theme="9" tint="-0.24994659260841701"/>
      </bottom>
      <diagonal/>
    </border>
    <border>
      <left style="hair">
        <color theme="9" tint="-0.24994659260841701"/>
      </left>
      <right style="hair">
        <color theme="9" tint="-0.24994659260841701"/>
      </right>
      <top/>
      <bottom style="mediumDashed">
        <color theme="9" tint="-0.24994659260841701"/>
      </bottom>
      <diagonal/>
    </border>
    <border>
      <left style="hair">
        <color theme="9" tint="-0.24994659260841701"/>
      </left>
      <right style="hair">
        <color theme="9" tint="-0.24994659260841701"/>
      </right>
      <top style="thick">
        <color theme="9" tint="-0.24994659260841701"/>
      </top>
      <bottom style="mediumDashed">
        <color theme="9" tint="-0.24994659260841701"/>
      </bottom>
      <diagonal/>
    </border>
    <border>
      <left style="hair">
        <color theme="9" tint="-0.24994659260841701"/>
      </left>
      <right style="thick">
        <color theme="9" tint="-0.24994659260841701"/>
      </right>
      <top/>
      <bottom style="mediumDashed">
        <color theme="9" tint="-0.24994659260841701"/>
      </bottom>
      <diagonal/>
    </border>
    <border>
      <left style="thick">
        <color theme="9" tint="-0.24994659260841701"/>
      </left>
      <right style="dashed">
        <color theme="9" tint="-0.24994659260841701"/>
      </right>
      <top style="mediumDashed">
        <color theme="9" tint="-0.24994659260841701"/>
      </top>
      <bottom style="mediumDashed">
        <color theme="9" tint="-0.24994659260841701"/>
      </bottom>
      <diagonal/>
    </border>
    <border>
      <left style="dashed">
        <color theme="9" tint="-0.24994659260841701"/>
      </left>
      <right style="dashed">
        <color theme="9" tint="-0.24994659260841701"/>
      </right>
      <top style="mediumDashed">
        <color theme="9" tint="-0.24994659260841701"/>
      </top>
      <bottom style="mediumDashed">
        <color theme="9" tint="-0.24994659260841701"/>
      </bottom>
      <diagonal/>
    </border>
    <border>
      <left style="dashed">
        <color theme="9" tint="-0.24994659260841701"/>
      </left>
      <right style="thick">
        <color theme="9" tint="-0.24994659260841701"/>
      </right>
      <top style="mediumDashed">
        <color theme="9" tint="-0.24994659260841701"/>
      </top>
      <bottom style="mediumDashed">
        <color theme="9" tint="-0.24994659260841701"/>
      </bottom>
      <diagonal/>
    </border>
    <border>
      <left style="thick">
        <color theme="9" tint="-0.24994659260841701"/>
      </left>
      <right style="dashed">
        <color theme="9" tint="-0.24994659260841701"/>
      </right>
      <top style="mediumDashed">
        <color theme="9" tint="-0.24994659260841701"/>
      </top>
      <bottom style="dashed">
        <color theme="9" tint="-0.24994659260841701"/>
      </bottom>
      <diagonal/>
    </border>
    <border>
      <left style="dashed">
        <color theme="9" tint="-0.24994659260841701"/>
      </left>
      <right style="dashed">
        <color theme="9" tint="-0.24994659260841701"/>
      </right>
      <top style="mediumDashed">
        <color theme="9" tint="-0.24994659260841701"/>
      </top>
      <bottom style="dashed">
        <color theme="9" tint="-0.24994659260841701"/>
      </bottom>
      <diagonal/>
    </border>
    <border>
      <left style="dashed">
        <color theme="9" tint="-0.24994659260841701"/>
      </left>
      <right style="thick">
        <color theme="9" tint="-0.24994659260841701"/>
      </right>
      <top style="mediumDashed">
        <color theme="9" tint="-0.24994659260841701"/>
      </top>
      <bottom style="dashed">
        <color theme="9" tint="-0.24994659260841701"/>
      </bottom>
      <diagonal/>
    </border>
    <border>
      <left style="thick">
        <color theme="9" tint="-0.24994659260841701"/>
      </left>
      <right style="dashed">
        <color theme="9" tint="-0.24994659260841701"/>
      </right>
      <top style="dashed">
        <color theme="9" tint="-0.24994659260841701"/>
      </top>
      <bottom style="mediumDashed">
        <color theme="9" tint="-0.24994659260841701"/>
      </bottom>
      <diagonal/>
    </border>
    <border>
      <left style="dashed">
        <color theme="9" tint="-0.24994659260841701"/>
      </left>
      <right style="dashed">
        <color theme="9" tint="-0.24994659260841701"/>
      </right>
      <top style="dashed">
        <color theme="9" tint="-0.24994659260841701"/>
      </top>
      <bottom style="mediumDashed">
        <color theme="9" tint="-0.24994659260841701"/>
      </bottom>
      <diagonal/>
    </border>
    <border>
      <left style="dashed">
        <color theme="9" tint="-0.24994659260841701"/>
      </left>
      <right style="thick">
        <color theme="9" tint="-0.24994659260841701"/>
      </right>
      <top style="dashed">
        <color theme="9" tint="-0.24994659260841701"/>
      </top>
      <bottom style="mediumDashed">
        <color theme="9" tint="-0.24994659260841701"/>
      </bottom>
      <diagonal/>
    </border>
    <border>
      <left/>
      <right/>
      <top style="mediumDashed">
        <color theme="9" tint="-0.24994659260841701"/>
      </top>
      <bottom/>
      <diagonal/>
    </border>
    <border>
      <left style="thick">
        <color rgb="FFE36C09"/>
      </left>
      <right style="dashed">
        <color rgb="FFE36C09"/>
      </right>
      <top style="mediumDashed">
        <color rgb="FFE36C09"/>
      </top>
      <bottom style="dashed">
        <color rgb="FFE36C09"/>
      </bottom>
      <diagonal/>
    </border>
    <border>
      <left style="dashed">
        <color rgb="FFE36C09"/>
      </left>
      <right style="dashed">
        <color rgb="FFE36C09"/>
      </right>
      <top style="mediumDashed">
        <color rgb="FFE36C09"/>
      </top>
      <bottom style="dashed">
        <color rgb="FFE36C09"/>
      </bottom>
      <diagonal/>
    </border>
    <border>
      <left style="dashed">
        <color rgb="FFE36C09"/>
      </left>
      <right style="thick">
        <color rgb="FFE36C09"/>
      </right>
      <top style="mediumDashed">
        <color rgb="FFE36C09"/>
      </top>
      <bottom style="dashed">
        <color rgb="FFE36C09"/>
      </bottom>
      <diagonal/>
    </border>
    <border>
      <left style="thick">
        <color rgb="FFE36C09"/>
      </left>
      <right style="dashed">
        <color rgb="FFE36C09"/>
      </right>
      <top style="dashed">
        <color rgb="FFE36C09"/>
      </top>
      <bottom style="mediumDashed">
        <color rgb="FFE36C09"/>
      </bottom>
      <diagonal/>
    </border>
    <border>
      <left style="dashed">
        <color rgb="FFE36C09"/>
      </left>
      <right style="dashed">
        <color rgb="FFE36C09"/>
      </right>
      <top style="dashed">
        <color rgb="FFE36C09"/>
      </top>
      <bottom style="mediumDashed">
        <color rgb="FFE36C09"/>
      </bottom>
      <diagonal/>
    </border>
    <border>
      <left style="dashed">
        <color rgb="FFE36C09"/>
      </left>
      <right style="thick">
        <color rgb="FFE36C09"/>
      </right>
      <top style="dashed">
        <color rgb="FFE36C09"/>
      </top>
      <bottom style="mediumDashed">
        <color rgb="FFE36C09"/>
      </bottom>
      <diagonal/>
    </border>
    <border>
      <left style="thick">
        <color rgb="FFE36C09"/>
      </left>
      <right style="dashed">
        <color rgb="FFE36C09"/>
      </right>
      <top style="mediumDashed">
        <color rgb="FFE36C09"/>
      </top>
      <bottom style="mediumDashed">
        <color rgb="FFE36C09"/>
      </bottom>
      <diagonal/>
    </border>
    <border>
      <left style="dashed">
        <color rgb="FFE36C09"/>
      </left>
      <right style="dashed">
        <color rgb="FFE36C09"/>
      </right>
      <top style="mediumDashed">
        <color rgb="FFE36C09"/>
      </top>
      <bottom style="mediumDashed">
        <color rgb="FFE36C09"/>
      </bottom>
      <diagonal/>
    </border>
    <border>
      <left style="dashed">
        <color rgb="FFE36C09"/>
      </left>
      <right style="thick">
        <color rgb="FFE36C09"/>
      </right>
      <top style="mediumDashed">
        <color rgb="FFE36C09"/>
      </top>
      <bottom style="mediumDashed">
        <color rgb="FFE36C09"/>
      </bottom>
      <diagonal/>
    </border>
    <border>
      <left/>
      <right style="dashed">
        <color rgb="FFE36C09"/>
      </right>
      <top style="mediumDashed">
        <color rgb="FFE36C09"/>
      </top>
      <bottom style="mediumDashed">
        <color rgb="FFE36C09"/>
      </bottom>
      <diagonal/>
    </border>
    <border>
      <left style="thick">
        <color rgb="FFE36C09"/>
      </left>
      <right style="dashed">
        <color rgb="FFE36C09"/>
      </right>
      <top style="dashed">
        <color rgb="FFE36C09"/>
      </top>
      <bottom style="thick">
        <color rgb="FFE36C09"/>
      </bottom>
      <diagonal/>
    </border>
    <border>
      <left style="dashed">
        <color rgb="FFE36C09"/>
      </left>
      <right style="dashed">
        <color rgb="FFE36C09"/>
      </right>
      <top style="dashed">
        <color rgb="FFE36C09"/>
      </top>
      <bottom style="thick">
        <color rgb="FFE36C09"/>
      </bottom>
      <diagonal/>
    </border>
    <border>
      <left style="dashed">
        <color rgb="FFE36C09"/>
      </left>
      <right style="thick">
        <color rgb="FFE36C09"/>
      </right>
      <top style="mediumDashed">
        <color rgb="FFE36C09"/>
      </top>
      <bottom style="thick">
        <color rgb="FFE36C09"/>
      </bottom>
      <diagonal/>
    </border>
    <border>
      <left style="dashed">
        <color rgb="FFE36C09"/>
      </left>
      <right style="dashed">
        <color rgb="FFE36C09"/>
      </right>
      <top style="mediumDashed">
        <color rgb="FFE36C09"/>
      </top>
      <bottom style="thick">
        <color rgb="FFE36C09"/>
      </bottom>
      <diagonal/>
    </border>
    <border>
      <left style="thick">
        <color theme="9" tint="-0.24994659260841701"/>
      </left>
      <right style="hair">
        <color theme="9" tint="-0.24994659260841701"/>
      </right>
      <top style="thick">
        <color rgb="FFE36C09"/>
      </top>
      <bottom/>
      <diagonal/>
    </border>
    <border>
      <left style="thick">
        <color theme="9" tint="-0.24994659260841701"/>
      </left>
      <right style="hair">
        <color theme="9" tint="-0.24994659260841701"/>
      </right>
      <top/>
      <bottom style="thick">
        <color rgb="FFE36C09"/>
      </bottom>
      <diagonal/>
    </border>
  </borders>
  <cellStyleXfs count="1">
    <xf numFmtId="0" fontId="0" fillId="0" borderId="0"/>
  </cellStyleXfs>
  <cellXfs count="1703">
    <xf numFmtId="0" fontId="0" fillId="0" borderId="0" xfId="0"/>
    <xf numFmtId="0" fontId="2" fillId="2" borderId="1"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8" fillId="2" borderId="19"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5" fillId="2" borderId="19" xfId="0" applyFont="1" applyFill="1" applyBorder="1"/>
    <xf numFmtId="0" fontId="5" fillId="2" borderId="1" xfId="0" applyFont="1" applyFill="1" applyBorder="1"/>
    <xf numFmtId="0" fontId="1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0" xfId="0" applyFont="1" applyFill="1" applyBorder="1"/>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top" wrapText="1"/>
    </xf>
    <xf numFmtId="0" fontId="5" fillId="2" borderId="40" xfId="0" applyFont="1" applyFill="1" applyBorder="1"/>
    <xf numFmtId="0" fontId="5" fillId="2" borderId="41" xfId="0" applyFont="1" applyFill="1" applyBorder="1"/>
    <xf numFmtId="0" fontId="5" fillId="2" borderId="42" xfId="0" applyFont="1" applyFill="1" applyBorder="1"/>
    <xf numFmtId="0" fontId="13" fillId="4" borderId="1" xfId="0" applyFont="1" applyFill="1" applyBorder="1" applyAlignment="1">
      <alignment horizontal="center" vertical="center"/>
    </xf>
    <xf numFmtId="0" fontId="14" fillId="2" borderId="1" xfId="0" applyFont="1" applyFill="1" applyBorder="1"/>
    <xf numFmtId="0" fontId="14" fillId="0" borderId="0" xfId="0" applyFont="1"/>
    <xf numFmtId="0" fontId="13" fillId="2" borderId="1" xfId="0" applyFont="1" applyFill="1" applyBorder="1" applyAlignment="1">
      <alignment horizontal="center" vertical="center"/>
    </xf>
    <xf numFmtId="0" fontId="18" fillId="2" borderId="1" xfId="0" applyFont="1" applyFill="1" applyBorder="1"/>
    <xf numFmtId="0" fontId="22" fillId="2" borderId="1" xfId="0" applyFont="1" applyFill="1" applyBorder="1" applyAlignment="1">
      <alignment vertical="center"/>
    </xf>
    <xf numFmtId="0" fontId="2" fillId="15" borderId="53" xfId="0" applyFont="1" applyFill="1" applyBorder="1"/>
    <xf numFmtId="0" fontId="2" fillId="15" borderId="1" xfId="0" applyFont="1" applyFill="1" applyBorder="1"/>
    <xf numFmtId="0" fontId="2" fillId="13" borderId="1" xfId="0" applyFont="1" applyFill="1" applyBorder="1"/>
    <xf numFmtId="0" fontId="2" fillId="8" borderId="1" xfId="0" applyFont="1" applyFill="1" applyBorder="1"/>
    <xf numFmtId="0" fontId="26" fillId="8" borderId="1" xfId="0" applyFont="1" applyFill="1" applyBorder="1"/>
    <xf numFmtId="0" fontId="26" fillId="15" borderId="1" xfId="0" applyFont="1" applyFill="1" applyBorder="1"/>
    <xf numFmtId="0" fontId="26" fillId="13" borderId="1" xfId="0" applyFont="1" applyFill="1" applyBorder="1"/>
    <xf numFmtId="0" fontId="26" fillId="6" borderId="87" xfId="0" applyFont="1" applyFill="1" applyBorder="1"/>
    <xf numFmtId="0" fontId="26" fillId="6" borderId="1" xfId="0" applyFont="1" applyFill="1" applyBorder="1"/>
    <xf numFmtId="0" fontId="2" fillId="6" borderId="1" xfId="0" applyFont="1" applyFill="1" applyBorder="1"/>
    <xf numFmtId="0" fontId="2" fillId="15" borderId="88" xfId="0" applyFont="1" applyFill="1" applyBorder="1"/>
    <xf numFmtId="0" fontId="2" fillId="15" borderId="65" xfId="0" applyFont="1" applyFill="1" applyBorder="1"/>
    <xf numFmtId="0" fontId="2" fillId="15" borderId="89" xfId="0" applyFont="1" applyFill="1" applyBorder="1"/>
    <xf numFmtId="0" fontId="2" fillId="13" borderId="88" xfId="0" applyFont="1" applyFill="1" applyBorder="1"/>
    <xf numFmtId="0" fontId="2" fillId="13" borderId="65" xfId="0" applyFont="1" applyFill="1" applyBorder="1"/>
    <xf numFmtId="0" fontId="2" fillId="13" borderId="89" xfId="0" applyFont="1" applyFill="1" applyBorder="1"/>
    <xf numFmtId="0" fontId="2" fillId="15" borderId="19" xfId="0" applyFont="1" applyFill="1" applyBorder="1"/>
    <xf numFmtId="0" fontId="2" fillId="15" borderId="20" xfId="0" applyFont="1" applyFill="1" applyBorder="1"/>
    <xf numFmtId="0" fontId="2" fillId="13" borderId="19" xfId="0" applyFont="1" applyFill="1" applyBorder="1"/>
    <xf numFmtId="0" fontId="2" fillId="13" borderId="20" xfId="0" applyFont="1" applyFill="1" applyBorder="1"/>
    <xf numFmtId="0" fontId="2" fillId="15" borderId="40" xfId="0" applyFont="1" applyFill="1" applyBorder="1"/>
    <xf numFmtId="0" fontId="2" fillId="15" borderId="41" xfId="0" applyFont="1" applyFill="1" applyBorder="1"/>
    <xf numFmtId="0" fontId="2" fillId="15" borderId="42" xfId="0" applyFont="1" applyFill="1" applyBorder="1"/>
    <xf numFmtId="0" fontId="2" fillId="13" borderId="40" xfId="0" applyFont="1" applyFill="1" applyBorder="1"/>
    <xf numFmtId="0" fontId="2" fillId="13" borderId="41" xfId="0" applyFont="1" applyFill="1" applyBorder="1"/>
    <xf numFmtId="0" fontId="2" fillId="13" borderId="42" xfId="0" applyFont="1" applyFill="1" applyBorder="1"/>
    <xf numFmtId="0" fontId="2" fillId="8" borderId="88" xfId="0" applyFont="1" applyFill="1" applyBorder="1"/>
    <xf numFmtId="0" fontId="2" fillId="8" borderId="65" xfId="0" applyFont="1" applyFill="1" applyBorder="1"/>
    <xf numFmtId="0" fontId="2" fillId="8" borderId="89" xfId="0" applyFont="1" applyFill="1" applyBorder="1"/>
    <xf numFmtId="0" fontId="2" fillId="8" borderId="19" xfId="0" applyFont="1" applyFill="1" applyBorder="1"/>
    <xf numFmtId="0" fontId="2" fillId="8" borderId="20" xfId="0" applyFont="1" applyFill="1" applyBorder="1"/>
    <xf numFmtId="0" fontId="2" fillId="8" borderId="40" xfId="0" applyFont="1" applyFill="1" applyBorder="1"/>
    <xf numFmtId="0" fontId="2" fillId="8" borderId="41" xfId="0" applyFont="1" applyFill="1" applyBorder="1"/>
    <xf numFmtId="0" fontId="2" fillId="8" borderId="42" xfId="0" applyFont="1" applyFill="1" applyBorder="1"/>
    <xf numFmtId="0" fontId="2" fillId="6" borderId="88" xfId="0" applyFont="1" applyFill="1" applyBorder="1"/>
    <xf numFmtId="0" fontId="2" fillId="6" borderId="65" xfId="0" applyFont="1" applyFill="1" applyBorder="1"/>
    <xf numFmtId="0" fontId="2" fillId="6" borderId="89" xfId="0" applyFont="1" applyFill="1" applyBorder="1"/>
    <xf numFmtId="0" fontId="2" fillId="6" borderId="19" xfId="0" applyFont="1" applyFill="1" applyBorder="1"/>
    <xf numFmtId="0" fontId="2" fillId="6" borderId="20" xfId="0" applyFont="1" applyFill="1" applyBorder="1"/>
    <xf numFmtId="0" fontId="2" fillId="6" borderId="40" xfId="0" applyFont="1" applyFill="1" applyBorder="1"/>
    <xf numFmtId="0" fontId="2" fillId="6" borderId="41" xfId="0" applyFont="1" applyFill="1" applyBorder="1"/>
    <xf numFmtId="0" fontId="2" fillId="6" borderId="42" xfId="0" applyFont="1" applyFill="1" applyBorder="1"/>
    <xf numFmtId="0" fontId="2" fillId="0" borderId="0" xfId="0" applyFont="1"/>
    <xf numFmtId="0" fontId="28" fillId="0" borderId="0" xfId="0" applyFont="1" applyAlignment="1">
      <alignment horizontal="center"/>
    </xf>
    <xf numFmtId="0" fontId="2" fillId="0" borderId="53" xfId="0" applyFont="1" applyBorder="1"/>
    <xf numFmtId="0" fontId="28" fillId="16" borderId="53" xfId="0" applyFont="1" applyFill="1" applyBorder="1" applyAlignment="1">
      <alignment horizontal="center" wrapText="1"/>
    </xf>
    <xf numFmtId="0" fontId="29" fillId="0" borderId="53" xfId="0" applyFont="1" applyBorder="1" applyAlignment="1">
      <alignment horizontal="center" wrapText="1"/>
    </xf>
    <xf numFmtId="0" fontId="32" fillId="11" borderId="91" xfId="0" applyFont="1" applyFill="1" applyBorder="1" applyAlignment="1">
      <alignment horizontal="center" vertical="center" wrapText="1" readingOrder="1"/>
    </xf>
    <xf numFmtId="0" fontId="33" fillId="12" borderId="91" xfId="0" applyFont="1" applyFill="1" applyBorder="1" applyAlignment="1">
      <alignment horizontal="center" vertical="center" wrapText="1" readingOrder="1"/>
    </xf>
    <xf numFmtId="0" fontId="33" fillId="7" borderId="91" xfId="0" applyFont="1" applyFill="1" applyBorder="1" applyAlignment="1">
      <alignment horizontal="center" vertical="center" wrapText="1" readingOrder="1"/>
    </xf>
    <xf numFmtId="0" fontId="33" fillId="10" borderId="91" xfId="0" applyFont="1" applyFill="1" applyBorder="1" applyAlignment="1">
      <alignment horizontal="center" vertical="center" wrapText="1" readingOrder="1"/>
    </xf>
    <xf numFmtId="0" fontId="33" fillId="6" borderId="92" xfId="0" applyFont="1" applyFill="1" applyBorder="1" applyAlignment="1">
      <alignment horizontal="center" vertical="center" wrapText="1" readingOrder="1"/>
    </xf>
    <xf numFmtId="0" fontId="28" fillId="16" borderId="53" xfId="0" applyFont="1" applyFill="1" applyBorder="1" applyAlignment="1">
      <alignment horizontal="center"/>
    </xf>
    <xf numFmtId="0" fontId="34" fillId="0" borderId="53" xfId="0" applyFont="1" applyBorder="1" applyAlignment="1">
      <alignment horizontal="center"/>
    </xf>
    <xf numFmtId="0" fontId="37" fillId="7" borderId="91" xfId="0" applyFont="1" applyFill="1" applyBorder="1" applyAlignment="1">
      <alignment horizontal="center" vertical="center" wrapText="1" readingOrder="1"/>
    </xf>
    <xf numFmtId="0" fontId="37" fillId="12" borderId="91" xfId="0" applyFont="1" applyFill="1" applyBorder="1" applyAlignment="1">
      <alignment horizontal="center" vertical="center" wrapText="1" readingOrder="1"/>
    </xf>
    <xf numFmtId="0" fontId="38" fillId="11" borderId="91" xfId="0" applyFont="1" applyFill="1" applyBorder="1" applyAlignment="1">
      <alignment horizontal="center" vertical="center" wrapText="1" readingOrder="1"/>
    </xf>
    <xf numFmtId="0" fontId="29" fillId="0" borderId="53" xfId="0" applyFont="1" applyBorder="1" applyAlignment="1">
      <alignment horizontal="center"/>
    </xf>
    <xf numFmtId="0" fontId="43" fillId="0" borderId="0" xfId="0" applyFont="1" applyAlignment="1">
      <alignment horizontal="center" vertical="center" wrapText="1"/>
    </xf>
    <xf numFmtId="0" fontId="44" fillId="17" borderId="1" xfId="0" applyFont="1" applyFill="1" applyBorder="1" applyAlignment="1">
      <alignment horizontal="center" vertical="center" wrapText="1" readingOrder="1"/>
    </xf>
    <xf numFmtId="0" fontId="40" fillId="6" borderId="92" xfId="0" applyFont="1" applyFill="1" applyBorder="1" applyAlignment="1">
      <alignment horizontal="center" vertical="center" wrapText="1" readingOrder="1"/>
    </xf>
    <xf numFmtId="0" fontId="40" fillId="0" borderId="97" xfId="0" applyFont="1" applyBorder="1" applyAlignment="1">
      <alignment horizontal="left" vertical="center" wrapText="1" readingOrder="1"/>
    </xf>
    <xf numFmtId="9" fontId="40" fillId="0" borderId="97" xfId="0" applyNumberFormat="1" applyFont="1" applyBorder="1" applyAlignment="1">
      <alignment horizontal="center" vertical="center" wrapText="1" readingOrder="1"/>
    </xf>
    <xf numFmtId="0" fontId="40" fillId="10" borderId="91" xfId="0" applyFont="1" applyFill="1" applyBorder="1" applyAlignment="1">
      <alignment horizontal="center" vertical="center" wrapText="1" readingOrder="1"/>
    </xf>
    <xf numFmtId="0" fontId="40" fillId="0" borderId="91" xfId="0" applyFont="1" applyBorder="1" applyAlignment="1">
      <alignment horizontal="left" vertical="center" wrapText="1" readingOrder="1"/>
    </xf>
    <xf numFmtId="9" fontId="40" fillId="0" borderId="91" xfId="0" applyNumberFormat="1" applyFont="1" applyBorder="1" applyAlignment="1">
      <alignment horizontal="center" vertical="center" wrapText="1" readingOrder="1"/>
    </xf>
    <xf numFmtId="0" fontId="40" fillId="7" borderId="91" xfId="0" applyFont="1" applyFill="1" applyBorder="1" applyAlignment="1">
      <alignment horizontal="center" vertical="center" wrapText="1" readingOrder="1"/>
    </xf>
    <xf numFmtId="0" fontId="40" fillId="12" borderId="91" xfId="0" applyFont="1" applyFill="1" applyBorder="1" applyAlignment="1">
      <alignment horizontal="center" vertical="center" wrapText="1" readingOrder="1"/>
    </xf>
    <xf numFmtId="0" fontId="41" fillId="11" borderId="91" xfId="0" applyFont="1" applyFill="1" applyBorder="1" applyAlignment="1">
      <alignment horizontal="center" vertical="center" wrapText="1" readingOrder="1"/>
    </xf>
    <xf numFmtId="0" fontId="9" fillId="2" borderId="1" xfId="0" applyFont="1" applyFill="1" applyBorder="1" applyAlignment="1">
      <alignment horizontal="left" vertical="center"/>
    </xf>
    <xf numFmtId="0" fontId="28" fillId="2" borderId="1" xfId="0" applyFont="1" applyFill="1" applyBorder="1"/>
    <xf numFmtId="0" fontId="46" fillId="2" borderId="1" xfId="0" applyFont="1" applyFill="1" applyBorder="1" applyAlignment="1">
      <alignment horizontal="center" vertical="center" wrapText="1"/>
    </xf>
    <xf numFmtId="0" fontId="47" fillId="17" borderId="1" xfId="0" applyFont="1" applyFill="1" applyBorder="1" applyAlignment="1">
      <alignment horizontal="center" vertical="center" wrapText="1" readingOrder="1"/>
    </xf>
    <xf numFmtId="0" fontId="48" fillId="2" borderId="1" xfId="0" applyFont="1" applyFill="1" applyBorder="1"/>
    <xf numFmtId="0" fontId="49" fillId="6" borderId="92" xfId="0" applyFont="1" applyFill="1" applyBorder="1" applyAlignment="1">
      <alignment horizontal="center" vertical="center" wrapText="1" readingOrder="1"/>
    </xf>
    <xf numFmtId="0" fontId="49" fillId="0" borderId="97" xfId="0" applyFont="1" applyBorder="1" applyAlignment="1">
      <alignment horizontal="center" vertical="center" wrapText="1" readingOrder="1"/>
    </xf>
    <xf numFmtId="0" fontId="49" fillId="0" borderId="97" xfId="0" applyFont="1" applyBorder="1" applyAlignment="1">
      <alignment horizontal="left" vertical="center" wrapText="1" readingOrder="1"/>
    </xf>
    <xf numFmtId="0" fontId="49" fillId="10" borderId="91" xfId="0" applyFont="1" applyFill="1" applyBorder="1" applyAlignment="1">
      <alignment horizontal="center" vertical="center" wrapText="1" readingOrder="1"/>
    </xf>
    <xf numFmtId="0" fontId="49" fillId="0" borderId="91" xfId="0" applyFont="1" applyBorder="1" applyAlignment="1">
      <alignment horizontal="center" vertical="center" wrapText="1" readingOrder="1"/>
    </xf>
    <xf numFmtId="0" fontId="49" fillId="0" borderId="91" xfId="0" applyFont="1" applyBorder="1" applyAlignment="1">
      <alignment horizontal="left" vertical="center" wrapText="1" readingOrder="1"/>
    </xf>
    <xf numFmtId="0" fontId="49" fillId="7" borderId="91" xfId="0" applyFont="1" applyFill="1" applyBorder="1" applyAlignment="1">
      <alignment horizontal="center" vertical="center" wrapText="1" readingOrder="1"/>
    </xf>
    <xf numFmtId="0" fontId="49" fillId="12" borderId="91" xfId="0" applyFont="1" applyFill="1" applyBorder="1" applyAlignment="1">
      <alignment horizontal="center" vertical="center" wrapText="1" readingOrder="1"/>
    </xf>
    <xf numFmtId="0" fontId="50" fillId="11" borderId="91" xfId="0" applyFont="1" applyFill="1" applyBorder="1" applyAlignment="1">
      <alignment horizontal="center" vertical="center" wrapText="1" readingOrder="1"/>
    </xf>
    <xf numFmtId="0" fontId="51" fillId="2" borderId="1" xfId="0" applyFont="1" applyFill="1" applyBorder="1" applyAlignment="1">
      <alignment horizontal="left" vertical="center" wrapText="1" readingOrder="1"/>
    </xf>
    <xf numFmtId="0" fontId="48" fillId="0" borderId="0" xfId="0" applyFont="1"/>
    <xf numFmtId="0" fontId="51" fillId="0" borderId="0" xfId="0" applyFont="1" applyAlignment="1">
      <alignment horizontal="left" vertical="center" wrapText="1" readingOrder="1"/>
    </xf>
    <xf numFmtId="0" fontId="52" fillId="0" borderId="0" xfId="0" applyFont="1" applyAlignment="1">
      <alignment vertical="center"/>
    </xf>
    <xf numFmtId="0" fontId="53" fillId="0" borderId="0" xfId="0" applyFont="1"/>
    <xf numFmtId="0" fontId="54" fillId="0" borderId="0" xfId="0" applyFont="1"/>
    <xf numFmtId="0" fontId="55" fillId="0" borderId="0" xfId="0" applyFont="1"/>
    <xf numFmtId="0" fontId="56" fillId="2" borderId="1" xfId="0" applyFont="1" applyFill="1" applyBorder="1"/>
    <xf numFmtId="0" fontId="35" fillId="2" borderId="1" xfId="0" applyFont="1" applyFill="1" applyBorder="1"/>
    <xf numFmtId="0" fontId="58" fillId="18" borderId="102" xfId="0" applyFont="1" applyFill="1" applyBorder="1" applyAlignment="1">
      <alignment horizontal="center" vertical="center" wrapText="1" readingOrder="1"/>
    </xf>
    <xf numFmtId="0" fontId="58" fillId="18" borderId="103" xfId="0" applyFont="1" applyFill="1" applyBorder="1" applyAlignment="1">
      <alignment horizontal="center" vertical="center" wrapText="1" readingOrder="1"/>
    </xf>
    <xf numFmtId="0" fontId="58" fillId="2" borderId="105" xfId="0" applyFont="1" applyFill="1" applyBorder="1" applyAlignment="1">
      <alignment horizontal="center" vertical="center" wrapText="1" readingOrder="1"/>
    </xf>
    <xf numFmtId="0" fontId="37" fillId="2" borderId="105" xfId="0" applyFont="1" applyFill="1" applyBorder="1" applyAlignment="1">
      <alignment horizontal="left" vertical="center" wrapText="1" readingOrder="1"/>
    </xf>
    <xf numFmtId="9" fontId="58" fillId="2" borderId="106" xfId="0" applyNumberFormat="1" applyFont="1" applyFill="1" applyBorder="1" applyAlignment="1">
      <alignment horizontal="center" vertical="center" wrapText="1" readingOrder="1"/>
    </xf>
    <xf numFmtId="0" fontId="58" fillId="2" borderId="53" xfId="0" applyFont="1" applyFill="1" applyBorder="1" applyAlignment="1">
      <alignment horizontal="center" vertical="center" wrapText="1" readingOrder="1"/>
    </xf>
    <xf numFmtId="0" fontId="37" fillId="2" borderId="53" xfId="0" applyFont="1" applyFill="1" applyBorder="1" applyAlignment="1">
      <alignment horizontal="left" vertical="center" wrapText="1" readingOrder="1"/>
    </xf>
    <xf numFmtId="9" fontId="58" fillId="2" borderId="108" xfId="0" applyNumberFormat="1" applyFont="1" applyFill="1" applyBorder="1" applyAlignment="1">
      <alignment horizontal="center" vertical="center" wrapText="1" readingOrder="1"/>
    </xf>
    <xf numFmtId="0" fontId="37" fillId="2" borderId="108" xfId="0" applyFont="1" applyFill="1" applyBorder="1" applyAlignment="1">
      <alignment horizontal="center" vertical="center" wrapText="1" readingOrder="1"/>
    </xf>
    <xf numFmtId="0" fontId="58" fillId="2" borderId="61" xfId="0" applyFont="1" applyFill="1" applyBorder="1" applyAlignment="1">
      <alignment horizontal="center" vertical="center" wrapText="1" readingOrder="1"/>
    </xf>
    <xf numFmtId="0" fontId="37" fillId="2" borderId="61" xfId="0" applyFont="1" applyFill="1" applyBorder="1" applyAlignment="1">
      <alignment horizontal="left" vertical="center" wrapText="1" readingOrder="1"/>
    </xf>
    <xf numFmtId="0" fontId="37" fillId="2" borderId="112" xfId="0" applyFont="1" applyFill="1" applyBorder="1" applyAlignment="1">
      <alignment horizontal="center" vertical="center" wrapText="1" readingOrder="1"/>
    </xf>
    <xf numFmtId="0" fontId="11" fillId="2" borderId="1" xfId="0" applyFont="1" applyFill="1" applyBorder="1"/>
    <xf numFmtId="0" fontId="28" fillId="0" borderId="0" xfId="0" applyFont="1"/>
    <xf numFmtId="0" fontId="56" fillId="0" borderId="0" xfId="0" applyFont="1"/>
    <xf numFmtId="0" fontId="61" fillId="0" borderId="91" xfId="0" applyFont="1" applyBorder="1" applyAlignment="1">
      <alignment horizontal="left" vertical="center" wrapText="1" readingOrder="1"/>
    </xf>
    <xf numFmtId="0" fontId="71" fillId="2" borderId="90" xfId="0" applyFont="1" applyFill="1" applyBorder="1" applyAlignment="1">
      <alignment vertical="center"/>
    </xf>
    <xf numFmtId="0" fontId="71" fillId="2" borderId="90" xfId="0" applyFont="1" applyFill="1" applyBorder="1"/>
    <xf numFmtId="0" fontId="73" fillId="2" borderId="90" xfId="0" applyFont="1" applyFill="1" applyBorder="1"/>
    <xf numFmtId="0" fontId="73" fillId="2" borderId="90" xfId="0" applyFont="1" applyFill="1" applyBorder="1" applyAlignment="1">
      <alignment vertical="center"/>
    </xf>
    <xf numFmtId="0" fontId="73" fillId="0" borderId="0" xfId="0" applyFont="1"/>
    <xf numFmtId="165" fontId="73" fillId="0" borderId="57" xfId="0" applyNumberFormat="1" applyFont="1" applyBorder="1" applyAlignment="1">
      <alignment horizontal="center" vertical="center"/>
    </xf>
    <xf numFmtId="0" fontId="73" fillId="0" borderId="114" xfId="0" applyFont="1" applyBorder="1" applyAlignment="1">
      <alignment horizontal="center" vertical="center" wrapText="1"/>
    </xf>
    <xf numFmtId="0" fontId="73" fillId="0" borderId="114" xfId="0" applyFont="1" applyBorder="1" applyAlignment="1">
      <alignment horizontal="center" vertical="center"/>
    </xf>
    <xf numFmtId="165" fontId="73" fillId="0" borderId="115" xfId="0" applyNumberFormat="1" applyFont="1" applyBorder="1" applyAlignment="1">
      <alignment horizontal="center" vertical="center"/>
    </xf>
    <xf numFmtId="0" fontId="73" fillId="0" borderId="116" xfId="0" applyFont="1" applyBorder="1" applyAlignment="1">
      <alignment horizontal="center" vertical="center" wrapText="1"/>
    </xf>
    <xf numFmtId="0" fontId="73" fillId="0" borderId="116" xfId="0" applyFont="1" applyBorder="1" applyAlignment="1">
      <alignment horizontal="center" vertical="center"/>
    </xf>
    <xf numFmtId="0" fontId="73" fillId="0" borderId="127" xfId="0" applyFont="1" applyBorder="1" applyAlignment="1">
      <alignment horizontal="center" vertical="center"/>
    </xf>
    <xf numFmtId="0" fontId="73" fillId="0" borderId="128" xfId="0" applyFont="1" applyBorder="1" applyAlignment="1">
      <alignment horizontal="center" vertical="center" wrapText="1"/>
    </xf>
    <xf numFmtId="0" fontId="73" fillId="0" borderId="128" xfId="0" applyFont="1" applyBorder="1" applyAlignment="1">
      <alignment horizontal="center" vertical="center"/>
    </xf>
    <xf numFmtId="0" fontId="75" fillId="0" borderId="128" xfId="0" applyFont="1" applyBorder="1" applyAlignment="1">
      <alignment horizontal="center" vertical="center" wrapText="1"/>
    </xf>
    <xf numFmtId="9" fontId="75" fillId="0" borderId="128" xfId="0" applyNumberFormat="1" applyFont="1" applyBorder="1" applyAlignment="1">
      <alignment horizontal="center" vertical="center"/>
    </xf>
    <xf numFmtId="9" fontId="73" fillId="0" borderId="128" xfId="0" applyNumberFormat="1" applyFont="1" applyBorder="1" applyAlignment="1">
      <alignment horizontal="center" vertical="center"/>
    </xf>
    <xf numFmtId="0" fontId="75" fillId="0" borderId="128" xfId="0" applyFont="1" applyBorder="1" applyAlignment="1">
      <alignment horizontal="center" vertical="center"/>
    </xf>
    <xf numFmtId="164" fontId="73" fillId="0" borderId="121" xfId="0" applyNumberFormat="1" applyFont="1" applyBorder="1" applyAlignment="1">
      <alignment horizontal="center" vertical="center"/>
    </xf>
    <xf numFmtId="14" fontId="73" fillId="0" borderId="125" xfId="0" applyNumberFormat="1" applyFont="1" applyBorder="1" applyAlignment="1">
      <alignment horizontal="center" vertical="center" wrapText="1"/>
    </xf>
    <xf numFmtId="14" fontId="73" fillId="0" borderId="122" xfId="0" applyNumberFormat="1" applyFont="1" applyBorder="1" applyAlignment="1">
      <alignment horizontal="center" vertical="center"/>
    </xf>
    <xf numFmtId="0" fontId="73" fillId="0" borderId="128" xfId="0" applyFont="1" applyBorder="1" applyAlignment="1">
      <alignment horizontal="center" vertical="center" textRotation="90"/>
    </xf>
    <xf numFmtId="164" fontId="73" fillId="2" borderId="128" xfId="0" applyNumberFormat="1" applyFont="1" applyFill="1" applyBorder="1" applyAlignment="1">
      <alignment horizontal="center" vertical="center"/>
    </xf>
    <xf numFmtId="0" fontId="75" fillId="0" borderId="128" xfId="0" applyFont="1" applyBorder="1" applyAlignment="1">
      <alignment horizontal="center" vertical="center" textRotation="90" wrapText="1"/>
    </xf>
    <xf numFmtId="9" fontId="73" fillId="4" borderId="128" xfId="0" applyNumberFormat="1" applyFont="1" applyFill="1" applyBorder="1" applyAlignment="1">
      <alignment horizontal="center" vertical="center"/>
    </xf>
    <xf numFmtId="0" fontId="75" fillId="0" borderId="128" xfId="0" applyFont="1" applyBorder="1" applyAlignment="1">
      <alignment horizontal="center" vertical="center" textRotation="90"/>
    </xf>
    <xf numFmtId="0" fontId="73" fillId="0" borderId="138" xfId="0" applyFont="1" applyBorder="1" applyAlignment="1">
      <alignment horizontal="center" vertical="center" wrapText="1"/>
    </xf>
    <xf numFmtId="0" fontId="73" fillId="0" borderId="131" xfId="0" applyFont="1" applyBorder="1" applyAlignment="1">
      <alignment horizontal="center" vertical="center" wrapText="1"/>
    </xf>
    <xf numFmtId="0" fontId="14" fillId="2" borderId="90" xfId="0" applyFont="1" applyFill="1" applyBorder="1" applyAlignment="1">
      <alignment vertical="center"/>
    </xf>
    <xf numFmtId="0" fontId="14" fillId="2" borderId="90" xfId="0" applyFont="1" applyFill="1" applyBorder="1"/>
    <xf numFmtId="0" fontId="71" fillId="0" borderId="53" xfId="0" applyFont="1" applyBorder="1" applyAlignment="1">
      <alignment horizontal="center" vertical="center" wrapText="1"/>
    </xf>
    <xf numFmtId="0" fontId="71" fillId="0" borderId="53" xfId="0" applyFont="1" applyBorder="1" applyAlignment="1">
      <alignment horizontal="center" vertical="center"/>
    </xf>
    <xf numFmtId="165" fontId="71" fillId="0" borderId="48" xfId="0" applyNumberFormat="1" applyFont="1" applyBorder="1" applyAlignment="1">
      <alignment horizontal="center" vertical="center"/>
    </xf>
    <xf numFmtId="0" fontId="73" fillId="0" borderId="138" xfId="0" applyFont="1" applyBorder="1" applyAlignment="1">
      <alignment horizontal="center" vertical="center"/>
    </xf>
    <xf numFmtId="9" fontId="73" fillId="0" borderId="138" xfId="0" applyNumberFormat="1" applyFont="1" applyBorder="1" applyAlignment="1">
      <alignment horizontal="center" vertical="center"/>
    </xf>
    <xf numFmtId="164" fontId="73" fillId="2" borderId="138" xfId="0" applyNumberFormat="1" applyFont="1" applyFill="1" applyBorder="1" applyAlignment="1">
      <alignment horizontal="center" vertical="center"/>
    </xf>
    <xf numFmtId="0" fontId="75" fillId="0" borderId="138" xfId="0" applyFont="1" applyBorder="1" applyAlignment="1">
      <alignment horizontal="center" vertical="center" textRotation="90" wrapText="1"/>
    </xf>
    <xf numFmtId="9" fontId="73" fillId="0" borderId="134" xfId="0" applyNumberFormat="1" applyFont="1" applyBorder="1" applyAlignment="1">
      <alignment horizontal="center" vertical="center"/>
    </xf>
    <xf numFmtId="9" fontId="73" fillId="4" borderId="134" xfId="0" applyNumberFormat="1" applyFont="1" applyFill="1" applyBorder="1" applyAlignment="1">
      <alignment horizontal="center" vertical="center"/>
    </xf>
    <xf numFmtId="0" fontId="75" fillId="0" borderId="138" xfId="0" applyFont="1" applyBorder="1" applyAlignment="1">
      <alignment horizontal="center" vertical="center" textRotation="90"/>
    </xf>
    <xf numFmtId="0" fontId="73" fillId="0" borderId="134" xfId="0" applyFont="1" applyBorder="1" applyAlignment="1">
      <alignment horizontal="center" vertical="center" textRotation="90"/>
    </xf>
    <xf numFmtId="9" fontId="73" fillId="0" borderId="116" xfId="0" applyNumberFormat="1" applyFont="1" applyBorder="1" applyAlignment="1">
      <alignment horizontal="center" vertical="center"/>
    </xf>
    <xf numFmtId="164" fontId="73" fillId="2" borderId="116" xfId="0" applyNumberFormat="1" applyFont="1" applyFill="1" applyBorder="1" applyAlignment="1">
      <alignment horizontal="center" vertical="center"/>
    </xf>
    <xf numFmtId="0" fontId="75" fillId="0" borderId="116" xfId="0" applyFont="1" applyBorder="1" applyAlignment="1">
      <alignment horizontal="center" vertical="center" textRotation="90" wrapText="1"/>
    </xf>
    <xf numFmtId="9" fontId="73" fillId="0" borderId="131" xfId="0" applyNumberFormat="1" applyFont="1" applyBorder="1" applyAlignment="1">
      <alignment horizontal="center" vertical="center"/>
    </xf>
    <xf numFmtId="9" fontId="73" fillId="4" borderId="131" xfId="0" applyNumberFormat="1" applyFont="1" applyFill="1" applyBorder="1" applyAlignment="1">
      <alignment horizontal="center" vertical="center"/>
    </xf>
    <xf numFmtId="0" fontId="75" fillId="0" borderId="116" xfId="0" applyFont="1" applyBorder="1" applyAlignment="1">
      <alignment horizontal="center" vertical="center" textRotation="90"/>
    </xf>
    <xf numFmtId="0" fontId="73" fillId="0" borderId="131" xfId="0" applyFont="1" applyBorder="1" applyAlignment="1">
      <alignment horizontal="center" vertical="center"/>
    </xf>
    <xf numFmtId="164" fontId="73" fillId="2" borderId="131" xfId="0" applyNumberFormat="1" applyFont="1" applyFill="1" applyBorder="1" applyAlignment="1">
      <alignment horizontal="center" vertical="center"/>
    </xf>
    <xf numFmtId="0" fontId="75" fillId="0" borderId="131" xfId="0" applyFont="1" applyBorder="1" applyAlignment="1">
      <alignment horizontal="center" vertical="center" textRotation="90" wrapText="1"/>
    </xf>
    <xf numFmtId="0" fontId="75" fillId="0" borderId="131" xfId="0" applyFont="1" applyBorder="1" applyAlignment="1">
      <alignment horizontal="center" vertical="center" textRotation="90"/>
    </xf>
    <xf numFmtId="0" fontId="70" fillId="2" borderId="90" xfId="0" applyFont="1" applyFill="1" applyBorder="1" applyAlignment="1">
      <alignment vertical="center"/>
    </xf>
    <xf numFmtId="0" fontId="70" fillId="2" borderId="90" xfId="0" applyFont="1" applyFill="1" applyBorder="1"/>
    <xf numFmtId="0" fontId="70" fillId="2" borderId="48" xfId="0" applyFont="1" applyFill="1" applyBorder="1" applyAlignment="1">
      <alignment horizontal="center" vertical="center"/>
    </xf>
    <xf numFmtId="165" fontId="70" fillId="2" borderId="90" xfId="0" applyNumberFormat="1" applyFont="1" applyFill="1" applyBorder="1" applyAlignment="1">
      <alignment vertical="center"/>
    </xf>
    <xf numFmtId="0" fontId="79" fillId="2" borderId="90" xfId="0" applyFont="1" applyFill="1" applyBorder="1" applyAlignment="1">
      <alignment wrapText="1"/>
    </xf>
    <xf numFmtId="0" fontId="79" fillId="2" borderId="53" xfId="0" applyFont="1" applyFill="1" applyBorder="1" applyAlignment="1">
      <alignment horizontal="center" vertical="center" wrapText="1"/>
    </xf>
    <xf numFmtId="0" fontId="79" fillId="2" borderId="191" xfId="0" applyFont="1" applyFill="1" applyBorder="1" applyAlignment="1">
      <alignment horizontal="center" vertical="center" wrapText="1"/>
    </xf>
    <xf numFmtId="0" fontId="79" fillId="2" borderId="90" xfId="0" applyFont="1" applyFill="1" applyBorder="1" applyAlignment="1">
      <alignment vertical="center" wrapText="1"/>
    </xf>
    <xf numFmtId="165" fontId="79" fillId="2" borderId="48" xfId="0" applyNumberFormat="1" applyFont="1" applyFill="1" applyBorder="1" applyAlignment="1">
      <alignment horizontal="center" vertical="center" wrapText="1"/>
    </xf>
    <xf numFmtId="14" fontId="73" fillId="0" borderId="119" xfId="0" applyNumberFormat="1" applyFont="1" applyBorder="1" applyAlignment="1">
      <alignment horizontal="center" vertical="center" wrapText="1"/>
    </xf>
    <xf numFmtId="0" fontId="73" fillId="0" borderId="134" xfId="0" applyFont="1" applyBorder="1" applyAlignment="1">
      <alignment horizontal="center" vertical="center" wrapText="1"/>
    </xf>
    <xf numFmtId="0" fontId="73" fillId="2" borderId="1" xfId="0" applyFont="1" applyFill="1" applyBorder="1" applyAlignment="1">
      <alignment horizontal="center" vertical="center" wrapText="1"/>
    </xf>
    <xf numFmtId="0" fontId="73" fillId="0" borderId="0" xfId="0" applyFont="1" applyAlignment="1">
      <alignment horizontal="center" vertical="center" wrapText="1"/>
    </xf>
    <xf numFmtId="0" fontId="73" fillId="0" borderId="157" xfId="0" applyFont="1" applyBorder="1" applyAlignment="1">
      <alignment horizontal="center" vertical="center" wrapText="1"/>
    </xf>
    <xf numFmtId="0" fontId="77" fillId="0" borderId="157" xfId="0" applyFont="1" applyBorder="1" applyAlignment="1">
      <alignment horizontal="center" vertical="center" wrapText="1"/>
    </xf>
    <xf numFmtId="0" fontId="73" fillId="0" borderId="157" xfId="0" applyFont="1" applyBorder="1" applyAlignment="1">
      <alignment horizontal="center" vertical="center"/>
    </xf>
    <xf numFmtId="0" fontId="75" fillId="0" borderId="157" xfId="0" applyFont="1" applyBorder="1" applyAlignment="1">
      <alignment horizontal="center" vertical="center" wrapText="1"/>
    </xf>
    <xf numFmtId="9" fontId="73" fillId="0" borderId="157" xfId="0" applyNumberFormat="1" applyFont="1" applyBorder="1" applyAlignment="1">
      <alignment horizontal="center" vertical="center"/>
    </xf>
    <xf numFmtId="9" fontId="73" fillId="0" borderId="157" xfId="0" applyNumberFormat="1" applyFont="1" applyBorder="1" applyAlignment="1">
      <alignment horizontal="center" vertical="center" wrapText="1"/>
    </xf>
    <xf numFmtId="0" fontId="75" fillId="0" borderId="157" xfId="0" applyFont="1" applyBorder="1" applyAlignment="1">
      <alignment horizontal="center" vertical="center"/>
    </xf>
    <xf numFmtId="0" fontId="73" fillId="0" borderId="157" xfId="0" applyFont="1" applyBorder="1" applyAlignment="1">
      <alignment horizontal="center" vertical="center" textRotation="90"/>
    </xf>
    <xf numFmtId="164" fontId="73" fillId="2" borderId="157" xfId="0" applyNumberFormat="1" applyFont="1" applyFill="1" applyBorder="1" applyAlignment="1">
      <alignment horizontal="center" vertical="center"/>
    </xf>
    <xf numFmtId="14" fontId="73" fillId="0" borderId="158" xfId="0" applyNumberFormat="1" applyFont="1" applyBorder="1" applyAlignment="1">
      <alignment horizontal="center" vertical="center" wrapText="1"/>
    </xf>
    <xf numFmtId="0" fontId="73" fillId="0" borderId="184" xfId="0" applyFont="1" applyBorder="1" applyAlignment="1">
      <alignment horizontal="center" vertical="center" wrapText="1"/>
    </xf>
    <xf numFmtId="0" fontId="77" fillId="0" borderId="184" xfId="0" applyFont="1" applyBorder="1" applyAlignment="1">
      <alignment horizontal="center" vertical="center" wrapText="1"/>
    </xf>
    <xf numFmtId="0" fontId="75" fillId="0" borderId="184" xfId="0" applyFont="1" applyBorder="1" applyAlignment="1">
      <alignment horizontal="center" vertical="center" wrapText="1"/>
    </xf>
    <xf numFmtId="9" fontId="73" fillId="0" borderId="184" xfId="0" applyNumberFormat="1" applyFont="1" applyBorder="1" applyAlignment="1">
      <alignment horizontal="center" vertical="center"/>
    </xf>
    <xf numFmtId="9" fontId="73" fillId="0" borderId="184" xfId="0" applyNumberFormat="1" applyFont="1" applyBorder="1" applyAlignment="1">
      <alignment horizontal="center" vertical="center" wrapText="1"/>
    </xf>
    <xf numFmtId="0" fontId="75" fillId="0" borderId="184" xfId="0" applyFont="1" applyBorder="1" applyAlignment="1">
      <alignment horizontal="center" vertical="center"/>
    </xf>
    <xf numFmtId="0" fontId="73" fillId="0" borderId="184" xfId="0" applyFont="1" applyBorder="1" applyAlignment="1">
      <alignment horizontal="center" vertical="center"/>
    </xf>
    <xf numFmtId="164" fontId="73" fillId="2" borderId="184" xfId="0" applyNumberFormat="1" applyFont="1" applyFill="1" applyBorder="1" applyAlignment="1">
      <alignment horizontal="center" vertical="center"/>
    </xf>
    <xf numFmtId="9" fontId="73" fillId="4" borderId="184" xfId="0" applyNumberFormat="1" applyFont="1" applyFill="1" applyBorder="1" applyAlignment="1">
      <alignment horizontal="center" vertical="center"/>
    </xf>
    <xf numFmtId="0" fontId="73" fillId="0" borderId="181" xfId="0" applyFont="1" applyBorder="1" applyAlignment="1">
      <alignment horizontal="center" vertical="center"/>
    </xf>
    <xf numFmtId="0" fontId="75" fillId="0" borderId="182" xfId="0" applyFont="1" applyBorder="1" applyAlignment="1">
      <alignment horizontal="center" vertical="center" wrapText="1"/>
    </xf>
    <xf numFmtId="9" fontId="73" fillId="0" borderId="182" xfId="0" applyNumberFormat="1" applyFont="1" applyBorder="1" applyAlignment="1">
      <alignment horizontal="center" vertical="center"/>
    </xf>
    <xf numFmtId="9" fontId="73" fillId="0" borderId="182" xfId="0" applyNumberFormat="1" applyFont="1" applyBorder="1" applyAlignment="1">
      <alignment horizontal="center" vertical="center" wrapText="1"/>
    </xf>
    <xf numFmtId="0" fontId="75" fillId="0" borderId="182" xfId="0" applyFont="1" applyBorder="1" applyAlignment="1">
      <alignment horizontal="center" vertical="center"/>
    </xf>
    <xf numFmtId="164" fontId="73" fillId="2" borderId="182" xfId="0" applyNumberFormat="1" applyFont="1" applyFill="1" applyBorder="1" applyAlignment="1">
      <alignment horizontal="center" vertical="center"/>
    </xf>
    <xf numFmtId="9" fontId="73" fillId="4" borderId="182" xfId="0" applyNumberFormat="1" applyFont="1" applyFill="1" applyBorder="1" applyAlignment="1">
      <alignment horizontal="center" vertical="center"/>
    </xf>
    <xf numFmtId="0" fontId="73" fillId="0" borderId="182" xfId="0" applyFont="1" applyBorder="1" applyAlignment="1">
      <alignment horizontal="center" vertical="center" wrapText="1"/>
    </xf>
    <xf numFmtId="0" fontId="73" fillId="0" borderId="183" xfId="0" applyFont="1" applyBorder="1" applyAlignment="1">
      <alignment horizontal="center" vertical="center"/>
    </xf>
    <xf numFmtId="0" fontId="73" fillId="0" borderId="151" xfId="0" applyFont="1" applyBorder="1" applyAlignment="1">
      <alignment horizontal="center" vertical="center" wrapText="1"/>
    </xf>
    <xf numFmtId="0" fontId="73" fillId="0" borderId="152" xfId="0" applyFont="1" applyBorder="1" applyAlignment="1">
      <alignment horizontal="center" vertical="center" wrapText="1"/>
    </xf>
    <xf numFmtId="0" fontId="77" fillId="4" borderId="175" xfId="0" applyFont="1" applyFill="1" applyBorder="1" applyAlignment="1">
      <alignment horizontal="center" vertical="center" wrapText="1"/>
    </xf>
    <xf numFmtId="9" fontId="73" fillId="4" borderId="175" xfId="0" applyNumberFormat="1" applyFont="1" applyFill="1" applyBorder="1" applyAlignment="1">
      <alignment horizontal="center" vertical="center"/>
    </xf>
    <xf numFmtId="0" fontId="77" fillId="0" borderId="175" xfId="0" applyFont="1" applyBorder="1" applyAlignment="1">
      <alignment horizontal="center" vertical="center" wrapText="1"/>
    </xf>
    <xf numFmtId="165" fontId="73" fillId="0" borderId="172" xfId="0" applyNumberFormat="1" applyFont="1" applyBorder="1" applyAlignment="1">
      <alignment horizontal="center" vertical="center" wrapText="1"/>
    </xf>
    <xf numFmtId="9" fontId="77" fillId="4" borderId="175" xfId="0" applyNumberFormat="1" applyFont="1" applyFill="1" applyBorder="1" applyAlignment="1">
      <alignment horizontal="center" vertical="center" wrapText="1"/>
    </xf>
    <xf numFmtId="9" fontId="73" fillId="0" borderId="165" xfId="0" applyNumberFormat="1" applyFont="1" applyBorder="1" applyAlignment="1">
      <alignment horizontal="center" vertical="center"/>
    </xf>
    <xf numFmtId="9" fontId="73" fillId="4" borderId="165" xfId="0" applyNumberFormat="1" applyFont="1" applyFill="1" applyBorder="1" applyAlignment="1">
      <alignment horizontal="center" vertical="center"/>
    </xf>
    <xf numFmtId="0" fontId="73" fillId="0" borderId="164" xfId="0" applyFont="1" applyBorder="1" applyAlignment="1">
      <alignment horizontal="center" vertical="center" textRotation="90"/>
    </xf>
    <xf numFmtId="164" fontId="73" fillId="2" borderId="164" xfId="0" applyNumberFormat="1" applyFont="1" applyFill="1" applyBorder="1" applyAlignment="1">
      <alignment horizontal="center" vertical="center"/>
    </xf>
    <xf numFmtId="0" fontId="75" fillId="0" borderId="164" xfId="0" applyFont="1" applyBorder="1" applyAlignment="1">
      <alignment horizontal="center" vertical="center" textRotation="90" wrapText="1"/>
    </xf>
    <xf numFmtId="9" fontId="73" fillId="4" borderId="164" xfId="0" applyNumberFormat="1" applyFont="1" applyFill="1" applyBorder="1" applyAlignment="1">
      <alignment horizontal="center" vertical="center"/>
    </xf>
    <xf numFmtId="0" fontId="75" fillId="0" borderId="164" xfId="0" applyFont="1" applyBorder="1" applyAlignment="1">
      <alignment horizontal="center" vertical="center" textRotation="90"/>
    </xf>
    <xf numFmtId="0" fontId="73" fillId="0" borderId="167" xfId="0" applyFont="1" applyBorder="1" applyAlignment="1">
      <alignment horizontal="center" vertical="center" wrapText="1"/>
    </xf>
    <xf numFmtId="0" fontId="73" fillId="0" borderId="169" xfId="0" applyFont="1" applyBorder="1" applyAlignment="1">
      <alignment horizontal="center" vertical="center" wrapText="1"/>
    </xf>
    <xf numFmtId="0" fontId="75" fillId="0" borderId="169" xfId="0" applyFont="1" applyBorder="1" applyAlignment="1">
      <alignment horizontal="center" vertical="center" wrapText="1"/>
    </xf>
    <xf numFmtId="9" fontId="73" fillId="0" borderId="169" xfId="0" applyNumberFormat="1" applyFont="1" applyBorder="1" applyAlignment="1">
      <alignment horizontal="center" vertical="center" wrapText="1"/>
    </xf>
    <xf numFmtId="0" fontId="73" fillId="0" borderId="169" xfId="0" applyFont="1" applyBorder="1" applyAlignment="1">
      <alignment horizontal="center" vertical="center"/>
    </xf>
    <xf numFmtId="9" fontId="73" fillId="0" borderId="169" xfId="0" applyNumberFormat="1" applyFont="1" applyBorder="1" applyAlignment="1">
      <alignment horizontal="center" vertical="center"/>
    </xf>
    <xf numFmtId="164" fontId="73" fillId="2" borderId="169" xfId="0" applyNumberFormat="1" applyFont="1" applyFill="1" applyBorder="1" applyAlignment="1">
      <alignment horizontal="center" vertical="center"/>
    </xf>
    <xf numFmtId="0" fontId="75" fillId="0" borderId="169" xfId="0" applyFont="1" applyBorder="1" applyAlignment="1">
      <alignment horizontal="center" vertical="center" textRotation="90" wrapText="1"/>
    </xf>
    <xf numFmtId="9" fontId="73" fillId="4" borderId="169" xfId="0" applyNumberFormat="1" applyFont="1" applyFill="1" applyBorder="1" applyAlignment="1">
      <alignment horizontal="center" vertical="center"/>
    </xf>
    <xf numFmtId="0" fontId="75" fillId="0" borderId="169" xfId="0" applyFont="1" applyBorder="1" applyAlignment="1">
      <alignment horizontal="center" vertical="center" textRotation="90"/>
    </xf>
    <xf numFmtId="165" fontId="73" fillId="0" borderId="178" xfId="0" applyNumberFormat="1" applyFont="1" applyBorder="1" applyAlignment="1">
      <alignment horizontal="center" vertical="center" wrapText="1"/>
    </xf>
    <xf numFmtId="0" fontId="75" fillId="0" borderId="165" xfId="0" applyFont="1" applyBorder="1" applyAlignment="1">
      <alignment horizontal="center" vertical="center" wrapText="1"/>
    </xf>
    <xf numFmtId="164" fontId="73" fillId="2" borderId="165" xfId="0" applyNumberFormat="1" applyFont="1" applyFill="1" applyBorder="1" applyAlignment="1">
      <alignment horizontal="center" vertical="center"/>
    </xf>
    <xf numFmtId="0" fontId="75" fillId="0" borderId="165" xfId="0" applyFont="1" applyBorder="1" applyAlignment="1">
      <alignment horizontal="center" vertical="center" textRotation="90" wrapText="1"/>
    </xf>
    <xf numFmtId="0" fontId="75" fillId="0" borderId="165" xfId="0" applyFont="1" applyBorder="1" applyAlignment="1">
      <alignment horizontal="center" vertical="center" textRotation="90"/>
    </xf>
    <xf numFmtId="165" fontId="73" fillId="0" borderId="176" xfId="0" applyNumberFormat="1" applyFont="1" applyBorder="1" applyAlignment="1">
      <alignment horizontal="center" vertical="center" wrapText="1"/>
    </xf>
    <xf numFmtId="0" fontId="80" fillId="0" borderId="118" xfId="0" applyFont="1" applyBorder="1" applyAlignment="1">
      <alignment horizontal="center" vertical="center" textRotation="90" wrapText="1"/>
    </xf>
    <xf numFmtId="0" fontId="80" fillId="0" borderId="118" xfId="0" applyFont="1" applyBorder="1" applyAlignment="1">
      <alignment horizontal="center" vertical="center" textRotation="90"/>
    </xf>
    <xf numFmtId="0" fontId="80" fillId="0" borderId="121" xfId="0" applyFont="1" applyBorder="1" applyAlignment="1">
      <alignment horizontal="center" vertical="center" textRotation="90" wrapText="1"/>
    </xf>
    <xf numFmtId="0" fontId="80" fillId="0" borderId="121" xfId="0" applyFont="1" applyBorder="1" applyAlignment="1">
      <alignment horizontal="center" vertical="center" textRotation="90"/>
    </xf>
    <xf numFmtId="0" fontId="77" fillId="0" borderId="124" xfId="0" applyFont="1" applyBorder="1" applyAlignment="1">
      <alignment horizontal="center" vertical="center" wrapText="1"/>
    </xf>
    <xf numFmtId="0" fontId="80" fillId="0" borderId="124" xfId="0" applyFont="1" applyBorder="1" applyAlignment="1">
      <alignment horizontal="center" vertical="center" textRotation="90" wrapText="1"/>
    </xf>
    <xf numFmtId="0" fontId="80" fillId="0" borderId="124" xfId="0" applyFont="1" applyBorder="1" applyAlignment="1">
      <alignment horizontal="center" vertical="center" textRotation="90"/>
    </xf>
    <xf numFmtId="0" fontId="80" fillId="0" borderId="166" xfId="0" applyFont="1" applyBorder="1" applyAlignment="1">
      <alignment horizontal="center" vertical="center" textRotation="90" wrapText="1"/>
    </xf>
    <xf numFmtId="0" fontId="80" fillId="0" borderId="166" xfId="0" applyFont="1" applyBorder="1" applyAlignment="1">
      <alignment horizontal="center" vertical="center" textRotation="90"/>
    </xf>
    <xf numFmtId="0" fontId="77" fillId="0" borderId="121" xfId="0" applyFont="1" applyBorder="1" applyAlignment="1">
      <alignment horizontal="center" vertical="center" wrapText="1"/>
    </xf>
    <xf numFmtId="165" fontId="73" fillId="0" borderId="119" xfId="0" applyNumberFormat="1" applyFont="1" applyBorder="1" applyAlignment="1">
      <alignment horizontal="center" vertical="center" wrapText="1"/>
    </xf>
    <xf numFmtId="9" fontId="73" fillId="2" borderId="166" xfId="0" applyNumberFormat="1" applyFont="1" applyFill="1" applyBorder="1" applyAlignment="1">
      <alignment horizontal="center" vertical="center"/>
    </xf>
    <xf numFmtId="9" fontId="73" fillId="2" borderId="124" xfId="0" applyNumberFormat="1" applyFont="1" applyFill="1" applyBorder="1" applyAlignment="1">
      <alignment horizontal="center" vertical="center"/>
    </xf>
    <xf numFmtId="168" fontId="73" fillId="0" borderId="125" xfId="0" applyNumberFormat="1" applyFont="1" applyBorder="1" applyAlignment="1">
      <alignment horizontal="center" vertical="center"/>
    </xf>
    <xf numFmtId="0" fontId="73" fillId="2" borderId="128" xfId="0" applyFont="1" applyFill="1" applyBorder="1" applyAlignment="1">
      <alignment horizontal="center" vertical="center" wrapText="1"/>
    </xf>
    <xf numFmtId="0" fontId="77" fillId="4" borderId="128" xfId="0" applyFont="1" applyFill="1" applyBorder="1" applyAlignment="1">
      <alignment horizontal="center" vertical="center" wrapText="1"/>
    </xf>
    <xf numFmtId="0" fontId="75" fillId="2" borderId="128" xfId="0" applyFont="1" applyFill="1" applyBorder="1" applyAlignment="1">
      <alignment horizontal="center" vertical="center" wrapText="1"/>
    </xf>
    <xf numFmtId="9" fontId="73" fillId="2" borderId="128" xfId="0" applyNumberFormat="1" applyFont="1" applyFill="1" applyBorder="1" applyAlignment="1">
      <alignment horizontal="center" vertical="center" wrapText="1"/>
    </xf>
    <xf numFmtId="164" fontId="73" fillId="2" borderId="130" xfId="0" applyNumberFormat="1" applyFont="1" applyFill="1" applyBorder="1" applyAlignment="1">
      <alignment horizontal="center" vertical="center" wrapText="1"/>
    </xf>
    <xf numFmtId="9" fontId="73" fillId="2" borderId="126" xfId="0" applyNumberFormat="1" applyFont="1" applyFill="1" applyBorder="1" applyAlignment="1">
      <alignment horizontal="center" vertical="center" wrapText="1"/>
    </xf>
    <xf numFmtId="164" fontId="73" fillId="2" borderId="126" xfId="0" applyNumberFormat="1" applyFont="1" applyFill="1" applyBorder="1" applyAlignment="1">
      <alignment horizontal="center" vertical="center"/>
    </xf>
    <xf numFmtId="165" fontId="73" fillId="0" borderId="125" xfId="0" applyNumberFormat="1" applyFont="1" applyBorder="1" applyAlignment="1">
      <alignment horizontal="center" vertical="center" wrapText="1"/>
    </xf>
    <xf numFmtId="0" fontId="73" fillId="2" borderId="1" xfId="0" applyFont="1" applyFill="1" applyBorder="1" applyAlignment="1">
      <alignment horizontal="center" vertical="center"/>
    </xf>
    <xf numFmtId="9" fontId="73" fillId="0" borderId="0" xfId="0" applyNumberFormat="1" applyFont="1" applyAlignment="1">
      <alignment horizontal="center" vertical="center"/>
    </xf>
    <xf numFmtId="164" fontId="73" fillId="2" borderId="128" xfId="0" applyNumberFormat="1" applyFont="1" applyFill="1" applyBorder="1" applyAlignment="1">
      <alignment horizontal="center" vertical="center" wrapText="1"/>
    </xf>
    <xf numFmtId="0" fontId="75" fillId="2" borderId="128" xfId="0" applyFont="1" applyFill="1" applyBorder="1" applyAlignment="1">
      <alignment horizontal="center" vertical="center" textRotation="90" wrapText="1"/>
    </xf>
    <xf numFmtId="0" fontId="73" fillId="0" borderId="129" xfId="0" applyFont="1" applyBorder="1" applyAlignment="1">
      <alignment horizontal="center" vertical="center" wrapText="1"/>
    </xf>
    <xf numFmtId="0" fontId="75" fillId="2" borderId="130" xfId="0" applyFont="1" applyFill="1" applyBorder="1" applyAlignment="1">
      <alignment horizontal="center" vertical="center" textRotation="90" wrapText="1"/>
    </xf>
    <xf numFmtId="0" fontId="75" fillId="2" borderId="126" xfId="0" applyFont="1" applyFill="1" applyBorder="1" applyAlignment="1">
      <alignment horizontal="center" vertical="center" textRotation="90" wrapText="1"/>
    </xf>
    <xf numFmtId="9" fontId="73" fillId="4" borderId="126" xfId="0" applyNumberFormat="1" applyFont="1" applyFill="1" applyBorder="1" applyAlignment="1">
      <alignment horizontal="center" vertical="center"/>
    </xf>
    <xf numFmtId="164" fontId="73" fillId="2" borderId="130" xfId="0" applyNumberFormat="1" applyFont="1" applyFill="1" applyBorder="1" applyAlignment="1">
      <alignment horizontal="center" vertical="center"/>
    </xf>
    <xf numFmtId="0" fontId="75" fillId="0" borderId="130" xfId="0" applyFont="1" applyBorder="1" applyAlignment="1">
      <alignment horizontal="center" vertical="center" textRotation="90" wrapText="1"/>
    </xf>
    <xf numFmtId="9" fontId="73" fillId="4" borderId="130" xfId="0" applyNumberFormat="1" applyFont="1" applyFill="1" applyBorder="1" applyAlignment="1">
      <alignment horizontal="center" vertical="center"/>
    </xf>
    <xf numFmtId="0" fontId="75" fillId="0" borderId="130" xfId="0" applyFont="1" applyBorder="1" applyAlignment="1">
      <alignment horizontal="center" vertical="center" textRotation="90"/>
    </xf>
    <xf numFmtId="0" fontId="75" fillId="0" borderId="126" xfId="0" applyFont="1" applyBorder="1" applyAlignment="1">
      <alignment horizontal="center" vertical="center" textRotation="90" wrapText="1"/>
    </xf>
    <xf numFmtId="0" fontId="75" fillId="0" borderId="126" xfId="0" applyFont="1" applyBorder="1" applyAlignment="1">
      <alignment horizontal="center" vertical="center" textRotation="90"/>
    </xf>
    <xf numFmtId="0" fontId="75" fillId="2" borderId="1" xfId="0" applyFont="1" applyFill="1" applyBorder="1" applyAlignment="1">
      <alignment horizontal="center" vertical="center"/>
    </xf>
    <xf numFmtId="0" fontId="73" fillId="2" borderId="1" xfId="0" applyFont="1" applyFill="1" applyBorder="1" applyAlignment="1">
      <alignment horizontal="center" vertical="center" textRotation="90"/>
    </xf>
    <xf numFmtId="0" fontId="75" fillId="0" borderId="0" xfId="0" applyFont="1" applyAlignment="1">
      <alignment horizontal="center" vertical="center"/>
    </xf>
    <xf numFmtId="0" fontId="73" fillId="0" borderId="0" xfId="0" applyFont="1" applyAlignment="1">
      <alignment horizontal="center" vertical="center" textRotation="90"/>
    </xf>
    <xf numFmtId="0" fontId="75" fillId="5" borderId="203" xfId="0" applyFont="1" applyFill="1" applyBorder="1" applyAlignment="1">
      <alignment horizontal="center" vertical="center" textRotation="90"/>
    </xf>
    <xf numFmtId="0" fontId="74" fillId="0" borderId="205" xfId="0" applyFont="1" applyBorder="1" applyAlignment="1">
      <alignment horizontal="center" vertical="center" wrapText="1"/>
    </xf>
    <xf numFmtId="0" fontId="74" fillId="0" borderId="206" xfId="0" applyFont="1" applyBorder="1" applyAlignment="1">
      <alignment horizontal="center" vertical="center" wrapText="1"/>
    </xf>
    <xf numFmtId="14" fontId="82" fillId="0" borderId="207" xfId="0" applyNumberFormat="1" applyFont="1" applyBorder="1" applyAlignment="1">
      <alignment horizontal="center" vertical="center" wrapText="1"/>
    </xf>
    <xf numFmtId="14" fontId="82" fillId="0" borderId="209" xfId="0" applyNumberFormat="1" applyFont="1" applyBorder="1" applyAlignment="1">
      <alignment horizontal="center" vertical="center" wrapText="1"/>
    </xf>
    <xf numFmtId="0" fontId="82" fillId="0" borderId="210" xfId="0" applyFont="1" applyBorder="1" applyAlignment="1">
      <alignment horizontal="center" vertical="center" wrapText="1"/>
    </xf>
    <xf numFmtId="0" fontId="71" fillId="0" borderId="116" xfId="0" applyFont="1" applyBorder="1" applyAlignment="1">
      <alignment horizontal="center" vertical="center" wrapText="1"/>
    </xf>
    <xf numFmtId="0" fontId="71" fillId="0" borderId="116" xfId="0" applyFont="1" applyBorder="1" applyAlignment="1">
      <alignment horizontal="center" vertical="center"/>
    </xf>
    <xf numFmtId="0" fontId="73" fillId="0" borderId="1" xfId="0" applyFont="1" applyBorder="1" applyAlignment="1">
      <alignment horizontal="center" vertical="center"/>
    </xf>
    <xf numFmtId="0" fontId="73" fillId="0" borderId="175" xfId="0" applyFont="1" applyBorder="1" applyAlignment="1">
      <alignment horizontal="center" vertical="center"/>
    </xf>
    <xf numFmtId="0" fontId="73" fillId="0" borderId="0" xfId="0" applyFont="1" applyAlignment="1">
      <alignment horizontal="center" vertical="center"/>
    </xf>
    <xf numFmtId="14" fontId="71" fillId="0" borderId="115" xfId="0" applyNumberFormat="1" applyFont="1" applyBorder="1" applyAlignment="1">
      <alignment horizontal="center" vertical="center"/>
    </xf>
    <xf numFmtId="0" fontId="73" fillId="18" borderId="203" xfId="0" applyFont="1" applyFill="1" applyBorder="1" applyAlignment="1">
      <alignment horizontal="center" vertical="center" textRotation="90" wrapText="1"/>
    </xf>
    <xf numFmtId="0" fontId="7" fillId="2" borderId="90" xfId="0" applyFont="1" applyFill="1" applyBorder="1" applyAlignment="1">
      <alignment vertical="center"/>
    </xf>
    <xf numFmtId="0" fontId="7" fillId="2" borderId="90" xfId="0" applyFont="1" applyFill="1" applyBorder="1"/>
    <xf numFmtId="0" fontId="14" fillId="2" borderId="53" xfId="0" applyFont="1" applyFill="1" applyBorder="1" applyAlignment="1">
      <alignment horizontal="center" vertical="center" wrapText="1"/>
    </xf>
    <xf numFmtId="0" fontId="7" fillId="2" borderId="90" xfId="0" applyFont="1" applyFill="1" applyBorder="1" applyAlignment="1">
      <alignment horizontal="center" vertical="center" wrapText="1"/>
    </xf>
    <xf numFmtId="0" fontId="85" fillId="2" borderId="90" xfId="0" applyFont="1" applyFill="1" applyBorder="1"/>
    <xf numFmtId="0" fontId="7" fillId="2" borderId="90" xfId="0" applyFont="1" applyFill="1" applyBorder="1" applyAlignment="1">
      <alignment vertical="top"/>
    </xf>
    <xf numFmtId="0" fontId="77" fillId="0" borderId="118" xfId="0" applyFont="1" applyBorder="1" applyAlignment="1">
      <alignment horizontal="center" vertical="center" wrapText="1"/>
    </xf>
    <xf numFmtId="0" fontId="73" fillId="0" borderId="165" xfId="0" applyFont="1" applyBorder="1" applyAlignment="1">
      <alignment horizontal="center" vertical="center" wrapText="1"/>
    </xf>
    <xf numFmtId="0" fontId="73" fillId="0" borderId="122" xfId="0" applyFont="1" applyBorder="1" applyAlignment="1">
      <alignment horizontal="center" vertical="center"/>
    </xf>
    <xf numFmtId="0" fontId="73" fillId="2" borderId="130" xfId="0" applyFont="1" applyFill="1" applyBorder="1" applyAlignment="1">
      <alignment horizontal="center" vertical="center" wrapText="1"/>
    </xf>
    <xf numFmtId="0" fontId="73" fillId="2" borderId="126" xfId="0" applyFont="1" applyFill="1" applyBorder="1" applyAlignment="1">
      <alignment horizontal="center" vertical="center" wrapText="1"/>
    </xf>
    <xf numFmtId="0" fontId="73" fillId="0" borderId="130" xfId="0" applyFont="1" applyBorder="1" applyAlignment="1">
      <alignment horizontal="center" vertical="center"/>
    </xf>
    <xf numFmtId="0" fontId="73" fillId="0" borderId="165" xfId="0" applyFont="1" applyBorder="1" applyAlignment="1">
      <alignment horizontal="center" vertical="center"/>
    </xf>
    <xf numFmtId="0" fontId="73" fillId="0" borderId="126" xfId="0" applyFont="1" applyBorder="1" applyAlignment="1">
      <alignment horizontal="center" vertical="center"/>
    </xf>
    <xf numFmtId="0" fontId="73" fillId="0" borderId="166" xfId="0" applyFont="1" applyBorder="1" applyAlignment="1">
      <alignment horizontal="center" vertical="center"/>
    </xf>
    <xf numFmtId="0" fontId="73" fillId="0" borderId="124" xfId="0" applyFont="1" applyBorder="1" applyAlignment="1">
      <alignment horizontal="center" vertical="center"/>
    </xf>
    <xf numFmtId="9" fontId="73" fillId="0" borderId="165" xfId="0" applyNumberFormat="1" applyFont="1" applyBorder="1" applyAlignment="1">
      <alignment horizontal="center" vertical="center" wrapText="1"/>
    </xf>
    <xf numFmtId="0" fontId="73" fillId="0" borderId="166" xfId="0" applyFont="1" applyBorder="1" applyAlignment="1">
      <alignment horizontal="center" vertical="center" wrapText="1"/>
    </xf>
    <xf numFmtId="9" fontId="73" fillId="0" borderId="166" xfId="0" applyNumberFormat="1" applyFont="1" applyBorder="1" applyAlignment="1">
      <alignment horizontal="center" vertical="center"/>
    </xf>
    <xf numFmtId="0" fontId="73" fillId="0" borderId="130" xfId="0" applyFont="1" applyBorder="1" applyAlignment="1">
      <alignment horizontal="center" vertical="center" wrapText="1"/>
    </xf>
    <xf numFmtId="9" fontId="73" fillId="0" borderId="130" xfId="0" applyNumberFormat="1" applyFont="1" applyBorder="1" applyAlignment="1">
      <alignment horizontal="center" vertical="center"/>
    </xf>
    <xf numFmtId="0" fontId="75" fillId="0" borderId="130" xfId="0" applyFont="1" applyBorder="1" applyAlignment="1">
      <alignment horizontal="center" vertical="center"/>
    </xf>
    <xf numFmtId="0" fontId="75" fillId="0" borderId="118" xfId="0" applyFont="1" applyBorder="1" applyAlignment="1">
      <alignment horizontal="center" vertical="center"/>
    </xf>
    <xf numFmtId="0" fontId="73" fillId="0" borderId="121" xfId="0" applyFont="1" applyBorder="1" applyAlignment="1">
      <alignment horizontal="center" vertical="center" wrapText="1"/>
    </xf>
    <xf numFmtId="0" fontId="73" fillId="0" borderId="122" xfId="0" applyFont="1" applyBorder="1" applyAlignment="1">
      <alignment horizontal="center" vertical="center" wrapText="1"/>
    </xf>
    <xf numFmtId="9" fontId="73" fillId="2" borderId="130" xfId="0" applyNumberFormat="1" applyFont="1" applyFill="1" applyBorder="1" applyAlignment="1">
      <alignment horizontal="center" vertical="center" wrapText="1"/>
    </xf>
    <xf numFmtId="0" fontId="73" fillId="0" borderId="118" xfId="0" applyFont="1" applyBorder="1" applyAlignment="1">
      <alignment horizontal="center" vertical="center" wrapText="1"/>
    </xf>
    <xf numFmtId="0" fontId="73" fillId="0" borderId="124" xfId="0" applyFont="1" applyBorder="1" applyAlignment="1">
      <alignment horizontal="center" vertical="center" wrapText="1"/>
    </xf>
    <xf numFmtId="0" fontId="73" fillId="0" borderId="118" xfId="0" applyFont="1" applyBorder="1" applyAlignment="1">
      <alignment horizontal="center" vertical="center" textRotation="90"/>
    </xf>
    <xf numFmtId="9" fontId="73" fillId="2" borderId="118" xfId="0" applyNumberFormat="1" applyFont="1" applyFill="1" applyBorder="1" applyAlignment="1">
      <alignment horizontal="center" vertical="center"/>
    </xf>
    <xf numFmtId="0" fontId="75" fillId="0" borderId="118" xfId="0" applyFont="1" applyBorder="1" applyAlignment="1">
      <alignment horizontal="center" vertical="center" textRotation="90" wrapText="1"/>
    </xf>
    <xf numFmtId="9" fontId="73" fillId="0" borderId="118" xfId="0" applyNumberFormat="1" applyFont="1" applyBorder="1" applyAlignment="1">
      <alignment horizontal="center" vertical="center"/>
    </xf>
    <xf numFmtId="9" fontId="73" fillId="4" borderId="118" xfId="0" applyNumberFormat="1" applyFont="1" applyFill="1" applyBorder="1" applyAlignment="1">
      <alignment horizontal="center" vertical="center"/>
    </xf>
    <xf numFmtId="0" fontId="75" fillId="0" borderId="118" xfId="0" applyFont="1" applyBorder="1" applyAlignment="1">
      <alignment horizontal="center" vertical="center" textRotation="90"/>
    </xf>
    <xf numFmtId="0" fontId="73" fillId="0" borderId="118" xfId="0" applyFont="1" applyBorder="1" applyAlignment="1">
      <alignment horizontal="center" vertical="center"/>
    </xf>
    <xf numFmtId="0" fontId="73" fillId="0" borderId="121" xfId="0" applyFont="1" applyBorder="1" applyAlignment="1">
      <alignment horizontal="center" vertical="center" textRotation="90"/>
    </xf>
    <xf numFmtId="0" fontId="75" fillId="0" borderId="121" xfId="0" applyFont="1" applyBorder="1" applyAlignment="1">
      <alignment horizontal="center" vertical="center" textRotation="90" wrapText="1"/>
    </xf>
    <xf numFmtId="9" fontId="73" fillId="0" borderId="121" xfId="0" applyNumberFormat="1" applyFont="1" applyBorder="1" applyAlignment="1">
      <alignment horizontal="center" vertical="center"/>
    </xf>
    <xf numFmtId="0" fontId="75" fillId="8" borderId="118" xfId="0" applyFont="1" applyFill="1" applyBorder="1" applyAlignment="1">
      <alignment horizontal="center" vertical="center" textRotation="90"/>
    </xf>
    <xf numFmtId="9" fontId="73" fillId="0" borderId="124" xfId="0" applyNumberFormat="1" applyFont="1" applyBorder="1" applyAlignment="1">
      <alignment horizontal="center" vertical="center"/>
    </xf>
    <xf numFmtId="0" fontId="73" fillId="0" borderId="124" xfId="0" applyFont="1" applyBorder="1" applyAlignment="1">
      <alignment horizontal="center" vertical="center" textRotation="90"/>
    </xf>
    <xf numFmtId="164" fontId="73" fillId="2" borderId="118" xfId="0" applyNumberFormat="1" applyFont="1" applyFill="1" applyBorder="1" applyAlignment="1">
      <alignment horizontal="center" vertical="center"/>
    </xf>
    <xf numFmtId="164" fontId="73" fillId="2" borderId="124" xfId="0" applyNumberFormat="1" applyFont="1" applyFill="1" applyBorder="1" applyAlignment="1">
      <alignment horizontal="center" vertical="center"/>
    </xf>
    <xf numFmtId="0" fontId="75" fillId="0" borderId="124" xfId="0" applyFont="1" applyBorder="1" applyAlignment="1">
      <alignment horizontal="center" vertical="center" textRotation="90" wrapText="1"/>
    </xf>
    <xf numFmtId="9" fontId="73" fillId="4" borderId="124" xfId="0" applyNumberFormat="1" applyFont="1" applyFill="1" applyBorder="1" applyAlignment="1">
      <alignment horizontal="center" vertical="center"/>
    </xf>
    <xf numFmtId="0" fontId="75" fillId="0" borderId="124" xfId="0" applyFont="1" applyBorder="1" applyAlignment="1">
      <alignment horizontal="center" vertical="center" textRotation="90"/>
    </xf>
    <xf numFmtId="0" fontId="73" fillId="0" borderId="119" xfId="0" applyFont="1" applyBorder="1" applyAlignment="1">
      <alignment horizontal="center" vertical="center" wrapText="1"/>
    </xf>
    <xf numFmtId="9" fontId="73" fillId="4" borderId="121" xfId="0" applyNumberFormat="1" applyFont="1" applyFill="1" applyBorder="1" applyAlignment="1">
      <alignment horizontal="center" vertical="center"/>
    </xf>
    <xf numFmtId="0" fontId="73" fillId="0" borderId="121" xfId="0" applyFont="1" applyBorder="1" applyAlignment="1">
      <alignment horizontal="center" vertical="center"/>
    </xf>
    <xf numFmtId="0" fontId="73" fillId="0" borderId="126" xfId="0" applyFont="1" applyBorder="1" applyAlignment="1">
      <alignment horizontal="center" vertical="center" wrapText="1"/>
    </xf>
    <xf numFmtId="0" fontId="73" fillId="0" borderId="168" xfId="0" applyFont="1" applyBorder="1" applyAlignment="1">
      <alignment horizontal="center" vertical="center" wrapText="1"/>
    </xf>
    <xf numFmtId="0" fontId="73" fillId="0" borderId="185" xfId="0" applyFont="1" applyBorder="1" applyAlignment="1">
      <alignment horizontal="center" vertical="center" wrapText="1"/>
    </xf>
    <xf numFmtId="0" fontId="73" fillId="0" borderId="186" xfId="0" applyFont="1" applyBorder="1" applyAlignment="1">
      <alignment horizontal="center" vertical="center" wrapText="1"/>
    </xf>
    <xf numFmtId="0" fontId="73" fillId="0" borderId="179" xfId="0" applyFont="1" applyBorder="1" applyAlignment="1">
      <alignment horizontal="center" vertical="center"/>
    </xf>
    <xf numFmtId="0" fontId="73" fillId="0" borderId="175" xfId="0" applyFont="1" applyBorder="1" applyAlignment="1">
      <alignment horizontal="center" vertical="center" textRotation="90"/>
    </xf>
    <xf numFmtId="164" fontId="73" fillId="2" borderId="175" xfId="0" applyNumberFormat="1" applyFont="1" applyFill="1" applyBorder="1" applyAlignment="1">
      <alignment horizontal="center" vertical="center"/>
    </xf>
    <xf numFmtId="0" fontId="75" fillId="0" borderId="175" xfId="0" applyFont="1" applyBorder="1" applyAlignment="1">
      <alignment horizontal="center" vertical="center" textRotation="90" wrapText="1"/>
    </xf>
    <xf numFmtId="0" fontId="75" fillId="0" borderId="175" xfId="0" applyFont="1" applyBorder="1" applyAlignment="1">
      <alignment horizontal="center" vertical="center" textRotation="90"/>
    </xf>
    <xf numFmtId="0" fontId="73" fillId="0" borderId="164" xfId="0" applyFont="1" applyBorder="1" applyAlignment="1">
      <alignment horizontal="center" vertical="center" wrapText="1"/>
    </xf>
    <xf numFmtId="9" fontId="73" fillId="0" borderId="164" xfId="0" applyNumberFormat="1" applyFont="1" applyBorder="1" applyAlignment="1">
      <alignment horizontal="center" vertical="center"/>
    </xf>
    <xf numFmtId="0" fontId="73" fillId="0" borderId="164" xfId="0" applyFont="1" applyBorder="1" applyAlignment="1">
      <alignment horizontal="center" vertical="center"/>
    </xf>
    <xf numFmtId="0" fontId="73" fillId="0" borderId="175" xfId="0" applyFont="1" applyBorder="1" applyAlignment="1">
      <alignment horizontal="center" vertical="center" wrapText="1"/>
    </xf>
    <xf numFmtId="9" fontId="73" fillId="0" borderId="175" xfId="0" applyNumberFormat="1" applyFont="1" applyBorder="1" applyAlignment="1">
      <alignment horizontal="center" vertical="center"/>
    </xf>
    <xf numFmtId="0" fontId="75" fillId="0" borderId="175" xfId="0" applyFont="1" applyBorder="1" applyAlignment="1">
      <alignment horizontal="center" vertical="center" wrapText="1"/>
    </xf>
    <xf numFmtId="164" fontId="73" fillId="0" borderId="118" xfId="0" applyNumberFormat="1" applyFont="1" applyBorder="1" applyAlignment="1">
      <alignment horizontal="center" vertical="center"/>
    </xf>
    <xf numFmtId="164" fontId="73" fillId="0" borderId="124" xfId="0" applyNumberFormat="1" applyFont="1" applyBorder="1" applyAlignment="1">
      <alignment horizontal="center" vertical="center"/>
    </xf>
    <xf numFmtId="164" fontId="73" fillId="2" borderId="166" xfId="0" applyNumberFormat="1" applyFont="1" applyFill="1" applyBorder="1" applyAlignment="1">
      <alignment horizontal="center" vertical="center"/>
    </xf>
    <xf numFmtId="0" fontId="75" fillId="0" borderId="166" xfId="0" applyFont="1" applyBorder="1" applyAlignment="1">
      <alignment horizontal="center" vertical="center" textRotation="90" wrapText="1"/>
    </xf>
    <xf numFmtId="9" fontId="73" fillId="4" borderId="166" xfId="0" applyNumberFormat="1" applyFont="1" applyFill="1" applyBorder="1" applyAlignment="1">
      <alignment horizontal="center" vertical="center"/>
    </xf>
    <xf numFmtId="0" fontId="75" fillId="0" borderId="166" xfId="0" applyFont="1" applyBorder="1" applyAlignment="1">
      <alignment horizontal="center" vertical="center" textRotation="90"/>
    </xf>
    <xf numFmtId="0" fontId="73" fillId="0" borderId="125" xfId="0" applyFont="1" applyBorder="1" applyAlignment="1">
      <alignment horizontal="center" vertical="center" wrapText="1"/>
    </xf>
    <xf numFmtId="14" fontId="73" fillId="0" borderId="119" xfId="0" applyNumberFormat="1" applyFont="1" applyBorder="1" applyAlignment="1">
      <alignment horizontal="center" vertical="center"/>
    </xf>
    <xf numFmtId="14" fontId="73" fillId="0" borderId="125" xfId="0" applyNumberFormat="1" applyFont="1" applyBorder="1" applyAlignment="1">
      <alignment horizontal="center" vertical="center"/>
    </xf>
    <xf numFmtId="14" fontId="73" fillId="0" borderId="168" xfId="0" applyNumberFormat="1" applyFont="1" applyBorder="1" applyAlignment="1">
      <alignment horizontal="center" vertical="center" wrapText="1"/>
    </xf>
    <xf numFmtId="0" fontId="75" fillId="5" borderId="197" xfId="0" applyFont="1" applyFill="1" applyBorder="1" applyAlignment="1">
      <alignment horizontal="center" vertical="center"/>
    </xf>
    <xf numFmtId="0" fontId="73" fillId="0" borderId="153" xfId="0" applyFont="1" applyBorder="1" applyAlignment="1">
      <alignment horizontal="center" vertical="center" wrapText="1"/>
    </xf>
    <xf numFmtId="0" fontId="7" fillId="0" borderId="0" xfId="0" applyFont="1"/>
    <xf numFmtId="165" fontId="14" fillId="2" borderId="48" xfId="0" applyNumberFormat="1" applyFont="1" applyFill="1" applyBorder="1" applyAlignment="1">
      <alignment horizontal="center" vertical="center" wrapText="1"/>
    </xf>
    <xf numFmtId="0" fontId="75" fillId="0" borderId="119" xfId="0" applyFont="1" applyBorder="1" applyAlignment="1">
      <alignment horizontal="center" vertical="center" wrapText="1"/>
    </xf>
    <xf numFmtId="164" fontId="73" fillId="2" borderId="121" xfId="0" applyNumberFormat="1" applyFont="1" applyFill="1" applyBorder="1" applyAlignment="1">
      <alignment horizontal="center" vertical="center"/>
    </xf>
    <xf numFmtId="0" fontId="75" fillId="0" borderId="121" xfId="0" applyFont="1" applyBorder="1" applyAlignment="1">
      <alignment horizontal="center" vertical="center" textRotation="90"/>
    </xf>
    <xf numFmtId="14" fontId="73" fillId="0" borderId="122" xfId="0" applyNumberFormat="1" applyFont="1" applyBorder="1" applyAlignment="1">
      <alignment horizontal="center" vertical="center" wrapText="1"/>
    </xf>
    <xf numFmtId="0" fontId="73" fillId="0" borderId="213" xfId="0" applyFont="1" applyBorder="1" applyAlignment="1">
      <alignment horizontal="center" vertical="center"/>
    </xf>
    <xf numFmtId="0" fontId="73" fillId="0" borderId="213" xfId="0" applyFont="1" applyBorder="1" applyAlignment="1">
      <alignment horizontal="center" vertical="center" wrapText="1"/>
    </xf>
    <xf numFmtId="0" fontId="73" fillId="0" borderId="213" xfId="0" applyFont="1" applyBorder="1" applyAlignment="1">
      <alignment horizontal="center" vertical="center" textRotation="90"/>
    </xf>
    <xf numFmtId="9" fontId="73" fillId="0" borderId="213" xfId="0" applyNumberFormat="1" applyFont="1" applyBorder="1" applyAlignment="1">
      <alignment horizontal="center" vertical="center"/>
    </xf>
    <xf numFmtId="164" fontId="73" fillId="4" borderId="213" xfId="0" applyNumberFormat="1" applyFont="1" applyFill="1" applyBorder="1" applyAlignment="1">
      <alignment horizontal="center" vertical="center"/>
    </xf>
    <xf numFmtId="0" fontId="75" fillId="0" borderId="213" xfId="0" applyFont="1" applyBorder="1" applyAlignment="1">
      <alignment horizontal="center" vertical="center" textRotation="90" wrapText="1"/>
    </xf>
    <xf numFmtId="9" fontId="73" fillId="4" borderId="213" xfId="0" applyNumberFormat="1" applyFont="1" applyFill="1" applyBorder="1" applyAlignment="1">
      <alignment horizontal="center" vertical="center"/>
    </xf>
    <xf numFmtId="0" fontId="75" fillId="0" borderId="213" xfId="0" applyFont="1" applyBorder="1" applyAlignment="1">
      <alignment horizontal="center" vertical="center" textRotation="90"/>
    </xf>
    <xf numFmtId="166" fontId="73" fillId="0" borderId="214" xfId="0" applyNumberFormat="1" applyFont="1" applyBorder="1" applyAlignment="1">
      <alignment horizontal="center" vertical="center" wrapText="1"/>
    </xf>
    <xf numFmtId="0" fontId="73" fillId="0" borderId="215" xfId="0" applyFont="1" applyBorder="1" applyAlignment="1">
      <alignment horizontal="center" vertical="center"/>
    </xf>
    <xf numFmtId="0" fontId="73" fillId="0" borderId="215" xfId="0" applyFont="1" applyBorder="1" applyAlignment="1">
      <alignment horizontal="center" vertical="center" wrapText="1"/>
    </xf>
    <xf numFmtId="9" fontId="73" fillId="0" borderId="215" xfId="0" applyNumberFormat="1" applyFont="1" applyBorder="1" applyAlignment="1">
      <alignment horizontal="center" vertical="center"/>
    </xf>
    <xf numFmtId="164" fontId="73" fillId="4" borderId="215" xfId="0" applyNumberFormat="1" applyFont="1" applyFill="1" applyBorder="1" applyAlignment="1">
      <alignment horizontal="center" vertical="center"/>
    </xf>
    <xf numFmtId="0" fontId="75" fillId="0" borderId="215" xfId="0" applyFont="1" applyBorder="1" applyAlignment="1">
      <alignment horizontal="center" vertical="center" textRotation="90" wrapText="1"/>
    </xf>
    <xf numFmtId="9" fontId="73" fillId="4" borderId="215" xfId="0" applyNumberFormat="1" applyFont="1" applyFill="1" applyBorder="1" applyAlignment="1">
      <alignment horizontal="center" vertical="center"/>
    </xf>
    <xf numFmtId="166" fontId="73" fillId="0" borderId="216" xfId="0" applyNumberFormat="1" applyFont="1" applyBorder="1" applyAlignment="1">
      <alignment horizontal="center" vertical="center" wrapText="1"/>
    </xf>
    <xf numFmtId="0" fontId="73" fillId="0" borderId="226" xfId="0" applyFont="1" applyBorder="1" applyAlignment="1">
      <alignment horizontal="center" vertical="center"/>
    </xf>
    <xf numFmtId="0" fontId="73" fillId="0" borderId="226" xfId="0" applyFont="1" applyBorder="1" applyAlignment="1">
      <alignment horizontal="center" vertical="center" wrapText="1"/>
    </xf>
    <xf numFmtId="9" fontId="73" fillId="0" borderId="226" xfId="0" applyNumberFormat="1" applyFont="1" applyBorder="1" applyAlignment="1">
      <alignment horizontal="center" vertical="center"/>
    </xf>
    <xf numFmtId="164" fontId="73" fillId="4" borderId="226" xfId="0" applyNumberFormat="1" applyFont="1" applyFill="1" applyBorder="1" applyAlignment="1">
      <alignment horizontal="center" vertical="center"/>
    </xf>
    <xf numFmtId="0" fontId="75" fillId="0" borderId="226" xfId="0" applyFont="1" applyBorder="1" applyAlignment="1">
      <alignment horizontal="center" vertical="center" textRotation="90" wrapText="1"/>
    </xf>
    <xf numFmtId="9" fontId="73" fillId="4" borderId="226" xfId="0" applyNumberFormat="1" applyFont="1" applyFill="1" applyBorder="1" applyAlignment="1">
      <alignment horizontal="center" vertical="center"/>
    </xf>
    <xf numFmtId="166" fontId="73" fillId="0" borderId="227" xfId="0" applyNumberFormat="1" applyFont="1" applyBorder="1" applyAlignment="1">
      <alignment horizontal="center" vertical="center" wrapText="1"/>
    </xf>
    <xf numFmtId="9" fontId="73" fillId="0" borderId="185" xfId="0" applyNumberFormat="1" applyFont="1" applyBorder="1" applyAlignment="1">
      <alignment horizontal="center" vertical="center"/>
    </xf>
    <xf numFmtId="164" fontId="73" fillId="4" borderId="185" xfId="0" applyNumberFormat="1" applyFont="1" applyFill="1" applyBorder="1" applyAlignment="1">
      <alignment horizontal="center" vertical="center"/>
    </xf>
    <xf numFmtId="0" fontId="75" fillId="0" borderId="185" xfId="0" applyFont="1" applyBorder="1" applyAlignment="1">
      <alignment horizontal="center" vertical="center" textRotation="90" wrapText="1"/>
    </xf>
    <xf numFmtId="9" fontId="73" fillId="4" borderId="185" xfId="0" applyNumberFormat="1" applyFont="1" applyFill="1" applyBorder="1" applyAlignment="1">
      <alignment horizontal="center" vertical="center"/>
    </xf>
    <xf numFmtId="0" fontId="75" fillId="0" borderId="185" xfId="0" applyFont="1" applyBorder="1" applyAlignment="1">
      <alignment horizontal="center" vertical="center" textRotation="90"/>
    </xf>
    <xf numFmtId="164" fontId="73" fillId="4" borderId="182" xfId="0" applyNumberFormat="1" applyFont="1" applyFill="1" applyBorder="1" applyAlignment="1">
      <alignment horizontal="center" vertical="center"/>
    </xf>
    <xf numFmtId="0" fontId="75" fillId="0" borderId="182" xfId="0" applyFont="1" applyBorder="1" applyAlignment="1">
      <alignment horizontal="center" vertical="center" textRotation="90" wrapText="1"/>
    </xf>
    <xf numFmtId="0" fontId="75" fillId="0" borderId="182" xfId="0" applyFont="1" applyBorder="1" applyAlignment="1">
      <alignment horizontal="center" vertical="center" textRotation="90"/>
    </xf>
    <xf numFmtId="9" fontId="73" fillId="4" borderId="186" xfId="0" applyNumberFormat="1" applyFont="1" applyFill="1" applyBorder="1" applyAlignment="1">
      <alignment horizontal="center" vertical="center"/>
    </xf>
    <xf numFmtId="0" fontId="73" fillId="0" borderId="183" xfId="0" applyFont="1" applyBorder="1" applyAlignment="1">
      <alignment horizontal="center" vertical="center" wrapText="1"/>
    </xf>
    <xf numFmtId="165" fontId="73" fillId="0" borderId="183" xfId="0" applyNumberFormat="1" applyFont="1" applyBorder="1" applyAlignment="1">
      <alignment horizontal="center" vertical="center"/>
    </xf>
    <xf numFmtId="9" fontId="73" fillId="0" borderId="186" xfId="0" applyNumberFormat="1" applyFont="1" applyBorder="1" applyAlignment="1">
      <alignment horizontal="center" vertical="center"/>
    </xf>
    <xf numFmtId="0" fontId="73" fillId="0" borderId="186" xfId="0" applyFont="1" applyBorder="1" applyAlignment="1">
      <alignment horizontal="center" vertical="center"/>
    </xf>
    <xf numFmtId="0" fontId="76" fillId="0" borderId="186" xfId="0" applyFont="1" applyBorder="1" applyAlignment="1">
      <alignment horizontal="center" vertical="center" wrapText="1"/>
    </xf>
    <xf numFmtId="0" fontId="73" fillId="9" borderId="186" xfId="0" applyFont="1" applyFill="1" applyBorder="1" applyAlignment="1">
      <alignment horizontal="center" vertical="center" wrapText="1"/>
    </xf>
    <xf numFmtId="9" fontId="76" fillId="0" borderId="182" xfId="0" applyNumberFormat="1" applyFont="1" applyBorder="1" applyAlignment="1">
      <alignment horizontal="center" vertical="center"/>
    </xf>
    <xf numFmtId="0" fontId="73" fillId="9" borderId="182" xfId="0" applyFont="1" applyFill="1" applyBorder="1" applyAlignment="1">
      <alignment horizontal="center" vertical="center" wrapText="1"/>
    </xf>
    <xf numFmtId="0" fontId="76" fillId="0" borderId="186" xfId="0" applyFont="1" applyBorder="1" applyAlignment="1">
      <alignment horizontal="center" vertical="center" textRotation="90"/>
    </xf>
    <xf numFmtId="9" fontId="76" fillId="0" borderId="186" xfId="0" applyNumberFormat="1" applyFont="1" applyBorder="1" applyAlignment="1">
      <alignment horizontal="center" vertical="center"/>
    </xf>
    <xf numFmtId="164" fontId="73" fillId="4" borderId="186" xfId="0" applyNumberFormat="1" applyFont="1" applyFill="1" applyBorder="1" applyAlignment="1">
      <alignment horizontal="center" vertical="center"/>
    </xf>
    <xf numFmtId="0" fontId="75" fillId="0" borderId="186" xfId="0" applyFont="1" applyBorder="1" applyAlignment="1">
      <alignment horizontal="center" vertical="center" textRotation="90" wrapText="1"/>
    </xf>
    <xf numFmtId="0" fontId="75" fillId="0" borderId="186" xfId="0" applyFont="1" applyBorder="1" applyAlignment="1">
      <alignment horizontal="center" vertical="center" textRotation="90"/>
    </xf>
    <xf numFmtId="0" fontId="73" fillId="0" borderId="182" xfId="0" applyFont="1" applyBorder="1" applyAlignment="1">
      <alignment horizontal="center" vertical="center"/>
    </xf>
    <xf numFmtId="0" fontId="76" fillId="0" borderId="182" xfId="0" applyFont="1" applyBorder="1" applyAlignment="1">
      <alignment horizontal="center" vertical="center" wrapText="1"/>
    </xf>
    <xf numFmtId="0" fontId="73" fillId="0" borderId="186" xfId="0" applyFont="1" applyBorder="1" applyAlignment="1">
      <alignment horizontal="center" vertical="center" textRotation="90"/>
    </xf>
    <xf numFmtId="0" fontId="73" fillId="0" borderId="225" xfId="0" applyFont="1" applyBorder="1" applyAlignment="1">
      <alignment horizontal="center" vertical="center" wrapText="1"/>
    </xf>
    <xf numFmtId="0" fontId="77" fillId="4" borderId="186" xfId="0" applyFont="1" applyFill="1" applyBorder="1" applyAlignment="1">
      <alignment horizontal="center" vertical="center" wrapText="1"/>
    </xf>
    <xf numFmtId="0" fontId="77" fillId="4" borderId="182" xfId="0" applyFont="1" applyFill="1" applyBorder="1" applyAlignment="1">
      <alignment horizontal="center" vertical="center" wrapText="1"/>
    </xf>
    <xf numFmtId="0" fontId="73" fillId="2" borderId="186" xfId="0" applyFont="1" applyFill="1" applyBorder="1" applyAlignment="1">
      <alignment horizontal="center" vertical="center" wrapText="1"/>
    </xf>
    <xf numFmtId="9" fontId="73" fillId="2" borderId="186" xfId="0" applyNumberFormat="1" applyFont="1" applyFill="1" applyBorder="1" applyAlignment="1">
      <alignment horizontal="center" vertical="center" wrapText="1"/>
    </xf>
    <xf numFmtId="0" fontId="75" fillId="2" borderId="186" xfId="0" applyFont="1" applyFill="1" applyBorder="1" applyAlignment="1">
      <alignment horizontal="center" vertical="center" textRotation="90" wrapText="1"/>
    </xf>
    <xf numFmtId="0" fontId="73" fillId="2" borderId="182" xfId="0" applyFont="1" applyFill="1" applyBorder="1" applyAlignment="1">
      <alignment horizontal="center" vertical="center" wrapText="1"/>
    </xf>
    <xf numFmtId="0" fontId="75" fillId="2" borderId="182" xfId="0" applyFont="1" applyFill="1" applyBorder="1" applyAlignment="1">
      <alignment horizontal="center" vertical="center" textRotation="90" wrapText="1"/>
    </xf>
    <xf numFmtId="9" fontId="73" fillId="2" borderId="182" xfId="0" applyNumberFormat="1" applyFont="1" applyFill="1" applyBorder="1" applyAlignment="1">
      <alignment horizontal="center" vertical="center" wrapText="1"/>
    </xf>
    <xf numFmtId="0" fontId="73" fillId="0" borderId="224" xfId="0" applyFont="1" applyBorder="1" applyAlignment="1">
      <alignment horizontal="center" vertical="center" textRotation="90"/>
    </xf>
    <xf numFmtId="0" fontId="77" fillId="0" borderId="182" xfId="0" applyFont="1" applyBorder="1" applyAlignment="1">
      <alignment horizontal="center" vertical="center" wrapText="1"/>
    </xf>
    <xf numFmtId="14" fontId="73" fillId="0" borderId="183" xfId="0" applyNumberFormat="1" applyFont="1" applyBorder="1" applyAlignment="1">
      <alignment horizontal="center" vertical="center" wrapText="1"/>
    </xf>
    <xf numFmtId="14" fontId="73" fillId="0" borderId="225" xfId="0" applyNumberFormat="1" applyFont="1" applyBorder="1" applyAlignment="1">
      <alignment horizontal="center" vertical="center" wrapText="1"/>
    </xf>
    <xf numFmtId="0" fontId="73" fillId="4" borderId="186" xfId="0" applyFont="1" applyFill="1" applyBorder="1" applyAlignment="1">
      <alignment horizontal="center" vertical="center" wrapText="1"/>
    </xf>
    <xf numFmtId="0" fontId="75" fillId="0" borderId="157" xfId="0" applyFont="1" applyBorder="1" applyAlignment="1">
      <alignment horizontal="center" vertical="center" textRotation="90" wrapText="1"/>
    </xf>
    <xf numFmtId="0" fontId="75" fillId="0" borderId="184" xfId="0" applyFont="1" applyBorder="1" applyAlignment="1">
      <alignment horizontal="center" vertical="center" textRotation="90" wrapText="1"/>
    </xf>
    <xf numFmtId="0" fontId="73" fillId="0" borderId="56" xfId="0" applyFont="1" applyBorder="1" applyAlignment="1">
      <alignment horizontal="center" vertical="center"/>
    </xf>
    <xf numFmtId="0" fontId="73" fillId="0" borderId="231" xfId="0" applyFont="1" applyBorder="1" applyAlignment="1">
      <alignment horizontal="center" vertical="center"/>
    </xf>
    <xf numFmtId="165" fontId="73" fillId="0" borderId="237" xfId="0" applyNumberFormat="1" applyFont="1" applyBorder="1" applyAlignment="1">
      <alignment horizontal="center" vertical="center"/>
    </xf>
    <xf numFmtId="0" fontId="73" fillId="0" borderId="235" xfId="0" applyFont="1" applyBorder="1" applyAlignment="1">
      <alignment horizontal="center" vertical="center" wrapText="1"/>
    </xf>
    <xf numFmtId="0" fontId="73" fillId="0" borderId="236" xfId="0" applyFont="1" applyBorder="1" applyAlignment="1">
      <alignment horizontal="center" vertical="center"/>
    </xf>
    <xf numFmtId="165" fontId="73" fillId="0" borderId="239" xfId="0" applyNumberFormat="1" applyFont="1" applyBorder="1" applyAlignment="1">
      <alignment horizontal="center" vertical="center"/>
    </xf>
    <xf numFmtId="0" fontId="73" fillId="0" borderId="229" xfId="0" applyFont="1" applyBorder="1" applyAlignment="1">
      <alignment horizontal="center" vertical="center" wrapText="1"/>
    </xf>
    <xf numFmtId="0" fontId="73" fillId="0" borderId="229" xfId="0" applyFont="1" applyBorder="1" applyAlignment="1">
      <alignment horizontal="center" vertical="center"/>
    </xf>
    <xf numFmtId="165" fontId="73" fillId="0" borderId="240" xfId="0" applyNumberFormat="1" applyFont="1" applyBorder="1" applyAlignment="1">
      <alignment horizontal="center" vertical="center"/>
    </xf>
    <xf numFmtId="0" fontId="73" fillId="0" borderId="233" xfId="0" applyFont="1" applyBorder="1" applyAlignment="1">
      <alignment horizontal="center" vertical="center" wrapText="1"/>
    </xf>
    <xf numFmtId="0" fontId="73" fillId="0" borderId="233" xfId="0" applyFont="1" applyBorder="1" applyAlignment="1">
      <alignment horizontal="center" vertical="center"/>
    </xf>
    <xf numFmtId="165" fontId="73" fillId="0" borderId="234" xfId="0" applyNumberFormat="1" applyFont="1" applyBorder="1" applyAlignment="1">
      <alignment horizontal="center" vertical="center"/>
    </xf>
    <xf numFmtId="0" fontId="73" fillId="0" borderId="232" xfId="0" applyFont="1" applyBorder="1" applyAlignment="1">
      <alignment horizontal="center" vertical="center" wrapText="1"/>
    </xf>
    <xf numFmtId="0" fontId="73" fillId="0" borderId="230" xfId="0" applyFont="1" applyBorder="1" applyAlignment="1">
      <alignment horizontal="center" vertical="center"/>
    </xf>
    <xf numFmtId="9" fontId="73" fillId="0" borderId="126" xfId="0" applyNumberFormat="1" applyFont="1" applyBorder="1" applyAlignment="1">
      <alignment horizontal="center" vertical="center"/>
    </xf>
    <xf numFmtId="0" fontId="75" fillId="0" borderId="126" xfId="0" applyFont="1" applyBorder="1" applyAlignment="1">
      <alignment horizontal="center" vertical="center"/>
    </xf>
    <xf numFmtId="9" fontId="74" fillId="4" borderId="90" xfId="0" applyNumberFormat="1" applyFont="1" applyFill="1" applyBorder="1" applyAlignment="1">
      <alignment vertical="top"/>
    </xf>
    <xf numFmtId="0" fontId="75" fillId="0" borderId="165" xfId="0" applyFont="1" applyBorder="1" applyAlignment="1">
      <alignment horizontal="center" vertical="center"/>
    </xf>
    <xf numFmtId="0" fontId="73" fillId="0" borderId="223" xfId="0" applyFont="1" applyBorder="1" applyAlignment="1">
      <alignment horizontal="center" vertical="center"/>
    </xf>
    <xf numFmtId="0" fontId="73" fillId="0" borderId="242" xfId="0" applyFont="1" applyBorder="1" applyAlignment="1">
      <alignment horizontal="center" vertical="center"/>
    </xf>
    <xf numFmtId="0" fontId="73" fillId="0" borderId="185" xfId="0" applyFont="1" applyBorder="1" applyAlignment="1">
      <alignment horizontal="center" vertical="center"/>
    </xf>
    <xf numFmtId="0" fontId="14" fillId="0" borderId="116" xfId="0" applyFont="1" applyBorder="1" applyAlignment="1">
      <alignment horizontal="center" vertical="center" wrapText="1"/>
    </xf>
    <xf numFmtId="0" fontId="7" fillId="4" borderId="90" xfId="0" applyFont="1" applyFill="1" applyBorder="1"/>
    <xf numFmtId="0" fontId="14" fillId="4" borderId="90" xfId="0" applyFont="1" applyFill="1" applyBorder="1"/>
    <xf numFmtId="0" fontId="14" fillId="0" borderId="0" xfId="0" applyFont="1" applyAlignment="1">
      <alignment horizontal="center" vertical="center" wrapText="1"/>
    </xf>
    <xf numFmtId="165" fontId="14" fillId="2" borderId="249" xfId="0" applyNumberFormat="1" applyFont="1" applyFill="1" applyBorder="1" applyAlignment="1">
      <alignment horizontal="center" vertical="center"/>
    </xf>
    <xf numFmtId="0" fontId="14" fillId="2" borderId="249" xfId="0" applyFont="1" applyFill="1" applyBorder="1" applyAlignment="1">
      <alignment horizontal="center" vertical="center" wrapText="1"/>
    </xf>
    <xf numFmtId="0" fontId="14" fillId="2" borderId="249" xfId="0" applyFont="1" applyFill="1" applyBorder="1" applyAlignment="1">
      <alignment horizontal="center" vertical="center"/>
    </xf>
    <xf numFmtId="0" fontId="14" fillId="0" borderId="90" xfId="0" applyFont="1" applyBorder="1" applyAlignment="1">
      <alignment horizontal="center" vertical="center" wrapText="1"/>
    </xf>
    <xf numFmtId="0" fontId="14" fillId="0" borderId="118" xfId="0" applyFont="1" applyBorder="1" applyAlignment="1">
      <alignment horizontal="center" vertical="center"/>
    </xf>
    <xf numFmtId="0" fontId="14" fillId="0" borderId="118" xfId="0" applyFont="1" applyBorder="1" applyAlignment="1">
      <alignment horizontal="center" vertical="center" wrapText="1"/>
    </xf>
    <xf numFmtId="0" fontId="14" fillId="0" borderId="121" xfId="0" applyFont="1" applyBorder="1" applyAlignment="1">
      <alignment horizontal="center" vertical="center"/>
    </xf>
    <xf numFmtId="0" fontId="14" fillId="0" borderId="121" xfId="0" applyFont="1" applyBorder="1" applyAlignment="1">
      <alignment horizontal="center" vertical="center" wrapText="1"/>
    </xf>
    <xf numFmtId="165" fontId="14" fillId="0" borderId="122" xfId="0" applyNumberFormat="1" applyFont="1" applyBorder="1" applyAlignment="1">
      <alignment horizontal="center" vertical="center"/>
    </xf>
    <xf numFmtId="0" fontId="15" fillId="0" borderId="121" xfId="0" applyFont="1" applyBorder="1" applyAlignment="1">
      <alignment horizontal="center" vertical="center" wrapText="1"/>
    </xf>
    <xf numFmtId="0" fontId="14" fillId="0" borderId="124" xfId="0" applyFont="1" applyBorder="1" applyAlignment="1">
      <alignment horizontal="center" vertical="center" wrapText="1"/>
    </xf>
    <xf numFmtId="0" fontId="14" fillId="0" borderId="124" xfId="0" applyFont="1" applyBorder="1" applyAlignment="1">
      <alignment horizontal="center" vertical="center"/>
    </xf>
    <xf numFmtId="165" fontId="14" fillId="0" borderId="125" xfId="0" applyNumberFormat="1" applyFont="1" applyBorder="1" applyAlignment="1">
      <alignment horizontal="center" vertical="center"/>
    </xf>
    <xf numFmtId="165" fontId="14" fillId="0" borderId="119" xfId="0" applyNumberFormat="1" applyFont="1" applyBorder="1" applyAlignment="1">
      <alignment horizontal="center" vertical="center"/>
    </xf>
    <xf numFmtId="0" fontId="14" fillId="0" borderId="128" xfId="0" applyFont="1" applyBorder="1" applyAlignment="1">
      <alignment horizontal="center" vertical="center" wrapText="1"/>
    </xf>
    <xf numFmtId="0" fontId="13" fillId="0" borderId="128" xfId="0" applyFont="1" applyBorder="1" applyAlignment="1">
      <alignment horizontal="center" vertical="center"/>
    </xf>
    <xf numFmtId="0" fontId="14" fillId="0" borderId="128" xfId="0" applyFont="1" applyBorder="1" applyAlignment="1">
      <alignment horizontal="center" vertical="center"/>
    </xf>
    <xf numFmtId="165" fontId="14" fillId="0" borderId="129" xfId="0" applyNumberFormat="1" applyFont="1" applyBorder="1" applyAlignment="1">
      <alignment horizontal="center" vertical="center"/>
    </xf>
    <xf numFmtId="0" fontId="13" fillId="0" borderId="128" xfId="0" applyFont="1" applyBorder="1" applyAlignment="1">
      <alignment horizontal="center" vertical="center" wrapText="1"/>
    </xf>
    <xf numFmtId="9" fontId="14" fillId="0" borderId="128" xfId="0" applyNumberFormat="1" applyFont="1" applyBorder="1" applyAlignment="1">
      <alignment horizontal="center" vertical="center" wrapText="1"/>
    </xf>
    <xf numFmtId="0" fontId="87" fillId="0" borderId="128" xfId="0" applyFont="1" applyBorder="1" applyAlignment="1">
      <alignment horizontal="center" vertical="center" wrapText="1"/>
    </xf>
    <xf numFmtId="165" fontId="14" fillId="0" borderId="119" xfId="0" applyNumberFormat="1" applyFont="1" applyBorder="1" applyAlignment="1">
      <alignment horizontal="center" vertical="center" wrapText="1"/>
    </xf>
    <xf numFmtId="0" fontId="14" fillId="0" borderId="119" xfId="0" applyFont="1" applyBorder="1" applyAlignment="1">
      <alignment horizontal="center" vertical="center" wrapText="1"/>
    </xf>
    <xf numFmtId="0" fontId="87" fillId="0" borderId="124" xfId="0" applyFont="1" applyBorder="1" applyAlignment="1">
      <alignment horizontal="center" vertical="center" wrapText="1"/>
    </xf>
    <xf numFmtId="0" fontId="14" fillId="0" borderId="126" xfId="0" applyFont="1" applyBorder="1" applyAlignment="1">
      <alignment horizontal="center" vertical="center" wrapText="1"/>
    </xf>
    <xf numFmtId="0" fontId="14" fillId="0" borderId="126" xfId="0" applyFont="1" applyBorder="1" applyAlignment="1">
      <alignment horizontal="center" vertical="center"/>
    </xf>
    <xf numFmtId="0" fontId="13" fillId="0" borderId="126" xfId="0" applyFont="1" applyBorder="1" applyAlignment="1">
      <alignment horizontal="center" vertical="center" wrapText="1"/>
    </xf>
    <xf numFmtId="9" fontId="14" fillId="0" borderId="126" xfId="0" applyNumberFormat="1" applyFont="1" applyBorder="1" applyAlignment="1">
      <alignment horizontal="center" vertical="center" wrapText="1"/>
    </xf>
    <xf numFmtId="0" fontId="13" fillId="0" borderId="126" xfId="0" applyFont="1" applyBorder="1" applyAlignment="1">
      <alignment horizontal="center" vertical="center"/>
    </xf>
    <xf numFmtId="0" fontId="15" fillId="0" borderId="126" xfId="0" applyFont="1" applyBorder="1" applyAlignment="1">
      <alignment horizontal="center" vertical="center" wrapText="1"/>
    </xf>
    <xf numFmtId="165" fontId="14" fillId="0" borderId="173" xfId="0" applyNumberFormat="1" applyFont="1" applyBorder="1" applyAlignment="1">
      <alignment horizontal="center" vertical="center"/>
    </xf>
    <xf numFmtId="165" fontId="14" fillId="0" borderId="129" xfId="0" applyNumberFormat="1" applyFont="1" applyBorder="1" applyAlignment="1">
      <alignment horizontal="center" vertical="center" wrapText="1"/>
    </xf>
    <xf numFmtId="0" fontId="75" fillId="0" borderId="253" xfId="0" applyFont="1" applyBorder="1" applyAlignment="1">
      <alignment horizontal="center" vertical="center"/>
    </xf>
    <xf numFmtId="0" fontId="75" fillId="0" borderId="171" xfId="0" applyFont="1" applyBorder="1" applyAlignment="1">
      <alignment horizontal="center" vertical="center"/>
    </xf>
    <xf numFmtId="0" fontId="75" fillId="0" borderId="255" xfId="0" applyFont="1" applyBorder="1" applyAlignment="1">
      <alignment horizontal="center" vertical="center"/>
    </xf>
    <xf numFmtId="0" fontId="75" fillId="0" borderId="254" xfId="0" applyFont="1" applyBorder="1" applyAlignment="1">
      <alignment horizontal="center" vertical="center"/>
    </xf>
    <xf numFmtId="0" fontId="73" fillId="2" borderId="223" xfId="0" applyFont="1" applyFill="1" applyBorder="1" applyAlignment="1">
      <alignment horizontal="center" vertical="center" wrapText="1"/>
    </xf>
    <xf numFmtId="0" fontId="73" fillId="0" borderId="246" xfId="0" applyFont="1" applyBorder="1" applyAlignment="1">
      <alignment horizontal="center" vertical="center"/>
    </xf>
    <xf numFmtId="0" fontId="14" fillId="0" borderId="223" xfId="0" applyFont="1" applyBorder="1" applyAlignment="1">
      <alignment horizontal="center" vertical="center" wrapText="1"/>
    </xf>
    <xf numFmtId="0" fontId="14" fillId="0" borderId="223" xfId="0" applyFont="1" applyBorder="1" applyAlignment="1">
      <alignment horizontal="center" vertical="center"/>
    </xf>
    <xf numFmtId="0" fontId="14" fillId="0" borderId="258" xfId="0" applyFont="1" applyBorder="1" applyAlignment="1">
      <alignment horizontal="center" vertical="center"/>
    </xf>
    <xf numFmtId="0" fontId="73" fillId="0" borderId="268" xfId="0" applyFont="1" applyBorder="1" applyAlignment="1">
      <alignment horizontal="center" vertical="center"/>
    </xf>
    <xf numFmtId="0" fontId="73" fillId="0" borderId="268" xfId="0" applyFont="1" applyBorder="1" applyAlignment="1">
      <alignment horizontal="center" vertical="center" wrapText="1"/>
    </xf>
    <xf numFmtId="9" fontId="73" fillId="0" borderId="268" xfId="0" applyNumberFormat="1" applyFont="1" applyBorder="1" applyAlignment="1">
      <alignment horizontal="center" vertical="center"/>
    </xf>
    <xf numFmtId="164" fontId="73" fillId="4" borderId="268" xfId="0" applyNumberFormat="1" applyFont="1" applyFill="1" applyBorder="1" applyAlignment="1">
      <alignment horizontal="center" vertical="center"/>
    </xf>
    <xf numFmtId="0" fontId="75" fillId="0" borderId="268" xfId="0" applyFont="1" applyBorder="1" applyAlignment="1">
      <alignment horizontal="center" vertical="center" textRotation="90" wrapText="1"/>
    </xf>
    <xf numFmtId="9" fontId="73" fillId="4" borderId="268" xfId="0" applyNumberFormat="1" applyFont="1" applyFill="1" applyBorder="1" applyAlignment="1">
      <alignment horizontal="center" vertical="center"/>
    </xf>
    <xf numFmtId="0" fontId="75" fillId="0" borderId="268" xfId="0" applyFont="1" applyBorder="1" applyAlignment="1">
      <alignment horizontal="center" vertical="center" textRotation="90"/>
    </xf>
    <xf numFmtId="0" fontId="88" fillId="0" borderId="0" xfId="0" applyFont="1"/>
    <xf numFmtId="165" fontId="73" fillId="0" borderId="52" xfId="0" applyNumberFormat="1" applyFont="1" applyBorder="1" applyAlignment="1">
      <alignment horizontal="center" vertical="center"/>
    </xf>
    <xf numFmtId="0" fontId="73" fillId="0" borderId="105" xfId="0" applyFont="1" applyBorder="1" applyAlignment="1">
      <alignment horizontal="center" vertical="center" wrapText="1"/>
    </xf>
    <xf numFmtId="0" fontId="73" fillId="0" borderId="105" xfId="0" applyFont="1" applyBorder="1" applyAlignment="1">
      <alignment horizontal="center" vertical="center"/>
    </xf>
    <xf numFmtId="165" fontId="73" fillId="0" borderId="48" xfId="0" applyNumberFormat="1" applyFont="1" applyBorder="1" applyAlignment="1">
      <alignment horizontal="center" vertical="center"/>
    </xf>
    <xf numFmtId="0" fontId="73" fillId="0" borderId="53" xfId="0" applyFont="1" applyBorder="1" applyAlignment="1">
      <alignment horizontal="center" vertical="center" wrapText="1"/>
    </xf>
    <xf numFmtId="0" fontId="73" fillId="0" borderId="53" xfId="0" applyFont="1" applyBorder="1" applyAlignment="1">
      <alignment horizontal="center" vertical="center"/>
    </xf>
    <xf numFmtId="165" fontId="73" fillId="0" borderId="55" xfId="0" applyNumberFormat="1" applyFont="1" applyBorder="1" applyAlignment="1">
      <alignment horizontal="center" vertical="center"/>
    </xf>
    <xf numFmtId="165" fontId="71" fillId="0" borderId="146" xfId="0" applyNumberFormat="1" applyFont="1" applyBorder="1" applyAlignment="1">
      <alignment horizontal="center" vertical="center"/>
    </xf>
    <xf numFmtId="0" fontId="71" fillId="0" borderId="140" xfId="0" applyFont="1" applyBorder="1" applyAlignment="1">
      <alignment horizontal="center" vertical="center" wrapText="1"/>
    </xf>
    <xf numFmtId="0" fontId="71" fillId="0" borderId="141" xfId="0" applyFont="1" applyBorder="1" applyAlignment="1">
      <alignment horizontal="center" vertical="center"/>
    </xf>
    <xf numFmtId="165" fontId="71" fillId="0" borderId="147" xfId="0" applyNumberFormat="1" applyFont="1" applyBorder="1" applyAlignment="1">
      <alignment horizontal="center" vertical="center"/>
    </xf>
    <xf numFmtId="0" fontId="71" fillId="0" borderId="142" xfId="0" applyFont="1" applyBorder="1" applyAlignment="1">
      <alignment horizontal="center" vertical="center" wrapText="1"/>
    </xf>
    <xf numFmtId="0" fontId="71" fillId="0" borderId="143" xfId="0" applyFont="1" applyBorder="1" applyAlignment="1">
      <alignment horizontal="center" vertical="center"/>
    </xf>
    <xf numFmtId="165" fontId="71" fillId="0" borderId="148" xfId="0" applyNumberFormat="1" applyFont="1" applyBorder="1" applyAlignment="1">
      <alignment horizontal="center" vertical="center"/>
    </xf>
    <xf numFmtId="0" fontId="71" fillId="0" borderId="144" xfId="0" applyFont="1" applyBorder="1" applyAlignment="1">
      <alignment horizontal="center" vertical="center" wrapText="1"/>
    </xf>
    <xf numFmtId="0" fontId="71" fillId="0" borderId="145" xfId="0" applyFont="1" applyBorder="1" applyAlignment="1">
      <alignment horizontal="center" vertical="center"/>
    </xf>
    <xf numFmtId="165" fontId="70" fillId="0" borderId="149" xfId="0" applyNumberFormat="1" applyFont="1" applyBorder="1" applyAlignment="1">
      <alignment horizontal="center" vertical="center"/>
    </xf>
    <xf numFmtId="0" fontId="70" fillId="0" borderId="150" xfId="0" applyFont="1" applyBorder="1" applyAlignment="1">
      <alignment horizontal="center" vertical="center" wrapText="1"/>
    </xf>
    <xf numFmtId="0" fontId="70" fillId="0" borderId="150" xfId="0" applyFont="1" applyBorder="1" applyAlignment="1">
      <alignment horizontal="center" vertical="center"/>
    </xf>
    <xf numFmtId="0" fontId="71" fillId="0" borderId="115" xfId="0" applyFont="1" applyBorder="1" applyAlignment="1">
      <alignment horizontal="center" vertical="center"/>
    </xf>
    <xf numFmtId="165" fontId="14" fillId="0" borderId="115" xfId="0" applyNumberFormat="1" applyFont="1" applyBorder="1" applyAlignment="1">
      <alignment horizontal="center" vertical="center"/>
    </xf>
    <xf numFmtId="0" fontId="14" fillId="0" borderId="159" xfId="0" applyFont="1" applyBorder="1" applyAlignment="1">
      <alignment horizontal="center" vertical="center"/>
    </xf>
    <xf numFmtId="165" fontId="14" fillId="0" borderId="57" xfId="0" applyNumberFormat="1" applyFont="1" applyBorder="1" applyAlignment="1">
      <alignment horizontal="center" vertical="center"/>
    </xf>
    <xf numFmtId="0" fontId="14" fillId="0" borderId="114" xfId="0" applyFont="1" applyBorder="1" applyAlignment="1">
      <alignment horizontal="center" vertical="center" wrapText="1"/>
    </xf>
    <xf numFmtId="0" fontId="14" fillId="0" borderId="160" xfId="0" applyFont="1" applyBorder="1" applyAlignment="1">
      <alignment horizontal="center" vertical="center"/>
    </xf>
    <xf numFmtId="165" fontId="14" fillId="0" borderId="161" xfId="0" applyNumberFormat="1" applyFont="1" applyBorder="1" applyAlignment="1">
      <alignment horizontal="center" vertical="center"/>
    </xf>
    <xf numFmtId="0" fontId="14" fillId="0" borderId="162" xfId="0" applyFont="1" applyBorder="1" applyAlignment="1">
      <alignment horizontal="center" vertical="center" wrapText="1"/>
    </xf>
    <xf numFmtId="0" fontId="14" fillId="0" borderId="163" xfId="0" applyFont="1" applyBorder="1" applyAlignment="1">
      <alignment horizontal="center" vertical="center"/>
    </xf>
    <xf numFmtId="165" fontId="70" fillId="0" borderId="48" xfId="0" applyNumberFormat="1" applyFont="1" applyBorder="1" applyAlignment="1">
      <alignment horizontal="center" vertical="center"/>
    </xf>
    <xf numFmtId="0" fontId="70" fillId="0" borderId="46" xfId="0" applyFont="1" applyBorder="1" applyAlignment="1">
      <alignment horizontal="center" vertical="center" wrapText="1"/>
    </xf>
    <xf numFmtId="0" fontId="70" fillId="0" borderId="187" xfId="0" applyFont="1" applyBorder="1" applyAlignment="1">
      <alignment horizontal="center" vertical="center"/>
    </xf>
    <xf numFmtId="165" fontId="70" fillId="2" borderId="48" xfId="0" applyNumberFormat="1" applyFont="1" applyFill="1" applyBorder="1" applyAlignment="1">
      <alignment horizontal="center" vertical="center"/>
    </xf>
    <xf numFmtId="0" fontId="70" fillId="2" borderId="46" xfId="0" applyFont="1" applyFill="1" applyBorder="1" applyAlignment="1">
      <alignment horizontal="center" vertical="center" wrapText="1"/>
    </xf>
    <xf numFmtId="0" fontId="70" fillId="2" borderId="187" xfId="0" applyFont="1" applyFill="1" applyBorder="1" applyAlignment="1">
      <alignment horizontal="center" vertical="center"/>
    </xf>
    <xf numFmtId="165" fontId="70" fillId="0" borderId="90" xfId="0" applyNumberFormat="1" applyFont="1" applyBorder="1" applyAlignment="1">
      <alignment horizontal="center" vertical="center"/>
    </xf>
    <xf numFmtId="0" fontId="70" fillId="0" borderId="90" xfId="0" applyFont="1" applyBorder="1" applyAlignment="1">
      <alignment horizontal="center" vertical="center" wrapText="1"/>
    </xf>
    <xf numFmtId="165" fontId="71" fillId="0" borderId="56" xfId="0" applyNumberFormat="1" applyFont="1" applyBorder="1" applyAlignment="1">
      <alignment horizontal="center" vertical="center"/>
    </xf>
    <xf numFmtId="0" fontId="71" fillId="0" borderId="187" xfId="0" applyFont="1" applyBorder="1" applyAlignment="1">
      <alignment horizontal="center" vertical="center" wrapText="1"/>
    </xf>
    <xf numFmtId="0" fontId="71" fillId="0" borderId="90" xfId="0" applyFont="1" applyBorder="1" applyAlignment="1">
      <alignment horizontal="center" vertical="center"/>
    </xf>
    <xf numFmtId="165" fontId="71" fillId="0" borderId="188" xfId="0" applyNumberFormat="1" applyFont="1" applyBorder="1" applyAlignment="1">
      <alignment horizontal="center" vertical="center"/>
    </xf>
    <xf numFmtId="0" fontId="71" fillId="0" borderId="189" xfId="0" applyFont="1" applyBorder="1" applyAlignment="1">
      <alignment horizontal="center" vertical="center" wrapText="1"/>
    </xf>
    <xf numFmtId="0" fontId="71" fillId="0" borderId="190" xfId="0" applyFont="1" applyBorder="1" applyAlignment="1">
      <alignment horizontal="center" vertical="center"/>
    </xf>
    <xf numFmtId="0" fontId="71" fillId="0" borderId="191" xfId="0" applyFont="1" applyBorder="1" applyAlignment="1">
      <alignment horizontal="center" vertical="center"/>
    </xf>
    <xf numFmtId="165" fontId="71" fillId="0" borderId="192" xfId="0" applyNumberFormat="1" applyFont="1" applyBorder="1" applyAlignment="1">
      <alignment horizontal="center" vertical="center"/>
    </xf>
    <xf numFmtId="0" fontId="71" fillId="0" borderId="193" xfId="0" applyFont="1" applyBorder="1" applyAlignment="1">
      <alignment horizontal="center" vertical="center" wrapText="1"/>
    </xf>
    <xf numFmtId="0" fontId="71" fillId="0" borderId="194" xfId="0" applyFont="1" applyBorder="1" applyAlignment="1">
      <alignment horizontal="center" vertical="center"/>
    </xf>
    <xf numFmtId="0" fontId="70" fillId="0" borderId="53" xfId="0" applyFont="1" applyBorder="1" applyAlignment="1">
      <alignment horizontal="center" vertical="center" wrapText="1"/>
    </xf>
    <xf numFmtId="0" fontId="70" fillId="0" borderId="53" xfId="0" applyFont="1" applyBorder="1" applyAlignment="1">
      <alignment horizontal="center" vertical="center"/>
    </xf>
    <xf numFmtId="0" fontId="70" fillId="0" borderId="46" xfId="0" applyFont="1" applyBorder="1" applyAlignment="1">
      <alignment horizontal="center" vertical="center"/>
    </xf>
    <xf numFmtId="0" fontId="70" fillId="0" borderId="90" xfId="0" applyFont="1" applyBorder="1" applyAlignment="1">
      <alignment horizontal="center" vertical="center"/>
    </xf>
    <xf numFmtId="165" fontId="70" fillId="0" borderId="115" xfId="0" applyNumberFormat="1" applyFont="1" applyBorder="1" applyAlignment="1">
      <alignment horizontal="center" vertical="center"/>
    </xf>
    <xf numFmtId="0" fontId="70" fillId="0" borderId="116" xfId="0" applyFont="1" applyBorder="1" applyAlignment="1">
      <alignment horizontal="center" vertical="center" wrapText="1"/>
    </xf>
    <xf numFmtId="0" fontId="70" fillId="0" borderId="116" xfId="0" applyFont="1" applyBorder="1" applyAlignment="1">
      <alignment horizontal="center" vertical="center"/>
    </xf>
    <xf numFmtId="165" fontId="70" fillId="0" borderId="57" xfId="0" applyNumberFormat="1" applyFont="1" applyBorder="1" applyAlignment="1">
      <alignment horizontal="center" vertical="center"/>
    </xf>
    <xf numFmtId="0" fontId="70" fillId="0" borderId="114" xfId="0" applyFont="1" applyBorder="1" applyAlignment="1">
      <alignment horizontal="center" vertical="center" wrapText="1"/>
    </xf>
    <xf numFmtId="0" fontId="70" fillId="0" borderId="114" xfId="0" applyFont="1" applyBorder="1" applyAlignment="1">
      <alignment horizontal="center" vertical="center"/>
    </xf>
    <xf numFmtId="9" fontId="14" fillId="0" borderId="118" xfId="0" applyNumberFormat="1" applyFont="1" applyBorder="1" applyAlignment="1">
      <alignment horizontal="center" vertical="center"/>
    </xf>
    <xf numFmtId="164" fontId="14" fillId="0" borderId="118" xfId="0" applyNumberFormat="1" applyFont="1" applyBorder="1" applyAlignment="1">
      <alignment horizontal="center" vertical="center"/>
    </xf>
    <xf numFmtId="0" fontId="13" fillId="0" borderId="118" xfId="0" applyFont="1" applyBorder="1" applyAlignment="1">
      <alignment horizontal="center" vertical="center" textRotation="90" wrapText="1"/>
    </xf>
    <xf numFmtId="0" fontId="13" fillId="0" borderId="118" xfId="0" applyFont="1" applyBorder="1" applyAlignment="1">
      <alignment horizontal="center" vertical="center" textRotation="90"/>
    </xf>
    <xf numFmtId="165" fontId="7" fillId="0" borderId="57" xfId="0" applyNumberFormat="1" applyFont="1" applyBorder="1" applyAlignment="1">
      <alignment horizontal="center" vertical="center"/>
    </xf>
    <xf numFmtId="0" fontId="7" fillId="0" borderId="114" xfId="0" applyFont="1" applyBorder="1" applyAlignment="1">
      <alignment horizontal="center" vertical="center" wrapText="1"/>
    </xf>
    <xf numFmtId="0" fontId="7" fillId="0" borderId="56" xfId="0" applyFont="1" applyBorder="1" applyAlignment="1">
      <alignment horizontal="center" vertical="center"/>
    </xf>
    <xf numFmtId="9" fontId="14" fillId="0" borderId="124" xfId="0" applyNumberFormat="1" applyFont="1" applyBorder="1" applyAlignment="1">
      <alignment horizontal="center" vertical="center"/>
    </xf>
    <xf numFmtId="164" fontId="14" fillId="0" borderId="124" xfId="0" applyNumberFormat="1" applyFont="1" applyBorder="1" applyAlignment="1">
      <alignment horizontal="center" vertical="center"/>
    </xf>
    <xf numFmtId="0" fontId="13" fillId="0" borderId="124" xfId="0" applyFont="1" applyBorder="1" applyAlignment="1">
      <alignment horizontal="center" vertical="center" textRotation="90" wrapText="1"/>
    </xf>
    <xf numFmtId="0" fontId="13" fillId="0" borderId="124" xfId="0" applyFont="1" applyBorder="1" applyAlignment="1">
      <alignment horizontal="center" vertical="center" textRotation="90"/>
    </xf>
    <xf numFmtId="165" fontId="7" fillId="0" borderId="115" xfId="0" applyNumberFormat="1" applyFont="1" applyBorder="1" applyAlignment="1">
      <alignment horizontal="center" vertical="center"/>
    </xf>
    <xf numFmtId="0" fontId="7" fillId="0" borderId="116" xfId="0" applyFont="1" applyBorder="1" applyAlignment="1">
      <alignment horizontal="center" vertical="center" wrapText="1"/>
    </xf>
    <xf numFmtId="0" fontId="7" fillId="0" borderId="231" xfId="0" applyFont="1" applyBorder="1" applyAlignment="1">
      <alignment horizontal="center" vertical="center"/>
    </xf>
    <xf numFmtId="9" fontId="14" fillId="0" borderId="121" xfId="0" applyNumberFormat="1" applyFont="1" applyBorder="1" applyAlignment="1">
      <alignment horizontal="center" vertical="center"/>
    </xf>
    <xf numFmtId="164" fontId="14" fillId="0" borderId="121" xfId="0" applyNumberFormat="1" applyFont="1" applyBorder="1" applyAlignment="1">
      <alignment horizontal="center" vertical="center"/>
    </xf>
    <xf numFmtId="0" fontId="13" fillId="0" borderId="121" xfId="0" applyFont="1" applyBorder="1" applyAlignment="1">
      <alignment horizontal="center" vertical="center" textRotation="90" wrapText="1"/>
    </xf>
    <xf numFmtId="0" fontId="13" fillId="0" borderId="121" xfId="0" applyFont="1" applyBorder="1" applyAlignment="1">
      <alignment horizontal="center" vertical="center" textRotation="90"/>
    </xf>
    <xf numFmtId="0" fontId="14" fillId="0" borderId="128" xfId="0" applyFont="1" applyBorder="1" applyAlignment="1">
      <alignment horizontal="center" vertical="center" textRotation="90"/>
    </xf>
    <xf numFmtId="9" fontId="14" fillId="0" borderId="128" xfId="0" applyNumberFormat="1" applyFont="1" applyBorder="1" applyAlignment="1">
      <alignment horizontal="center" vertical="center"/>
    </xf>
    <xf numFmtId="164" fontId="14" fillId="0" borderId="128" xfId="0" applyNumberFormat="1" applyFont="1" applyBorder="1" applyAlignment="1">
      <alignment horizontal="center" vertical="center"/>
    </xf>
    <xf numFmtId="0" fontId="13" fillId="0" borderId="128" xfId="0" applyFont="1" applyBorder="1" applyAlignment="1">
      <alignment horizontal="center" vertical="center" textRotation="90" wrapText="1"/>
    </xf>
    <xf numFmtId="0" fontId="13" fillId="0" borderId="128" xfId="0" applyFont="1" applyBorder="1" applyAlignment="1">
      <alignment horizontal="center" vertical="center" textRotation="90"/>
    </xf>
    <xf numFmtId="165" fontId="7" fillId="4" borderId="115" xfId="0" applyNumberFormat="1" applyFont="1" applyFill="1" applyBorder="1" applyAlignment="1">
      <alignment horizontal="center" vertical="center"/>
    </xf>
    <xf numFmtId="0" fontId="7" fillId="4" borderId="116" xfId="0" applyFont="1" applyFill="1" applyBorder="1" applyAlignment="1">
      <alignment horizontal="center" vertical="center" wrapText="1"/>
    </xf>
    <xf numFmtId="0" fontId="7" fillId="4" borderId="231" xfId="0" applyFont="1" applyFill="1" applyBorder="1" applyAlignment="1">
      <alignment horizontal="center" vertical="center"/>
    </xf>
    <xf numFmtId="165" fontId="14" fillId="0" borderId="250" xfId="0" applyNumberFormat="1" applyFont="1" applyBorder="1" applyAlignment="1">
      <alignment horizontal="center" vertical="center"/>
    </xf>
    <xf numFmtId="0" fontId="14" fillId="0" borderId="247" xfId="0" applyFont="1" applyBorder="1" applyAlignment="1">
      <alignment horizontal="center" vertical="center" wrapText="1"/>
    </xf>
    <xf numFmtId="0" fontId="14" fillId="0" borderId="248" xfId="0" applyFont="1" applyBorder="1" applyAlignment="1">
      <alignment horizontal="center" vertical="center"/>
    </xf>
    <xf numFmtId="165" fontId="14" fillId="4" borderId="115" xfId="0" applyNumberFormat="1" applyFont="1" applyFill="1" applyBorder="1" applyAlignment="1">
      <alignment horizontal="center" vertical="center"/>
    </xf>
    <xf numFmtId="0" fontId="14" fillId="4" borderId="116" xfId="0" applyFont="1" applyFill="1" applyBorder="1" applyAlignment="1">
      <alignment horizontal="center" vertical="center" wrapText="1"/>
    </xf>
    <xf numFmtId="0" fontId="14" fillId="4" borderId="231" xfId="0" applyFont="1" applyFill="1" applyBorder="1" applyAlignment="1">
      <alignment horizontal="center" vertical="center"/>
    </xf>
    <xf numFmtId="165" fontId="14" fillId="4" borderId="249" xfId="0" applyNumberFormat="1" applyFont="1" applyFill="1" applyBorder="1" applyAlignment="1">
      <alignment horizontal="center" vertical="center"/>
    </xf>
    <xf numFmtId="0" fontId="14" fillId="4" borderId="249" xfId="0" applyFont="1" applyFill="1" applyBorder="1" applyAlignment="1">
      <alignment horizontal="center" vertical="center" wrapText="1"/>
    </xf>
    <xf numFmtId="0" fontId="14" fillId="4" borderId="249" xfId="0" applyFont="1" applyFill="1" applyBorder="1" applyAlignment="1">
      <alignment horizontal="center" vertical="center"/>
    </xf>
    <xf numFmtId="165" fontId="14" fillId="0" borderId="249" xfId="0" applyNumberFormat="1" applyFont="1" applyBorder="1" applyAlignment="1">
      <alignment horizontal="center" vertical="center"/>
    </xf>
    <xf numFmtId="0" fontId="14" fillId="0" borderId="249" xfId="0" applyFont="1" applyBorder="1" applyAlignment="1">
      <alignment horizontal="center" vertical="center" wrapText="1"/>
    </xf>
    <xf numFmtId="0" fontId="14" fillId="0" borderId="249" xfId="0" applyFont="1" applyBorder="1" applyAlignment="1">
      <alignment horizontal="center" vertical="center"/>
    </xf>
    <xf numFmtId="9" fontId="14" fillId="0" borderId="126" xfId="0" applyNumberFormat="1" applyFont="1" applyBorder="1" applyAlignment="1">
      <alignment horizontal="center" vertical="center"/>
    </xf>
    <xf numFmtId="164" fontId="14" fillId="0" borderId="126" xfId="0" applyNumberFormat="1" applyFont="1" applyBorder="1" applyAlignment="1">
      <alignment horizontal="center" vertical="center"/>
    </xf>
    <xf numFmtId="0" fontId="13" fillId="0" borderId="126" xfId="0" applyFont="1" applyBorder="1" applyAlignment="1">
      <alignment horizontal="center" vertical="center" textRotation="90" wrapText="1"/>
    </xf>
    <xf numFmtId="0" fontId="13" fillId="0" borderId="126" xfId="0" applyFont="1" applyBorder="1" applyAlignment="1">
      <alignment horizontal="center" vertical="center" textRotation="90"/>
    </xf>
    <xf numFmtId="165" fontId="14" fillId="0" borderId="48" xfId="0" applyNumberFormat="1" applyFont="1" applyBorder="1" applyAlignment="1">
      <alignment horizontal="center" vertical="center"/>
    </xf>
    <xf numFmtId="0" fontId="14" fillId="0" borderId="53" xfId="0" applyFont="1" applyBorder="1" applyAlignment="1">
      <alignment horizontal="center" vertical="center"/>
    </xf>
    <xf numFmtId="0" fontId="14" fillId="0" borderId="53" xfId="0" applyFont="1" applyBorder="1" applyAlignment="1">
      <alignment horizontal="center" vertical="center" wrapText="1"/>
    </xf>
    <xf numFmtId="165" fontId="84" fillId="2" borderId="48" xfId="0" applyNumberFormat="1" applyFont="1" applyFill="1" applyBorder="1" applyAlignment="1">
      <alignment horizontal="center" vertical="center"/>
    </xf>
    <xf numFmtId="0" fontId="84" fillId="2" borderId="53" xfId="0" applyFont="1" applyFill="1" applyBorder="1" applyAlignment="1">
      <alignment horizontal="center" vertical="center" wrapText="1"/>
    </xf>
    <xf numFmtId="0" fontId="84" fillId="2" borderId="53" xfId="0" applyFont="1" applyFill="1" applyBorder="1" applyAlignment="1">
      <alignment horizontal="center" vertical="center"/>
    </xf>
    <xf numFmtId="165" fontId="71" fillId="0" borderId="115" xfId="0" applyNumberFormat="1" applyFont="1" applyBorder="1" applyAlignment="1">
      <alignment horizontal="center" vertical="center"/>
    </xf>
    <xf numFmtId="0" fontId="71" fillId="0" borderId="231" xfId="0" applyFont="1" applyBorder="1" applyAlignment="1">
      <alignment horizontal="center" vertical="center"/>
    </xf>
    <xf numFmtId="0" fontId="14" fillId="2" borderId="1" xfId="0" applyFont="1" applyFill="1" applyBorder="1" applyAlignment="1">
      <alignment horizontal="center" vertical="center"/>
    </xf>
    <xf numFmtId="0" fontId="73" fillId="2" borderId="90" xfId="0" applyFont="1" applyFill="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xf>
    <xf numFmtId="0" fontId="71" fillId="2" borderId="90" xfId="0" applyFont="1" applyFill="1" applyBorder="1" applyAlignment="1">
      <alignment horizontal="center" vertical="center"/>
    </xf>
    <xf numFmtId="0" fontId="14" fillId="2" borderId="90" xfId="0" applyFont="1" applyFill="1" applyBorder="1" applyAlignment="1">
      <alignment horizontal="center" vertical="center"/>
    </xf>
    <xf numFmtId="0" fontId="70" fillId="2" borderId="90" xfId="0" applyFont="1" applyFill="1" applyBorder="1" applyAlignment="1">
      <alignment horizontal="center" vertical="center"/>
    </xf>
    <xf numFmtId="0" fontId="79" fillId="2" borderId="90" xfId="0" applyFont="1" applyFill="1" applyBorder="1" applyAlignment="1">
      <alignment horizontal="center" vertical="center" wrapText="1"/>
    </xf>
    <xf numFmtId="0" fontId="71" fillId="2" borderId="208" xfId="0" applyFont="1" applyFill="1" applyBorder="1" applyAlignment="1">
      <alignment horizontal="center" vertical="center"/>
    </xf>
    <xf numFmtId="0" fontId="7" fillId="2" borderId="90" xfId="0" applyFont="1" applyFill="1" applyBorder="1" applyAlignment="1">
      <alignment horizontal="center" vertical="center"/>
    </xf>
    <xf numFmtId="0" fontId="7" fillId="4" borderId="90" xfId="0" applyFont="1" applyFill="1" applyBorder="1" applyAlignment="1">
      <alignment horizontal="center" vertical="center"/>
    </xf>
    <xf numFmtId="0" fontId="7" fillId="0" borderId="0" xfId="0" applyFont="1" applyAlignment="1">
      <alignment horizontal="center" vertical="center"/>
    </xf>
    <xf numFmtId="0" fontId="14" fillId="4" borderId="90" xfId="0" applyFont="1" applyFill="1" applyBorder="1" applyAlignment="1">
      <alignment horizontal="center" vertical="center"/>
    </xf>
    <xf numFmtId="0" fontId="85" fillId="2" borderId="90" xfId="0" applyFont="1" applyFill="1" applyBorder="1" applyAlignment="1">
      <alignment horizontal="center" vertical="center"/>
    </xf>
    <xf numFmtId="0" fontId="7" fillId="0" borderId="90" xfId="0" applyFont="1" applyBorder="1" applyAlignment="1">
      <alignment horizontal="center" vertical="center"/>
    </xf>
    <xf numFmtId="0" fontId="71" fillId="2" borderId="241" xfId="0" applyFont="1" applyFill="1" applyBorder="1" applyAlignment="1">
      <alignment horizontal="center" vertical="center"/>
    </xf>
    <xf numFmtId="0" fontId="1" fillId="0" borderId="210" xfId="0" applyFont="1" applyBorder="1" applyAlignment="1">
      <alignment horizontal="center" vertical="center" wrapText="1"/>
    </xf>
    <xf numFmtId="0" fontId="1" fillId="0" borderId="211" xfId="0" applyFont="1" applyBorder="1" applyAlignment="1">
      <alignment horizontal="center" vertical="center" wrapText="1"/>
    </xf>
    <xf numFmtId="0" fontId="70" fillId="0" borderId="118" xfId="0" applyFont="1" applyBorder="1" applyAlignment="1">
      <alignment horizontal="center" vertical="center" wrapText="1"/>
    </xf>
    <xf numFmtId="0" fontId="90" fillId="0" borderId="121" xfId="0" applyFont="1" applyBorder="1" applyAlignment="1">
      <alignment horizontal="center" vertical="center" wrapText="1"/>
    </xf>
    <xf numFmtId="0" fontId="70" fillId="0" borderId="128" xfId="0" applyFont="1" applyBorder="1" applyAlignment="1">
      <alignment horizontal="center" vertical="center" wrapText="1"/>
    </xf>
    <xf numFmtId="0" fontId="73" fillId="0" borderId="154" xfId="0" applyFont="1" applyBorder="1" applyAlignment="1">
      <alignment horizontal="center" vertical="center" wrapText="1"/>
    </xf>
    <xf numFmtId="14" fontId="73" fillId="0" borderId="174" xfId="0" applyNumberFormat="1" applyFont="1" applyBorder="1" applyAlignment="1">
      <alignment horizontal="center" vertical="center"/>
    </xf>
    <xf numFmtId="14" fontId="73" fillId="0" borderId="129" xfId="0" applyNumberFormat="1" applyFont="1" applyBorder="1" applyAlignment="1">
      <alignment horizontal="center" vertical="center" wrapText="1"/>
    </xf>
    <xf numFmtId="165" fontId="73" fillId="0" borderId="185" xfId="0" applyNumberFormat="1" applyFont="1" applyBorder="1" applyAlignment="1">
      <alignment horizontal="center" vertical="center" wrapText="1"/>
    </xf>
    <xf numFmtId="165" fontId="73" fillId="0" borderId="186" xfId="0" applyNumberFormat="1" applyFont="1" applyBorder="1" applyAlignment="1">
      <alignment horizontal="center" vertical="center" wrapText="1"/>
    </xf>
    <xf numFmtId="165" fontId="73" fillId="0" borderId="155" xfId="0" applyNumberFormat="1" applyFont="1" applyBorder="1" applyAlignment="1">
      <alignment horizontal="center" vertical="center" wrapText="1"/>
    </xf>
    <xf numFmtId="165" fontId="73" fillId="0" borderId="151" xfId="0" applyNumberFormat="1" applyFont="1" applyBorder="1" applyAlignment="1">
      <alignment horizontal="center" vertical="center" wrapText="1"/>
    </xf>
    <xf numFmtId="165" fontId="73" fillId="0" borderId="152" xfId="0" applyNumberFormat="1" applyFont="1" applyBorder="1" applyAlignment="1">
      <alignment horizontal="center" vertical="center" wrapText="1"/>
    </xf>
    <xf numFmtId="9" fontId="73" fillId="0" borderId="277" xfId="0" applyNumberFormat="1" applyFont="1" applyBorder="1" applyAlignment="1">
      <alignment horizontal="center" vertical="center" wrapText="1"/>
    </xf>
    <xf numFmtId="0" fontId="73" fillId="0" borderId="253" xfId="0" applyFont="1" applyBorder="1" applyAlignment="1">
      <alignment horizontal="center" vertical="center"/>
    </xf>
    <xf numFmtId="0" fontId="73" fillId="0" borderId="170" xfId="0" applyFont="1" applyBorder="1" applyAlignment="1">
      <alignment horizontal="center" vertical="center"/>
    </xf>
    <xf numFmtId="0" fontId="75" fillId="0" borderId="280" xfId="0" applyFont="1" applyBorder="1" applyAlignment="1">
      <alignment horizontal="center" vertical="center"/>
    </xf>
    <xf numFmtId="0" fontId="75" fillId="0" borderId="281" xfId="0" applyFont="1" applyBorder="1" applyAlignment="1">
      <alignment horizontal="center" vertical="center"/>
    </xf>
    <xf numFmtId="0" fontId="92" fillId="2" borderId="1" xfId="0" applyFont="1" applyFill="1" applyBorder="1"/>
    <xf numFmtId="0" fontId="93" fillId="2" borderId="1" xfId="0" applyFont="1" applyFill="1" applyBorder="1" applyAlignment="1">
      <alignment vertical="center"/>
    </xf>
    <xf numFmtId="0" fontId="94" fillId="2" borderId="1" xfId="0" applyFont="1" applyFill="1" applyBorder="1" applyAlignment="1">
      <alignment horizontal="left" vertical="center" wrapText="1" readingOrder="1"/>
    </xf>
    <xf numFmtId="0" fontId="92" fillId="0" borderId="0" xfId="0" applyFont="1"/>
    <xf numFmtId="0" fontId="94" fillId="0" borderId="0" xfId="0" applyFont="1" applyAlignment="1">
      <alignment horizontal="left" vertical="center" wrapText="1" readingOrder="1"/>
    </xf>
    <xf numFmtId="0" fontId="91" fillId="0" borderId="0" xfId="0" applyFont="1"/>
    <xf numFmtId="0" fontId="96" fillId="0" borderId="91" xfId="0" applyFont="1" applyBorder="1" applyAlignment="1">
      <alignment horizontal="left" vertical="center" wrapText="1" readingOrder="1"/>
    </xf>
    <xf numFmtId="0" fontId="73" fillId="0" borderId="90" xfId="0" applyFont="1" applyBorder="1" applyAlignment="1">
      <alignment horizontal="center" vertical="center"/>
    </xf>
    <xf numFmtId="0" fontId="71" fillId="0" borderId="90" xfId="0" applyFont="1" applyBorder="1"/>
    <xf numFmtId="0" fontId="97" fillId="2" borderId="1" xfId="0" applyFont="1" applyFill="1" applyBorder="1"/>
    <xf numFmtId="0" fontId="98" fillId="0" borderId="90" xfId="0" applyFont="1" applyBorder="1" applyAlignment="1">
      <alignment horizontal="center" vertical="center"/>
    </xf>
    <xf numFmtId="0" fontId="73" fillId="0" borderId="90" xfId="0" applyFont="1" applyBorder="1"/>
    <xf numFmtId="0" fontId="99" fillId="0" borderId="90" xfId="0" applyFont="1" applyBorder="1" applyAlignment="1">
      <alignment horizontal="center" vertical="center"/>
    </xf>
    <xf numFmtId="0" fontId="73" fillId="0" borderId="245" xfId="0" applyFont="1" applyBorder="1" applyAlignment="1">
      <alignment horizontal="center" vertical="center"/>
    </xf>
    <xf numFmtId="0" fontId="14" fillId="21" borderId="0" xfId="0" applyFont="1" applyFill="1" applyAlignment="1">
      <alignment horizontal="center" vertical="center"/>
    </xf>
    <xf numFmtId="0" fontId="14" fillId="21" borderId="0" xfId="0" applyFont="1" applyFill="1"/>
    <xf numFmtId="0" fontId="76" fillId="0" borderId="121" xfId="0" applyFont="1" applyBorder="1" applyAlignment="1">
      <alignment horizontal="center" vertical="center"/>
    </xf>
    <xf numFmtId="0" fontId="75" fillId="0" borderId="130" xfId="0" applyFont="1" applyBorder="1" applyAlignment="1">
      <alignment horizontal="center" vertical="center" wrapText="1"/>
    </xf>
    <xf numFmtId="0" fontId="76" fillId="0" borderId="121" xfId="0" applyFont="1" applyBorder="1" applyAlignment="1">
      <alignment horizontal="center" vertical="center" wrapText="1"/>
    </xf>
    <xf numFmtId="0" fontId="76" fillId="0" borderId="124" xfId="0" applyFont="1" applyBorder="1" applyAlignment="1">
      <alignment horizontal="center" vertical="center" wrapText="1"/>
    </xf>
    <xf numFmtId="0" fontId="95" fillId="0" borderId="285" xfId="0" applyFont="1" applyBorder="1" applyAlignment="1">
      <alignment horizontal="center" vertical="center" wrapText="1"/>
    </xf>
    <xf numFmtId="0" fontId="73" fillId="0" borderId="130" xfId="0" applyFont="1" applyBorder="1" applyAlignment="1">
      <alignment horizontal="center" vertical="center" textRotation="90"/>
    </xf>
    <xf numFmtId="0" fontId="73" fillId="0" borderId="130" xfId="0" applyFont="1" applyBorder="1" applyAlignment="1" applyProtection="1">
      <alignment horizontal="center" vertical="center" wrapText="1"/>
      <protection locked="0"/>
    </xf>
    <xf numFmtId="9" fontId="73" fillId="0" borderId="118" xfId="0" applyNumberFormat="1" applyFont="1" applyBorder="1" applyAlignment="1">
      <alignment horizontal="center" vertical="center" wrapText="1"/>
    </xf>
    <xf numFmtId="9" fontId="73" fillId="0" borderId="121" xfId="0" applyNumberFormat="1" applyFont="1" applyBorder="1" applyAlignment="1">
      <alignment horizontal="center" vertical="center" wrapText="1"/>
    </xf>
    <xf numFmtId="9" fontId="73" fillId="0" borderId="164" xfId="0" applyNumberFormat="1" applyFont="1" applyBorder="1" applyAlignment="1">
      <alignment horizontal="center" vertical="center" wrapText="1"/>
    </xf>
    <xf numFmtId="0" fontId="73" fillId="0" borderId="291" xfId="0" applyFont="1" applyBorder="1" applyAlignment="1">
      <alignment horizontal="center" vertical="center" wrapText="1"/>
    </xf>
    <xf numFmtId="0" fontId="73" fillId="0" borderId="290" xfId="0" applyFont="1" applyBorder="1" applyAlignment="1">
      <alignment horizontal="center" vertical="center" wrapText="1"/>
    </xf>
    <xf numFmtId="9" fontId="73" fillId="0" borderId="289" xfId="0" applyNumberFormat="1" applyFont="1" applyBorder="1" applyAlignment="1">
      <alignment horizontal="center" vertical="center"/>
    </xf>
    <xf numFmtId="14" fontId="73" fillId="0" borderId="195" xfId="0" applyNumberFormat="1" applyFont="1" applyBorder="1" applyAlignment="1">
      <alignment horizontal="center" vertical="center" wrapText="1"/>
    </xf>
    <xf numFmtId="166" fontId="73" fillId="0" borderId="129" xfId="0" applyNumberFormat="1" applyFont="1" applyBorder="1" applyAlignment="1">
      <alignment horizontal="center" vertical="center" wrapText="1"/>
    </xf>
    <xf numFmtId="0" fontId="73" fillId="0" borderId="118" xfId="0" applyFont="1" applyBorder="1" applyAlignment="1">
      <alignment horizontal="center" vertical="top" wrapText="1"/>
    </xf>
    <xf numFmtId="0" fontId="76" fillId="0" borderId="121" xfId="0" applyFont="1" applyBorder="1" applyAlignment="1">
      <alignment vertical="center"/>
    </xf>
    <xf numFmtId="0" fontId="73" fillId="0" borderId="118" xfId="0" applyFont="1" applyBorder="1" applyAlignment="1">
      <alignment vertical="center"/>
    </xf>
    <xf numFmtId="0" fontId="73" fillId="0" borderId="118" xfId="0" applyFont="1" applyBorder="1" applyAlignment="1">
      <alignment vertical="center" textRotation="90"/>
    </xf>
    <xf numFmtId="0" fontId="75" fillId="0" borderId="118" xfId="0" applyFont="1" applyBorder="1" applyAlignment="1">
      <alignment vertical="center" textRotation="90" wrapText="1"/>
    </xf>
    <xf numFmtId="9" fontId="73" fillId="0" borderId="118" xfId="0" applyNumberFormat="1" applyFont="1" applyBorder="1" applyAlignment="1">
      <alignment vertical="center"/>
    </xf>
    <xf numFmtId="0" fontId="75" fillId="0" borderId="118" xfId="0" applyFont="1" applyBorder="1" applyAlignment="1">
      <alignment vertical="center" textRotation="90"/>
    </xf>
    <xf numFmtId="0" fontId="77" fillId="0" borderId="186" xfId="0" applyFont="1" applyBorder="1" applyAlignment="1">
      <alignment horizontal="center" vertical="center" wrapText="1"/>
    </xf>
    <xf numFmtId="0" fontId="75" fillId="0" borderId="186" xfId="0" applyFont="1" applyBorder="1" applyAlignment="1">
      <alignment horizontal="center" vertical="center" wrapText="1"/>
    </xf>
    <xf numFmtId="0" fontId="76" fillId="0" borderId="225" xfId="0" applyFont="1" applyBorder="1" applyAlignment="1">
      <alignment horizontal="center" vertical="center"/>
    </xf>
    <xf numFmtId="9" fontId="73" fillId="0" borderId="186" xfId="0" applyNumberFormat="1" applyFont="1" applyBorder="1" applyAlignment="1">
      <alignment horizontal="center" vertical="center" wrapText="1"/>
    </xf>
    <xf numFmtId="0" fontId="75" fillId="0" borderId="186" xfId="0" applyFont="1" applyBorder="1" applyAlignment="1">
      <alignment horizontal="center" vertical="center"/>
    </xf>
    <xf numFmtId="0" fontId="73" fillId="0" borderId="166" xfId="0" applyFont="1" applyBorder="1" applyAlignment="1">
      <alignment horizontal="center" vertical="center" textRotation="90"/>
    </xf>
    <xf numFmtId="0" fontId="75" fillId="0" borderId="166" xfId="0" applyFont="1" applyBorder="1" applyAlignment="1">
      <alignment horizontal="center" vertical="center"/>
    </xf>
    <xf numFmtId="0" fontId="73" fillId="4" borderId="118" xfId="0" applyFont="1" applyFill="1" applyBorder="1" applyAlignment="1">
      <alignment horizontal="center" vertical="center" wrapText="1"/>
    </xf>
    <xf numFmtId="0" fontId="75" fillId="0" borderId="118" xfId="0" applyFont="1" applyBorder="1" applyAlignment="1">
      <alignment horizontal="center" vertical="center" wrapText="1"/>
    </xf>
    <xf numFmtId="0" fontId="77" fillId="0" borderId="166" xfId="0" applyFont="1" applyBorder="1" applyAlignment="1">
      <alignment horizontal="center" vertical="center" wrapText="1"/>
    </xf>
    <xf numFmtId="0" fontId="73" fillId="0" borderId="254" xfId="0" applyFont="1" applyBorder="1" applyAlignment="1">
      <alignment horizontal="center" vertical="center"/>
    </xf>
    <xf numFmtId="14" fontId="73" fillId="0" borderId="182" xfId="0" applyNumberFormat="1" applyFont="1" applyBorder="1" applyAlignment="1">
      <alignment horizontal="center" vertical="center" wrapText="1"/>
    </xf>
    <xf numFmtId="0" fontId="73" fillId="0" borderId="174" xfId="0" applyFont="1" applyBorder="1" applyAlignment="1">
      <alignment horizontal="center" vertical="center" wrapText="1"/>
    </xf>
    <xf numFmtId="0" fontId="73" fillId="0" borderId="118" xfId="0" applyFont="1" applyBorder="1" applyAlignment="1">
      <alignment vertical="center" wrapText="1"/>
    </xf>
    <xf numFmtId="0" fontId="73" fillId="0" borderId="130" xfId="0" applyFont="1" applyBorder="1" applyAlignment="1">
      <alignment vertical="center" textRotation="90"/>
    </xf>
    <xf numFmtId="0" fontId="100" fillId="0" borderId="0" xfId="0" applyFont="1" applyAlignment="1">
      <alignment horizontal="center" vertical="center" wrapText="1"/>
    </xf>
    <xf numFmtId="0" fontId="73" fillId="0" borderId="185" xfId="0" applyFont="1" applyBorder="1" applyAlignment="1">
      <alignment vertical="center" wrapText="1"/>
    </xf>
    <xf numFmtId="14" fontId="73" fillId="0" borderId="154" xfId="0" applyNumberFormat="1" applyFont="1" applyBorder="1" applyAlignment="1">
      <alignment horizontal="center" vertical="center" wrapText="1"/>
    </xf>
    <xf numFmtId="0" fontId="73" fillId="20" borderId="169" xfId="0" applyFont="1" applyFill="1" applyBorder="1" applyAlignment="1">
      <alignment horizontal="center" vertical="center" wrapText="1"/>
    </xf>
    <xf numFmtId="0" fontId="74" fillId="0" borderId="0" xfId="0" applyFont="1"/>
    <xf numFmtId="164" fontId="73" fillId="2" borderId="164" xfId="0" applyNumberFormat="1" applyFont="1" applyFill="1" applyBorder="1" applyAlignment="1">
      <alignment horizontal="center" vertical="center" wrapText="1"/>
    </xf>
    <xf numFmtId="9" fontId="73" fillId="4" borderId="164" xfId="0" applyNumberFormat="1" applyFont="1" applyFill="1" applyBorder="1" applyAlignment="1">
      <alignment horizontal="center" vertical="center" wrapText="1"/>
    </xf>
    <xf numFmtId="0" fontId="73" fillId="0" borderId="121" xfId="0" applyFont="1" applyBorder="1" applyAlignment="1">
      <alignment vertical="center" wrapText="1"/>
    </xf>
    <xf numFmtId="0" fontId="73" fillId="0" borderId="177" xfId="0" applyFont="1" applyBorder="1" applyAlignment="1">
      <alignment vertical="center" wrapText="1"/>
    </xf>
    <xf numFmtId="0" fontId="76" fillId="0" borderId="177" xfId="0" applyFont="1" applyBorder="1" applyAlignment="1">
      <alignment vertical="center" wrapText="1"/>
    </xf>
    <xf numFmtId="164" fontId="73" fillId="2" borderId="121" xfId="0" applyNumberFormat="1" applyFont="1" applyFill="1" applyBorder="1" applyAlignment="1">
      <alignment horizontal="center" vertical="center" wrapText="1"/>
    </xf>
    <xf numFmtId="164" fontId="73" fillId="2" borderId="124" xfId="0" applyNumberFormat="1" applyFont="1" applyFill="1" applyBorder="1" applyAlignment="1">
      <alignment horizontal="center" vertical="center" wrapText="1"/>
    </xf>
    <xf numFmtId="14" fontId="76" fillId="0" borderId="122" xfId="0" applyNumberFormat="1" applyFont="1" applyBorder="1" applyAlignment="1">
      <alignment vertical="center"/>
    </xf>
    <xf numFmtId="9" fontId="73" fillId="4" borderId="124" xfId="0" applyNumberFormat="1" applyFont="1" applyFill="1" applyBorder="1" applyAlignment="1">
      <alignment horizontal="center" vertical="center" wrapText="1"/>
    </xf>
    <xf numFmtId="14" fontId="73" fillId="0" borderId="119" xfId="0" applyNumberFormat="1" applyFont="1" applyBorder="1" applyAlignment="1">
      <alignment vertical="center" wrapText="1"/>
    </xf>
    <xf numFmtId="164" fontId="73" fillId="2" borderId="118" xfId="0" applyNumberFormat="1" applyFont="1" applyFill="1" applyBorder="1" applyAlignment="1">
      <alignment vertical="center"/>
    </xf>
    <xf numFmtId="9" fontId="73" fillId="4" borderId="118" xfId="0" applyNumberFormat="1" applyFont="1" applyFill="1" applyBorder="1" applyAlignment="1">
      <alignment vertical="center"/>
    </xf>
    <xf numFmtId="0" fontId="73" fillId="0" borderId="121" xfId="0" applyFont="1" applyBorder="1" applyAlignment="1">
      <alignment vertical="center" textRotation="90"/>
    </xf>
    <xf numFmtId="0" fontId="73" fillId="0" borderId="118" xfId="0" applyFont="1" applyBorder="1" applyAlignment="1">
      <alignment vertical="center" textRotation="90" wrapText="1"/>
    </xf>
    <xf numFmtId="164" fontId="73" fillId="2" borderId="118" xfId="0" applyNumberFormat="1" applyFont="1" applyFill="1" applyBorder="1" applyAlignment="1">
      <alignment vertical="center" wrapText="1"/>
    </xf>
    <xf numFmtId="0" fontId="73" fillId="21" borderId="256" xfId="0" applyFont="1" applyFill="1" applyBorder="1" applyAlignment="1">
      <alignment vertical="center"/>
    </xf>
    <xf numFmtId="14" fontId="73" fillId="0" borderId="185" xfId="0" applyNumberFormat="1" applyFont="1" applyBorder="1" applyAlignment="1">
      <alignment vertical="center" wrapText="1"/>
    </xf>
    <xf numFmtId="14" fontId="73" fillId="0" borderId="228" xfId="0" applyNumberFormat="1" applyFont="1" applyBorder="1" applyAlignment="1">
      <alignment vertical="center" wrapText="1"/>
    </xf>
    <xf numFmtId="0" fontId="73" fillId="0" borderId="302" xfId="0" applyFont="1" applyBorder="1" applyAlignment="1">
      <alignment vertical="center" wrapText="1"/>
    </xf>
    <xf numFmtId="0" fontId="73" fillId="0" borderId="303" xfId="0" applyFont="1" applyBorder="1" applyAlignment="1">
      <alignment vertical="center" wrapText="1"/>
    </xf>
    <xf numFmtId="0" fontId="14" fillId="0" borderId="126" xfId="0" applyFont="1" applyBorder="1" applyAlignment="1">
      <alignment horizontal="center" vertical="center" textRotation="90"/>
    </xf>
    <xf numFmtId="0" fontId="76" fillId="0" borderId="268" xfId="0" applyFont="1" applyBorder="1" applyAlignment="1">
      <alignment horizontal="center" vertical="center" wrapText="1"/>
    </xf>
    <xf numFmtId="9" fontId="76" fillId="0" borderId="268" xfId="0" applyNumberFormat="1" applyFont="1" applyBorder="1" applyAlignment="1">
      <alignment horizontal="center" vertical="center"/>
    </xf>
    <xf numFmtId="0" fontId="73" fillId="9" borderId="268" xfId="0" applyFont="1" applyFill="1" applyBorder="1" applyAlignment="1">
      <alignment horizontal="center" vertical="center" wrapText="1"/>
    </xf>
    <xf numFmtId="0" fontId="73" fillId="0" borderId="269" xfId="0" applyFont="1" applyBorder="1" applyAlignment="1">
      <alignment horizontal="center" vertical="center" wrapText="1"/>
    </xf>
    <xf numFmtId="0" fontId="14" fillId="0" borderId="130" xfId="0" applyFont="1" applyBorder="1" applyAlignment="1">
      <alignment horizontal="center" vertical="center" textRotation="90"/>
    </xf>
    <xf numFmtId="9" fontId="76" fillId="0" borderId="186" xfId="0" applyNumberFormat="1" applyFont="1" applyBorder="1" applyAlignment="1">
      <alignment horizontal="center" vertical="center" wrapText="1"/>
    </xf>
    <xf numFmtId="14" fontId="76" fillId="0" borderId="183" xfId="0" applyNumberFormat="1" applyFont="1" applyBorder="1" applyAlignment="1">
      <alignment horizontal="center" vertical="center" wrapText="1"/>
    </xf>
    <xf numFmtId="164" fontId="73" fillId="4" borderId="186" xfId="0" applyNumberFormat="1" applyFont="1" applyFill="1" applyBorder="1" applyAlignment="1">
      <alignment horizontal="center" vertical="center" wrapText="1"/>
    </xf>
    <xf numFmtId="9" fontId="73" fillId="4" borderId="182" xfId="0" applyNumberFormat="1" applyFont="1" applyFill="1" applyBorder="1" applyAlignment="1">
      <alignment horizontal="center" vertical="center" wrapText="1"/>
    </xf>
    <xf numFmtId="0" fontId="73" fillId="0" borderId="307" xfId="0" applyFont="1" applyBorder="1" applyAlignment="1">
      <alignment horizontal="center" vertical="center"/>
    </xf>
    <xf numFmtId="0" fontId="77" fillId="4" borderId="307" xfId="0" applyFont="1" applyFill="1" applyBorder="1" applyAlignment="1">
      <alignment horizontal="center" vertical="center" wrapText="1"/>
    </xf>
    <xf numFmtId="0" fontId="73" fillId="0" borderId="307" xfId="0" applyFont="1" applyBorder="1" applyAlignment="1">
      <alignment horizontal="center" vertical="center" textRotation="90"/>
    </xf>
    <xf numFmtId="9" fontId="77" fillId="0" borderId="307" xfId="0" applyNumberFormat="1" applyFont="1" applyBorder="1" applyAlignment="1">
      <alignment horizontal="center" vertical="center"/>
    </xf>
    <xf numFmtId="164" fontId="73" fillId="4" borderId="307" xfId="0" applyNumberFormat="1" applyFont="1" applyFill="1" applyBorder="1" applyAlignment="1">
      <alignment horizontal="center" vertical="center"/>
    </xf>
    <xf numFmtId="0" fontId="75" fillId="0" borderId="307" xfId="0" applyFont="1" applyBorder="1" applyAlignment="1">
      <alignment horizontal="center" vertical="center" textRotation="90" wrapText="1"/>
    </xf>
    <xf numFmtId="9" fontId="73" fillId="0" borderId="307" xfId="0" applyNumberFormat="1" applyFont="1" applyBorder="1" applyAlignment="1">
      <alignment horizontal="center" vertical="center"/>
    </xf>
    <xf numFmtId="9" fontId="73" fillId="4" borderId="307" xfId="0" applyNumberFormat="1" applyFont="1" applyFill="1" applyBorder="1" applyAlignment="1">
      <alignment horizontal="center" vertical="center"/>
    </xf>
    <xf numFmtId="164" fontId="73" fillId="4" borderId="307" xfId="0" applyNumberFormat="1" applyFont="1" applyFill="1" applyBorder="1" applyAlignment="1">
      <alignment horizontal="center" vertical="center" wrapText="1"/>
    </xf>
    <xf numFmtId="9" fontId="73" fillId="4" borderId="307" xfId="0" applyNumberFormat="1" applyFont="1" applyFill="1" applyBorder="1" applyAlignment="1">
      <alignment horizontal="center" vertical="center" wrapText="1"/>
    </xf>
    <xf numFmtId="9" fontId="73" fillId="0" borderId="307" xfId="0" applyNumberFormat="1" applyFont="1" applyBorder="1" applyAlignment="1">
      <alignment horizontal="center" vertical="center" wrapText="1"/>
    </xf>
    <xf numFmtId="0" fontId="73" fillId="0" borderId="308" xfId="0" applyFont="1" applyBorder="1" applyAlignment="1">
      <alignment horizontal="center" vertical="center"/>
    </xf>
    <xf numFmtId="0" fontId="77" fillId="4" borderId="308" xfId="0" applyFont="1" applyFill="1" applyBorder="1" applyAlignment="1">
      <alignment horizontal="center" vertical="center" wrapText="1"/>
    </xf>
    <xf numFmtId="0" fontId="73" fillId="0" borderId="308" xfId="0" applyFont="1" applyBorder="1" applyAlignment="1">
      <alignment horizontal="center" vertical="center" textRotation="90"/>
    </xf>
    <xf numFmtId="9" fontId="73" fillId="0" borderId="308" xfId="0" applyNumberFormat="1" applyFont="1" applyBorder="1" applyAlignment="1">
      <alignment horizontal="center" vertical="center"/>
    </xf>
    <xf numFmtId="164" fontId="73" fillId="4" borderId="308" xfId="0" applyNumberFormat="1" applyFont="1" applyFill="1" applyBorder="1" applyAlignment="1">
      <alignment horizontal="center" vertical="center"/>
    </xf>
    <xf numFmtId="0" fontId="75" fillId="0" borderId="308" xfId="0" applyFont="1" applyBorder="1" applyAlignment="1">
      <alignment horizontal="center" vertical="center" textRotation="90" wrapText="1"/>
    </xf>
    <xf numFmtId="9" fontId="73" fillId="4" borderId="308" xfId="0" applyNumberFormat="1" applyFont="1" applyFill="1" applyBorder="1" applyAlignment="1">
      <alignment horizontal="center" vertical="center" wrapText="1"/>
    </xf>
    <xf numFmtId="0" fontId="76" fillId="24" borderId="313" xfId="0" applyFont="1" applyFill="1" applyBorder="1" applyAlignment="1">
      <alignment horizontal="center" vertical="center"/>
    </xf>
    <xf numFmtId="0" fontId="76" fillId="24" borderId="313" xfId="0" applyFont="1" applyFill="1" applyBorder="1" applyAlignment="1">
      <alignment horizontal="center" vertical="center" wrapText="1"/>
    </xf>
    <xf numFmtId="0" fontId="76" fillId="21" borderId="313" xfId="0" applyFont="1" applyFill="1" applyBorder="1" applyAlignment="1">
      <alignment horizontal="center" vertical="center" textRotation="90"/>
    </xf>
    <xf numFmtId="9" fontId="76" fillId="24" borderId="313" xfId="0" applyNumberFormat="1" applyFont="1" applyFill="1" applyBorder="1" applyAlignment="1">
      <alignment horizontal="center" vertical="center"/>
    </xf>
    <xf numFmtId="0" fontId="101" fillId="24" borderId="313" xfId="0" applyFont="1" applyFill="1" applyBorder="1" applyAlignment="1">
      <alignment horizontal="center" vertical="center" textRotation="90" wrapText="1"/>
    </xf>
    <xf numFmtId="0" fontId="101" fillId="21" borderId="313" xfId="0" applyFont="1" applyFill="1" applyBorder="1" applyAlignment="1">
      <alignment horizontal="center" vertical="center" textRotation="90" wrapText="1"/>
    </xf>
    <xf numFmtId="0" fontId="73" fillId="0" borderId="313" xfId="0" applyFont="1" applyBorder="1" applyAlignment="1">
      <alignment horizontal="center" vertical="center"/>
    </xf>
    <xf numFmtId="0" fontId="73" fillId="0" borderId="313" xfId="0" applyFont="1" applyBorder="1" applyAlignment="1">
      <alignment horizontal="center" vertical="center" wrapText="1"/>
    </xf>
    <xf numFmtId="0" fontId="73" fillId="0" borderId="313" xfId="0" applyFont="1" applyBorder="1" applyAlignment="1">
      <alignment horizontal="center" vertical="center" textRotation="90"/>
    </xf>
    <xf numFmtId="9" fontId="73" fillId="0" borderId="313" xfId="0" applyNumberFormat="1" applyFont="1" applyBorder="1" applyAlignment="1">
      <alignment horizontal="center" vertical="center"/>
    </xf>
    <xf numFmtId="164" fontId="73" fillId="4" borderId="313" xfId="0" applyNumberFormat="1" applyFont="1" applyFill="1" applyBorder="1" applyAlignment="1">
      <alignment horizontal="center" vertical="center"/>
    </xf>
    <xf numFmtId="0" fontId="75" fillId="0" borderId="313" xfId="0" applyFont="1" applyBorder="1" applyAlignment="1">
      <alignment horizontal="center" vertical="center" textRotation="90" wrapText="1"/>
    </xf>
    <xf numFmtId="9" fontId="73" fillId="4" borderId="308" xfId="0" applyNumberFormat="1" applyFont="1" applyFill="1" applyBorder="1" applyAlignment="1">
      <alignment horizontal="center" vertical="center"/>
    </xf>
    <xf numFmtId="0" fontId="73" fillId="0" borderId="317" xfId="0" applyFont="1" applyBorder="1" applyAlignment="1">
      <alignment horizontal="center" vertical="center"/>
    </xf>
    <xf numFmtId="0" fontId="73" fillId="0" borderId="317" xfId="0" applyFont="1" applyBorder="1" applyAlignment="1">
      <alignment horizontal="center" vertical="center" wrapText="1"/>
    </xf>
    <xf numFmtId="0" fontId="73" fillId="0" borderId="317" xfId="0" applyFont="1" applyBorder="1" applyAlignment="1">
      <alignment horizontal="center" vertical="center" textRotation="90"/>
    </xf>
    <xf numFmtId="9" fontId="73" fillId="0" borderId="317" xfId="0" applyNumberFormat="1" applyFont="1" applyBorder="1" applyAlignment="1">
      <alignment horizontal="center" vertical="center"/>
    </xf>
    <xf numFmtId="164" fontId="73" fillId="4" borderId="317" xfId="0" applyNumberFormat="1" applyFont="1" applyFill="1" applyBorder="1" applyAlignment="1">
      <alignment horizontal="center" vertical="center"/>
    </xf>
    <xf numFmtId="0" fontId="75" fillId="0" borderId="317" xfId="0" applyFont="1" applyBorder="1" applyAlignment="1">
      <alignment horizontal="center" vertical="center" textRotation="90" wrapText="1"/>
    </xf>
    <xf numFmtId="0" fontId="75" fillId="0" borderId="320" xfId="0" applyFont="1" applyBorder="1" applyAlignment="1">
      <alignment horizontal="center" vertical="center" textRotation="90" wrapText="1"/>
    </xf>
    <xf numFmtId="9" fontId="73" fillId="4" borderId="320" xfId="0" applyNumberFormat="1" applyFont="1" applyFill="1" applyBorder="1" applyAlignment="1">
      <alignment horizontal="center" vertical="center"/>
    </xf>
    <xf numFmtId="0" fontId="73" fillId="0" borderId="319" xfId="0" applyFont="1" applyBorder="1" applyAlignment="1">
      <alignment horizontal="center" vertical="center"/>
    </xf>
    <xf numFmtId="0" fontId="77" fillId="4" borderId="319" xfId="0" applyFont="1" applyFill="1" applyBorder="1" applyAlignment="1">
      <alignment horizontal="center" vertical="center" wrapText="1"/>
    </xf>
    <xf numFmtId="0" fontId="73" fillId="0" borderId="319" xfId="0" applyFont="1" applyBorder="1" applyAlignment="1">
      <alignment horizontal="center" vertical="center" textRotation="90"/>
    </xf>
    <xf numFmtId="0" fontId="73" fillId="0" borderId="322" xfId="0" applyFont="1" applyBorder="1" applyAlignment="1">
      <alignment horizontal="center" vertical="center" textRotation="90"/>
    </xf>
    <xf numFmtId="9" fontId="73" fillId="0" borderId="319" xfId="0" applyNumberFormat="1" applyFont="1" applyBorder="1" applyAlignment="1">
      <alignment horizontal="center" vertical="center"/>
    </xf>
    <xf numFmtId="164" fontId="73" fillId="4" borderId="319" xfId="0" applyNumberFormat="1" applyFont="1" applyFill="1" applyBorder="1" applyAlignment="1">
      <alignment horizontal="center" vertical="center"/>
    </xf>
    <xf numFmtId="0" fontId="75" fillId="0" borderId="319" xfId="0" applyFont="1" applyBorder="1" applyAlignment="1">
      <alignment horizontal="center" vertical="center" textRotation="90" wrapText="1"/>
    </xf>
    <xf numFmtId="0" fontId="75" fillId="0" borderId="323" xfId="0" applyFont="1" applyBorder="1" applyAlignment="1">
      <alignment horizontal="center" vertical="center" textRotation="90" wrapText="1"/>
    </xf>
    <xf numFmtId="9" fontId="73" fillId="4" borderId="319" xfId="0" applyNumberFormat="1" applyFont="1" applyFill="1" applyBorder="1" applyAlignment="1">
      <alignment horizontal="center" vertical="center"/>
    </xf>
    <xf numFmtId="0" fontId="77" fillId="4" borderId="317" xfId="0" applyFont="1" applyFill="1" applyBorder="1" applyAlignment="1">
      <alignment horizontal="center" vertical="center" wrapText="1"/>
    </xf>
    <xf numFmtId="164" fontId="73" fillId="0" borderId="317" xfId="0" applyNumberFormat="1" applyFont="1" applyBorder="1" applyAlignment="1">
      <alignment horizontal="center" vertical="center"/>
    </xf>
    <xf numFmtId="0" fontId="73" fillId="0" borderId="319" xfId="0" applyFont="1" applyBorder="1" applyAlignment="1">
      <alignment horizontal="center" vertical="center" wrapText="1"/>
    </xf>
    <xf numFmtId="164" fontId="73" fillId="0" borderId="319" xfId="0" applyNumberFormat="1" applyFont="1" applyBorder="1" applyAlignment="1">
      <alignment horizontal="center" vertical="center"/>
    </xf>
    <xf numFmtId="9" fontId="73" fillId="4" borderId="317" xfId="0" applyNumberFormat="1" applyFont="1" applyFill="1" applyBorder="1" applyAlignment="1">
      <alignment horizontal="center" vertical="center"/>
    </xf>
    <xf numFmtId="165" fontId="73" fillId="0" borderId="321" xfId="0" applyNumberFormat="1" applyFont="1" applyBorder="1" applyAlignment="1">
      <alignment horizontal="center" vertical="center" wrapText="1"/>
    </xf>
    <xf numFmtId="0" fontId="73" fillId="0" borderId="324" xfId="0" applyFont="1" applyBorder="1" applyAlignment="1">
      <alignment horizontal="center" vertical="center" wrapText="1"/>
    </xf>
    <xf numFmtId="0" fontId="73" fillId="0" borderId="317" xfId="0" applyFont="1" applyBorder="1" applyAlignment="1">
      <alignment vertical="center" wrapText="1"/>
    </xf>
    <xf numFmtId="165" fontId="73" fillId="0" borderId="321" xfId="0" applyNumberFormat="1" applyFont="1" applyBorder="1" applyAlignment="1">
      <alignment vertical="center" wrapText="1"/>
    </xf>
    <xf numFmtId="0" fontId="76" fillId="0" borderId="319" xfId="0" applyFont="1" applyBorder="1" applyAlignment="1">
      <alignment horizontal="center" vertical="center" wrapText="1"/>
    </xf>
    <xf numFmtId="14" fontId="76" fillId="0" borderId="324" xfId="0" applyNumberFormat="1" applyFont="1" applyBorder="1" applyAlignment="1">
      <alignment horizontal="center" vertical="center"/>
    </xf>
    <xf numFmtId="0" fontId="73" fillId="0" borderId="315" xfId="0" applyFont="1" applyBorder="1" applyAlignment="1">
      <alignment horizontal="center" vertical="center"/>
    </xf>
    <xf numFmtId="0" fontId="73" fillId="0" borderId="325" xfId="0" applyFont="1" applyBorder="1" applyAlignment="1">
      <alignment horizontal="center" vertical="center" wrapText="1"/>
    </xf>
    <xf numFmtId="0" fontId="77" fillId="0" borderId="325" xfId="0" applyFont="1" applyBorder="1" applyAlignment="1">
      <alignment horizontal="center" vertical="center" wrapText="1"/>
    </xf>
    <xf numFmtId="0" fontId="77" fillId="2" borderId="325" xfId="0" applyFont="1" applyFill="1" applyBorder="1" applyAlignment="1">
      <alignment horizontal="center" vertical="center" wrapText="1"/>
    </xf>
    <xf numFmtId="0" fontId="73" fillId="4" borderId="325" xfId="0" applyFont="1" applyFill="1" applyBorder="1" applyAlignment="1">
      <alignment horizontal="center" vertical="center" wrapText="1"/>
    </xf>
    <xf numFmtId="0" fontId="73" fillId="0" borderId="325" xfId="0" applyFont="1" applyBorder="1" applyAlignment="1">
      <alignment horizontal="center" vertical="center"/>
    </xf>
    <xf numFmtId="0" fontId="75" fillId="0" borderId="325" xfId="0" applyFont="1" applyBorder="1" applyAlignment="1">
      <alignment horizontal="center" vertical="center" wrapText="1"/>
    </xf>
    <xf numFmtId="9" fontId="73" fillId="0" borderId="325" xfId="0" applyNumberFormat="1" applyFont="1" applyBorder="1" applyAlignment="1">
      <alignment horizontal="center" vertical="center"/>
    </xf>
    <xf numFmtId="9" fontId="73" fillId="0" borderId="325" xfId="0" applyNumberFormat="1" applyFont="1" applyBorder="1" applyAlignment="1">
      <alignment horizontal="center" vertical="center" wrapText="1"/>
    </xf>
    <xf numFmtId="0" fontId="75" fillId="0" borderId="325" xfId="0" applyFont="1" applyBorder="1" applyAlignment="1">
      <alignment horizontal="center" vertical="center"/>
    </xf>
    <xf numFmtId="0" fontId="77" fillId="4" borderId="325" xfId="0" applyFont="1" applyFill="1" applyBorder="1" applyAlignment="1">
      <alignment horizontal="center" vertical="center" wrapText="1"/>
    </xf>
    <xf numFmtId="0" fontId="73" fillId="0" borderId="325" xfId="0" applyFont="1" applyBorder="1" applyAlignment="1">
      <alignment horizontal="center" vertical="center" textRotation="90"/>
    </xf>
    <xf numFmtId="164" fontId="73" fillId="4" borderId="325" xfId="0" applyNumberFormat="1" applyFont="1" applyFill="1" applyBorder="1" applyAlignment="1">
      <alignment horizontal="center" vertical="center"/>
    </xf>
    <xf numFmtId="0" fontId="75" fillId="0" borderId="325" xfId="0" applyFont="1" applyBorder="1" applyAlignment="1">
      <alignment horizontal="center" vertical="center" textRotation="90" wrapText="1"/>
    </xf>
    <xf numFmtId="9" fontId="73" fillId="4" borderId="325" xfId="0" applyNumberFormat="1" applyFont="1" applyFill="1" applyBorder="1" applyAlignment="1">
      <alignment horizontal="center" vertical="center"/>
    </xf>
    <xf numFmtId="0" fontId="73" fillId="0" borderId="326" xfId="0" applyFont="1" applyBorder="1" applyAlignment="1">
      <alignment horizontal="center" vertical="center" wrapText="1"/>
    </xf>
    <xf numFmtId="164" fontId="73" fillId="4" borderId="121" xfId="0" applyNumberFormat="1" applyFont="1" applyFill="1" applyBorder="1" applyAlignment="1">
      <alignment horizontal="center" vertical="center" wrapText="1"/>
    </xf>
    <xf numFmtId="0" fontId="75" fillId="0" borderId="113" xfId="0" applyFont="1" applyBorder="1" applyAlignment="1">
      <alignment horizontal="center" vertical="center" wrapText="1"/>
    </xf>
    <xf numFmtId="14" fontId="77" fillId="0" borderId="225" xfId="0" applyNumberFormat="1" applyFont="1" applyBorder="1" applyAlignment="1">
      <alignment horizontal="center" vertical="center" wrapText="1"/>
    </xf>
    <xf numFmtId="0" fontId="75" fillId="0" borderId="328" xfId="0" applyFont="1" applyBorder="1" applyAlignment="1">
      <alignment horizontal="center" vertical="center"/>
    </xf>
    <xf numFmtId="0" fontId="77" fillId="0" borderId="328" xfId="0" applyFont="1" applyBorder="1" applyAlignment="1">
      <alignment horizontal="center" vertical="center" wrapText="1"/>
    </xf>
    <xf numFmtId="0" fontId="73" fillId="0" borderId="328" xfId="0" applyFont="1" applyBorder="1" applyAlignment="1">
      <alignment horizontal="center" vertical="center"/>
    </xf>
    <xf numFmtId="0" fontId="73" fillId="0" borderId="328" xfId="0" applyFont="1" applyBorder="1" applyAlignment="1">
      <alignment horizontal="center" vertical="center" textRotation="90"/>
    </xf>
    <xf numFmtId="9" fontId="73" fillId="0" borderId="328" xfId="0" applyNumberFormat="1" applyFont="1" applyBorder="1" applyAlignment="1">
      <alignment horizontal="center" vertical="center" wrapText="1"/>
    </xf>
    <xf numFmtId="164" fontId="73" fillId="4" borderId="328" xfId="0" applyNumberFormat="1" applyFont="1" applyFill="1" applyBorder="1" applyAlignment="1">
      <alignment horizontal="center" vertical="center"/>
    </xf>
    <xf numFmtId="0" fontId="75" fillId="0" borderId="328" xfId="0" applyFont="1" applyBorder="1" applyAlignment="1">
      <alignment horizontal="center" vertical="center" textRotation="90" wrapText="1"/>
    </xf>
    <xf numFmtId="9" fontId="73" fillId="0" borderId="328" xfId="0" applyNumberFormat="1" applyFont="1" applyBorder="1" applyAlignment="1">
      <alignment horizontal="center" vertical="center"/>
    </xf>
    <xf numFmtId="9" fontId="73" fillId="4" borderId="328" xfId="0" applyNumberFormat="1" applyFont="1" applyFill="1" applyBorder="1" applyAlignment="1">
      <alignment horizontal="center" vertical="center"/>
    </xf>
    <xf numFmtId="0" fontId="75" fillId="0" borderId="328" xfId="0" applyFont="1" applyBorder="1" applyAlignment="1">
      <alignment horizontal="center" vertical="center" textRotation="90"/>
    </xf>
    <xf numFmtId="0" fontId="73" fillId="0" borderId="328" xfId="0" applyFont="1" applyBorder="1" applyAlignment="1">
      <alignment horizontal="center" vertical="center" wrapText="1"/>
    </xf>
    <xf numFmtId="0" fontId="75" fillId="0" borderId="333" xfId="0" applyFont="1" applyBorder="1" applyAlignment="1">
      <alignment horizontal="center" vertical="center"/>
    </xf>
    <xf numFmtId="0" fontId="77" fillId="0" borderId="333" xfId="0" applyFont="1" applyBorder="1" applyAlignment="1">
      <alignment horizontal="center" vertical="center" wrapText="1"/>
    </xf>
    <xf numFmtId="0" fontId="73" fillId="0" borderId="333" xfId="0" applyFont="1" applyBorder="1" applyAlignment="1">
      <alignment horizontal="center" vertical="center"/>
    </xf>
    <xf numFmtId="0" fontId="73" fillId="0" borderId="335" xfId="0" applyFont="1" applyBorder="1" applyAlignment="1">
      <alignment horizontal="center" vertical="center" textRotation="90"/>
    </xf>
    <xf numFmtId="9" fontId="73" fillId="0" borderId="333" xfId="0" applyNumberFormat="1" applyFont="1" applyBorder="1" applyAlignment="1">
      <alignment horizontal="center" vertical="center"/>
    </xf>
    <xf numFmtId="164" fontId="73" fillId="4" borderId="333" xfId="0" applyNumberFormat="1" applyFont="1" applyFill="1" applyBorder="1" applyAlignment="1">
      <alignment horizontal="center" vertical="center"/>
    </xf>
    <xf numFmtId="0" fontId="75" fillId="0" borderId="333" xfId="0" applyFont="1" applyBorder="1" applyAlignment="1">
      <alignment horizontal="center" vertical="center" textRotation="90" wrapText="1"/>
    </xf>
    <xf numFmtId="9" fontId="73" fillId="4" borderId="333" xfId="0" applyNumberFormat="1" applyFont="1" applyFill="1" applyBorder="1" applyAlignment="1">
      <alignment horizontal="center" vertical="center"/>
    </xf>
    <xf numFmtId="0" fontId="75" fillId="0" borderId="333" xfId="0" applyFont="1" applyBorder="1" applyAlignment="1">
      <alignment horizontal="center" vertical="center" textRotation="90"/>
    </xf>
    <xf numFmtId="0" fontId="73" fillId="0" borderId="333" xfId="0" applyFont="1" applyBorder="1" applyAlignment="1">
      <alignment horizontal="center" vertical="center" wrapText="1"/>
    </xf>
    <xf numFmtId="14" fontId="73" fillId="0" borderId="330" xfId="0" applyNumberFormat="1" applyFont="1" applyBorder="1" applyAlignment="1">
      <alignment horizontal="center" vertical="center" wrapText="1"/>
    </xf>
    <xf numFmtId="0" fontId="77" fillId="0" borderId="165" xfId="0" applyFont="1" applyBorder="1" applyAlignment="1">
      <alignment horizontal="center" vertical="center" wrapText="1"/>
    </xf>
    <xf numFmtId="164" fontId="73" fillId="4" borderId="165" xfId="0" applyNumberFormat="1" applyFont="1" applyFill="1" applyBorder="1" applyAlignment="1">
      <alignment horizontal="center" vertical="center"/>
    </xf>
    <xf numFmtId="0" fontId="73" fillId="0" borderId="337" xfId="0" applyFont="1" applyBorder="1" applyAlignment="1">
      <alignment horizontal="center" vertical="center"/>
    </xf>
    <xf numFmtId="0" fontId="73" fillId="0" borderId="338" xfId="0" applyFont="1" applyBorder="1" applyAlignment="1">
      <alignment horizontal="center" vertical="center" wrapText="1"/>
    </xf>
    <xf numFmtId="0" fontId="77" fillId="4" borderId="338" xfId="0" applyFont="1" applyFill="1" applyBorder="1" applyAlignment="1">
      <alignment horizontal="center" vertical="center" wrapText="1"/>
    </xf>
    <xf numFmtId="0" fontId="77" fillId="0" borderId="338" xfId="0" applyFont="1" applyBorder="1" applyAlignment="1">
      <alignment horizontal="center" vertical="center" wrapText="1"/>
    </xf>
    <xf numFmtId="0" fontId="73" fillId="0" borderId="338" xfId="0" applyFont="1" applyBorder="1" applyAlignment="1">
      <alignment horizontal="center" vertical="center"/>
    </xf>
    <xf numFmtId="0" fontId="75" fillId="0" borderId="338" xfId="0" applyFont="1" applyBorder="1" applyAlignment="1">
      <alignment horizontal="center" vertical="center" wrapText="1"/>
    </xf>
    <xf numFmtId="9" fontId="73" fillId="0" borderId="338" xfId="0" applyNumberFormat="1" applyFont="1" applyBorder="1" applyAlignment="1">
      <alignment horizontal="center" vertical="center"/>
    </xf>
    <xf numFmtId="9" fontId="73" fillId="0" borderId="338" xfId="0" applyNumberFormat="1" applyFont="1" applyBorder="1" applyAlignment="1">
      <alignment horizontal="center" vertical="center" wrapText="1"/>
    </xf>
    <xf numFmtId="0" fontId="75" fillId="0" borderId="338" xfId="0" applyFont="1" applyBorder="1" applyAlignment="1">
      <alignment horizontal="center" vertical="center"/>
    </xf>
    <xf numFmtId="0" fontId="73" fillId="0" borderId="338" xfId="0" applyFont="1" applyBorder="1" applyAlignment="1">
      <alignment horizontal="center" vertical="center" textRotation="90"/>
    </xf>
    <xf numFmtId="164" fontId="73" fillId="0" borderId="338" xfId="0" applyNumberFormat="1" applyFont="1" applyBorder="1" applyAlignment="1">
      <alignment horizontal="center" vertical="center"/>
    </xf>
    <xf numFmtId="0" fontId="75" fillId="0" borderId="338" xfId="0" applyFont="1" applyBorder="1" applyAlignment="1">
      <alignment horizontal="center" vertical="center" textRotation="90" wrapText="1"/>
    </xf>
    <xf numFmtId="0" fontId="75" fillId="0" borderId="338" xfId="0" applyFont="1" applyBorder="1" applyAlignment="1">
      <alignment horizontal="center" vertical="center" textRotation="90"/>
    </xf>
    <xf numFmtId="14" fontId="73" fillId="0" borderId="339" xfId="0" applyNumberFormat="1" applyFont="1" applyBorder="1" applyAlignment="1">
      <alignment horizontal="center" vertical="center"/>
    </xf>
    <xf numFmtId="0" fontId="75" fillId="0" borderId="341" xfId="0" applyFont="1" applyBorder="1" applyAlignment="1">
      <alignment horizontal="center" vertical="center"/>
    </xf>
    <xf numFmtId="0" fontId="77" fillId="0" borderId="341" xfId="0" applyFont="1" applyBorder="1" applyAlignment="1">
      <alignment horizontal="center" vertical="center" wrapText="1"/>
    </xf>
    <xf numFmtId="0" fontId="73" fillId="0" borderId="341" xfId="0" applyFont="1" applyBorder="1" applyAlignment="1">
      <alignment horizontal="center" vertical="center"/>
    </xf>
    <xf numFmtId="0" fontId="73" fillId="0" borderId="341" xfId="0" applyFont="1" applyBorder="1" applyAlignment="1">
      <alignment horizontal="center" vertical="center" textRotation="90"/>
    </xf>
    <xf numFmtId="9" fontId="73" fillId="0" borderId="341" xfId="0" applyNumberFormat="1" applyFont="1" applyBorder="1" applyAlignment="1">
      <alignment horizontal="center" vertical="center"/>
    </xf>
    <xf numFmtId="164" fontId="73" fillId="4" borderId="341" xfId="0" applyNumberFormat="1" applyFont="1" applyFill="1" applyBorder="1" applyAlignment="1">
      <alignment horizontal="center" vertical="center"/>
    </xf>
    <xf numFmtId="0" fontId="75" fillId="0" borderId="341" xfId="0" applyFont="1" applyBorder="1" applyAlignment="1">
      <alignment horizontal="center" vertical="center" textRotation="90" wrapText="1"/>
    </xf>
    <xf numFmtId="9" fontId="73" fillId="4" borderId="341" xfId="0" applyNumberFormat="1" applyFont="1" applyFill="1" applyBorder="1" applyAlignment="1">
      <alignment horizontal="center" vertical="center"/>
    </xf>
    <xf numFmtId="0" fontId="75" fillId="0" borderId="341" xfId="0" applyFont="1" applyBorder="1" applyAlignment="1">
      <alignment horizontal="center" vertical="center" textRotation="90"/>
    </xf>
    <xf numFmtId="0" fontId="75" fillId="0" borderId="344" xfId="0" applyFont="1" applyBorder="1" applyAlignment="1">
      <alignment horizontal="center" vertical="center"/>
    </xf>
    <xf numFmtId="0" fontId="77" fillId="0" borderId="344" xfId="0" applyFont="1" applyBorder="1" applyAlignment="1">
      <alignment horizontal="center" vertical="center" wrapText="1"/>
    </xf>
    <xf numFmtId="0" fontId="73" fillId="0" borderId="344" xfId="0" applyFont="1" applyBorder="1" applyAlignment="1">
      <alignment horizontal="center" vertical="center"/>
    </xf>
    <xf numFmtId="0" fontId="73" fillId="0" borderId="344" xfId="0" applyFont="1" applyBorder="1" applyAlignment="1">
      <alignment horizontal="center" vertical="center" textRotation="90"/>
    </xf>
    <xf numFmtId="9" fontId="73" fillId="0" borderId="344" xfId="0" applyNumberFormat="1" applyFont="1" applyBorder="1" applyAlignment="1">
      <alignment horizontal="center" vertical="center"/>
    </xf>
    <xf numFmtId="164" fontId="73" fillId="4" borderId="344" xfId="0" applyNumberFormat="1" applyFont="1" applyFill="1" applyBorder="1" applyAlignment="1">
      <alignment horizontal="center" vertical="center"/>
    </xf>
    <xf numFmtId="0" fontId="75" fillId="0" borderId="344" xfId="0" applyFont="1" applyBorder="1" applyAlignment="1">
      <alignment horizontal="center" vertical="center" textRotation="90" wrapText="1"/>
    </xf>
    <xf numFmtId="9" fontId="73" fillId="4" borderId="344" xfId="0" applyNumberFormat="1" applyFont="1" applyFill="1" applyBorder="1" applyAlignment="1">
      <alignment horizontal="center" vertical="center"/>
    </xf>
    <xf numFmtId="0" fontId="75" fillId="0" borderId="344" xfId="0" applyFont="1" applyBorder="1" applyAlignment="1">
      <alignment horizontal="center" vertical="center" textRotation="90"/>
    </xf>
    <xf numFmtId="164" fontId="73" fillId="4" borderId="338" xfId="0" applyNumberFormat="1" applyFont="1" applyFill="1" applyBorder="1" applyAlignment="1">
      <alignment horizontal="center" vertical="center"/>
    </xf>
    <xf numFmtId="9" fontId="73" fillId="4" borderId="338" xfId="0" applyNumberFormat="1" applyFont="1" applyFill="1" applyBorder="1" applyAlignment="1">
      <alignment horizontal="center" vertical="center"/>
    </xf>
    <xf numFmtId="165" fontId="73" fillId="0" borderId="339" xfId="0" applyNumberFormat="1" applyFont="1" applyBorder="1" applyAlignment="1">
      <alignment horizontal="center" vertical="center" wrapText="1"/>
    </xf>
    <xf numFmtId="0" fontId="73" fillId="0" borderId="167" xfId="0" applyFont="1" applyBorder="1" applyAlignment="1">
      <alignment horizontal="center" vertical="center" textRotation="90"/>
    </xf>
    <xf numFmtId="0" fontId="73" fillId="0" borderId="348" xfId="0" applyFont="1" applyBorder="1" applyAlignment="1">
      <alignment horizontal="center" vertical="center"/>
    </xf>
    <xf numFmtId="0" fontId="77" fillId="0" borderId="348" xfId="0" applyFont="1" applyBorder="1" applyAlignment="1">
      <alignment horizontal="center" vertical="center" wrapText="1"/>
    </xf>
    <xf numFmtId="0" fontId="73" fillId="0" borderId="348" xfId="0" applyFont="1" applyBorder="1" applyAlignment="1">
      <alignment horizontal="center" vertical="center" textRotation="90"/>
    </xf>
    <xf numFmtId="9" fontId="73" fillId="0" borderId="348" xfId="0" applyNumberFormat="1" applyFont="1" applyBorder="1" applyAlignment="1">
      <alignment horizontal="center" vertical="center"/>
    </xf>
    <xf numFmtId="164" fontId="73" fillId="4" borderId="348" xfId="0" applyNumberFormat="1" applyFont="1" applyFill="1" applyBorder="1" applyAlignment="1">
      <alignment horizontal="center" vertical="center"/>
    </xf>
    <xf numFmtId="0" fontId="75" fillId="0" borderId="348" xfId="0" applyFont="1" applyBorder="1" applyAlignment="1">
      <alignment horizontal="center" vertical="center" textRotation="90" wrapText="1"/>
    </xf>
    <xf numFmtId="9" fontId="73" fillId="4" borderId="348" xfId="0" applyNumberFormat="1" applyFont="1" applyFill="1" applyBorder="1" applyAlignment="1">
      <alignment horizontal="center" vertical="center"/>
    </xf>
    <xf numFmtId="0" fontId="75" fillId="0" borderId="348" xfId="0" applyFont="1" applyBorder="1" applyAlignment="1">
      <alignment horizontal="center" vertical="center" textRotation="90"/>
    </xf>
    <xf numFmtId="0" fontId="73" fillId="0" borderId="348" xfId="0" applyFont="1" applyBorder="1" applyAlignment="1">
      <alignment vertical="center" wrapText="1"/>
    </xf>
    <xf numFmtId="0" fontId="73" fillId="0" borderId="349" xfId="0" applyFont="1" applyBorder="1" applyAlignment="1">
      <alignment horizontal="center" vertical="center" wrapText="1"/>
    </xf>
    <xf numFmtId="0" fontId="73" fillId="0" borderId="351" xfId="0" applyFont="1" applyBorder="1" applyAlignment="1">
      <alignment horizontal="center" vertical="center"/>
    </xf>
    <xf numFmtId="0" fontId="77" fillId="4" borderId="351" xfId="0" applyFont="1" applyFill="1" applyBorder="1" applyAlignment="1">
      <alignment horizontal="center" vertical="center" wrapText="1"/>
    </xf>
    <xf numFmtId="0" fontId="73" fillId="0" borderId="351" xfId="0" applyFont="1" applyBorder="1" applyAlignment="1">
      <alignment horizontal="center" vertical="center" textRotation="90"/>
    </xf>
    <xf numFmtId="9" fontId="73" fillId="0" borderId="351" xfId="0" applyNumberFormat="1" applyFont="1" applyBorder="1" applyAlignment="1">
      <alignment horizontal="center" vertical="center"/>
    </xf>
    <xf numFmtId="164" fontId="73" fillId="4" borderId="351" xfId="0" applyNumberFormat="1" applyFont="1" applyFill="1" applyBorder="1" applyAlignment="1">
      <alignment horizontal="center" vertical="center"/>
    </xf>
    <xf numFmtId="0" fontId="75" fillId="0" borderId="351" xfId="0" applyFont="1" applyBorder="1" applyAlignment="1">
      <alignment horizontal="center" vertical="center" textRotation="90" wrapText="1"/>
    </xf>
    <xf numFmtId="9" fontId="73" fillId="4" borderId="351" xfId="0" applyNumberFormat="1" applyFont="1" applyFill="1" applyBorder="1" applyAlignment="1">
      <alignment horizontal="center" vertical="center"/>
    </xf>
    <xf numFmtId="0" fontId="75" fillId="0" borderId="351" xfId="0" applyFont="1" applyBorder="1" applyAlignment="1">
      <alignment horizontal="center" vertical="center" textRotation="90"/>
    </xf>
    <xf numFmtId="0" fontId="73" fillId="0" borderId="351" xfId="0" applyFont="1" applyBorder="1" applyAlignment="1">
      <alignment horizontal="center" vertical="center" wrapText="1"/>
    </xf>
    <xf numFmtId="0" fontId="73" fillId="0" borderId="352" xfId="0" applyFont="1" applyBorder="1" applyAlignment="1">
      <alignment horizontal="center" vertical="center" wrapText="1"/>
    </xf>
    <xf numFmtId="0" fontId="73" fillId="0" borderId="353" xfId="0" applyFont="1" applyBorder="1" applyAlignment="1">
      <alignment horizontal="center" vertical="center"/>
    </xf>
    <xf numFmtId="0" fontId="73" fillId="0" borderId="354" xfId="0" applyFont="1" applyBorder="1" applyAlignment="1">
      <alignment vertical="center" wrapText="1"/>
    </xf>
    <xf numFmtId="0" fontId="73" fillId="0" borderId="354" xfId="0" applyFont="1" applyBorder="1" applyAlignment="1">
      <alignment horizontal="center" vertical="center" wrapText="1"/>
    </xf>
    <xf numFmtId="0" fontId="77" fillId="0" borderId="354" xfId="0" applyFont="1" applyBorder="1" applyAlignment="1">
      <alignment horizontal="center" vertical="center" wrapText="1"/>
    </xf>
    <xf numFmtId="0" fontId="77" fillId="4" borderId="354" xfId="0" applyFont="1" applyFill="1" applyBorder="1" applyAlignment="1">
      <alignment horizontal="center" vertical="center" wrapText="1"/>
    </xf>
    <xf numFmtId="0" fontId="73" fillId="0" borderId="354" xfId="0" applyFont="1" applyBorder="1" applyAlignment="1">
      <alignment horizontal="center" vertical="center"/>
    </xf>
    <xf numFmtId="0" fontId="75" fillId="0" borderId="354" xfId="0" applyFont="1" applyBorder="1" applyAlignment="1">
      <alignment horizontal="center" vertical="center" wrapText="1"/>
    </xf>
    <xf numFmtId="9" fontId="73" fillId="0" borderId="354" xfId="0" applyNumberFormat="1" applyFont="1" applyBorder="1" applyAlignment="1">
      <alignment horizontal="center" vertical="center"/>
    </xf>
    <xf numFmtId="9" fontId="73" fillId="0" borderId="354" xfId="0" applyNumberFormat="1" applyFont="1" applyBorder="1" applyAlignment="1">
      <alignment horizontal="center" vertical="center" wrapText="1"/>
    </xf>
    <xf numFmtId="0" fontId="75" fillId="0" borderId="354" xfId="0" applyFont="1" applyBorder="1" applyAlignment="1">
      <alignment horizontal="center" vertical="center"/>
    </xf>
    <xf numFmtId="0" fontId="73" fillId="0" borderId="354" xfId="0" applyFont="1" applyBorder="1" applyAlignment="1">
      <alignment horizontal="center" vertical="center" textRotation="90"/>
    </xf>
    <xf numFmtId="164" fontId="73" fillId="4" borderId="354" xfId="0" applyNumberFormat="1" applyFont="1" applyFill="1" applyBorder="1" applyAlignment="1">
      <alignment horizontal="center" vertical="center"/>
    </xf>
    <xf numFmtId="0" fontId="75" fillId="0" borderId="354" xfId="0" applyFont="1" applyBorder="1" applyAlignment="1">
      <alignment horizontal="center" vertical="center" textRotation="90" wrapText="1"/>
    </xf>
    <xf numFmtId="9" fontId="73" fillId="4" borderId="354" xfId="0" applyNumberFormat="1" applyFont="1" applyFill="1" applyBorder="1" applyAlignment="1">
      <alignment horizontal="center" vertical="center"/>
    </xf>
    <xf numFmtId="0" fontId="75" fillId="0" borderId="354" xfId="0" applyFont="1" applyBorder="1" applyAlignment="1">
      <alignment horizontal="center" vertical="center" textRotation="90"/>
    </xf>
    <xf numFmtId="165" fontId="73" fillId="0" borderId="355" xfId="0" applyNumberFormat="1" applyFont="1" applyBorder="1" applyAlignment="1">
      <alignment horizontal="center" vertical="center" wrapText="1"/>
    </xf>
    <xf numFmtId="0" fontId="73" fillId="0" borderId="356" xfId="0" applyFont="1" applyBorder="1" applyAlignment="1">
      <alignment horizontal="center" vertical="center" wrapText="1"/>
    </xf>
    <xf numFmtId="0" fontId="73" fillId="0" borderId="347" xfId="0" applyFont="1" applyBorder="1" applyAlignment="1">
      <alignment horizontal="center" vertical="center"/>
    </xf>
    <xf numFmtId="0" fontId="73" fillId="0" borderId="357" xfId="0" applyFont="1" applyBorder="1" applyAlignment="1">
      <alignment horizontal="center" vertical="center"/>
    </xf>
    <xf numFmtId="0" fontId="73" fillId="0" borderId="360" xfId="0" applyFont="1" applyBorder="1" applyAlignment="1">
      <alignment horizontal="center" vertical="center" wrapText="1"/>
    </xf>
    <xf numFmtId="0" fontId="73" fillId="0" borderId="360" xfId="0" applyFont="1" applyBorder="1" applyAlignment="1">
      <alignment horizontal="center" vertical="center"/>
    </xf>
    <xf numFmtId="0" fontId="75" fillId="0" borderId="360" xfId="0" applyFont="1" applyBorder="1" applyAlignment="1">
      <alignment horizontal="center" vertical="center" wrapText="1"/>
    </xf>
    <xf numFmtId="9" fontId="73" fillId="0" borderId="360" xfId="0" applyNumberFormat="1" applyFont="1" applyBorder="1" applyAlignment="1">
      <alignment horizontal="center" vertical="center"/>
    </xf>
    <xf numFmtId="9" fontId="73" fillId="0" borderId="360" xfId="0" applyNumberFormat="1" applyFont="1" applyBorder="1" applyAlignment="1">
      <alignment horizontal="center" vertical="center" wrapText="1"/>
    </xf>
    <xf numFmtId="0" fontId="75" fillId="0" borderId="360" xfId="0" applyFont="1" applyBorder="1" applyAlignment="1">
      <alignment horizontal="center" vertical="center"/>
    </xf>
    <xf numFmtId="0" fontId="73" fillId="0" borderId="360" xfId="0" applyFont="1" applyBorder="1" applyAlignment="1">
      <alignment horizontal="center" vertical="center" textRotation="90"/>
    </xf>
    <xf numFmtId="164" fontId="73" fillId="4" borderId="360" xfId="0" applyNumberFormat="1" applyFont="1" applyFill="1" applyBorder="1" applyAlignment="1">
      <alignment horizontal="center" vertical="center"/>
    </xf>
    <xf numFmtId="0" fontId="75" fillId="0" borderId="360" xfId="0" applyFont="1" applyBorder="1" applyAlignment="1">
      <alignment horizontal="center" vertical="center" textRotation="90" wrapText="1"/>
    </xf>
    <xf numFmtId="9" fontId="73" fillId="4" borderId="360" xfId="0" applyNumberFormat="1" applyFont="1" applyFill="1" applyBorder="1" applyAlignment="1">
      <alignment horizontal="center" vertical="center"/>
    </xf>
    <xf numFmtId="0" fontId="75" fillId="0" borderId="360" xfId="0" applyFont="1" applyBorder="1" applyAlignment="1">
      <alignment horizontal="center" vertical="center" textRotation="90"/>
    </xf>
    <xf numFmtId="165" fontId="73" fillId="0" borderId="359" xfId="0" applyNumberFormat="1" applyFont="1" applyBorder="1" applyAlignment="1">
      <alignment horizontal="center" vertical="center" wrapText="1"/>
    </xf>
    <xf numFmtId="0" fontId="0" fillId="0" borderId="0" xfId="0"/>
    <xf numFmtId="9" fontId="14" fillId="0" borderId="118" xfId="0" applyNumberFormat="1" applyFont="1" applyBorder="1" applyAlignment="1">
      <alignment horizontal="center" vertical="center" wrapText="1"/>
    </xf>
    <xf numFmtId="0" fontId="13" fillId="0" borderId="118" xfId="0" applyFont="1" applyBorder="1" applyAlignment="1">
      <alignment horizontal="center" vertical="center"/>
    </xf>
    <xf numFmtId="0" fontId="0" fillId="0" borderId="130" xfId="0" applyBorder="1" applyAlignment="1">
      <alignment horizontal="center" vertical="center"/>
    </xf>
    <xf numFmtId="0" fontId="14" fillId="0" borderId="130" xfId="0" applyFont="1" applyBorder="1" applyAlignment="1">
      <alignment horizontal="center" vertical="center" wrapText="1"/>
    </xf>
    <xf numFmtId="0" fontId="13" fillId="0" borderId="118" xfId="0" applyFont="1" applyBorder="1" applyAlignment="1">
      <alignment horizontal="center" vertical="center" wrapText="1"/>
    </xf>
    <xf numFmtId="0" fontId="14" fillId="0" borderId="212" xfId="0" applyFont="1" applyBorder="1" applyAlignment="1">
      <alignment horizontal="center" vertical="center"/>
    </xf>
    <xf numFmtId="0" fontId="14" fillId="0" borderId="118" xfId="0" applyFont="1" applyBorder="1" applyAlignment="1">
      <alignment horizontal="center" vertical="center" wrapText="1"/>
    </xf>
    <xf numFmtId="0" fontId="14" fillId="0" borderId="118" xfId="0" applyFont="1" applyBorder="1" applyAlignment="1">
      <alignment horizontal="center" vertical="center"/>
    </xf>
    <xf numFmtId="9" fontId="14" fillId="0" borderId="118" xfId="0" applyNumberFormat="1" applyFont="1" applyBorder="1" applyAlignment="1">
      <alignment horizontal="center" vertical="center"/>
    </xf>
    <xf numFmtId="0" fontId="14" fillId="0" borderId="165" xfId="0" applyFont="1" applyBorder="1" applyAlignment="1">
      <alignment horizontal="center" vertical="center" wrapText="1"/>
    </xf>
    <xf numFmtId="0" fontId="13" fillId="0" borderId="118" xfId="0" applyFont="1" applyBorder="1" applyAlignment="1">
      <alignment horizontal="center" vertical="center" textRotation="90" wrapText="1"/>
    </xf>
    <xf numFmtId="0" fontId="73" fillId="0" borderId="124" xfId="0" applyFont="1" applyBorder="1" applyAlignment="1">
      <alignment horizontal="center" vertical="center" textRotation="90"/>
    </xf>
    <xf numFmtId="9" fontId="14" fillId="0" borderId="130" xfId="0" applyNumberFormat="1" applyFont="1" applyBorder="1" applyAlignment="1">
      <alignment horizontal="center" vertical="center" wrapText="1"/>
    </xf>
    <xf numFmtId="0" fontId="14" fillId="0" borderId="0" xfId="0" applyFont="1"/>
    <xf numFmtId="0" fontId="14" fillId="0" borderId="165" xfId="0" applyFont="1" applyBorder="1" applyAlignment="1">
      <alignment horizontal="center" vertical="center"/>
    </xf>
    <xf numFmtId="165" fontId="14" fillId="0" borderId="174" xfId="0" applyNumberFormat="1" applyFont="1" applyBorder="1" applyAlignment="1">
      <alignment horizontal="center" vertical="center"/>
    </xf>
    <xf numFmtId="164" fontId="14" fillId="0" borderId="118" xfId="0" applyNumberFormat="1" applyFont="1" applyBorder="1" applyAlignment="1">
      <alignment horizontal="center" vertical="center" wrapText="1"/>
    </xf>
    <xf numFmtId="164" fontId="14" fillId="0" borderId="124"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5" fillId="0" borderId="8" xfId="0" applyFont="1" applyBorder="1" applyAlignment="1">
      <alignment horizontal="left" vertical="center" wrapText="1"/>
    </xf>
    <xf numFmtId="0" fontId="0" fillId="0" borderId="0" xfId="0"/>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2" borderId="13" xfId="0" quotePrefix="1" applyFont="1" applyFill="1" applyBorder="1" applyAlignment="1">
      <alignment horizontal="left" vertical="top" wrapText="1"/>
    </xf>
    <xf numFmtId="0" fontId="4" fillId="0" borderId="14" xfId="0" applyFont="1" applyBorder="1"/>
    <xf numFmtId="0" fontId="4" fillId="0" borderId="15" xfId="0" applyFont="1" applyBorder="1"/>
    <xf numFmtId="0" fontId="7" fillId="2" borderId="16" xfId="0" applyFont="1" applyFill="1" applyBorder="1" applyAlignment="1">
      <alignment horizontal="left" vertical="center" wrapText="1"/>
    </xf>
    <xf numFmtId="0" fontId="4" fillId="0" borderId="17" xfId="0" applyFont="1" applyBorder="1"/>
    <xf numFmtId="0" fontId="4" fillId="0" borderId="18" xfId="0" applyFont="1" applyBorder="1"/>
    <xf numFmtId="0" fontId="5" fillId="0" borderId="8" xfId="0" applyFont="1" applyBorder="1" applyAlignment="1">
      <alignment horizontal="left" vertical="top" wrapText="1"/>
    </xf>
    <xf numFmtId="0" fontId="4" fillId="0" borderId="8" xfId="0" applyFont="1" applyBorder="1"/>
    <xf numFmtId="0" fontId="11" fillId="3" borderId="21" xfId="0" applyFont="1" applyFill="1" applyBorder="1" applyAlignment="1">
      <alignment horizontal="center" vertical="center" wrapText="1"/>
    </xf>
    <xf numFmtId="0" fontId="4" fillId="0" borderId="22" xfId="0" applyFont="1" applyBorder="1"/>
    <xf numFmtId="0" fontId="11" fillId="3" borderId="23" xfId="0" applyFont="1" applyFill="1" applyBorder="1" applyAlignment="1">
      <alignment horizontal="center" vertical="center"/>
    </xf>
    <xf numFmtId="0" fontId="4" fillId="0" borderId="24" xfId="0" applyFont="1" applyBorder="1"/>
    <xf numFmtId="0" fontId="11" fillId="2" borderId="25" xfId="0" applyFont="1" applyFill="1" applyBorder="1" applyAlignment="1">
      <alignment horizontal="left" vertical="top" wrapText="1" readingOrder="1"/>
    </xf>
    <xf numFmtId="0" fontId="4" fillId="0" borderId="26" xfId="0" applyFont="1" applyBorder="1"/>
    <xf numFmtId="0" fontId="12" fillId="2" borderId="27" xfId="0" applyFont="1" applyFill="1" applyBorder="1" applyAlignment="1">
      <alignment horizontal="left" vertical="center" wrapText="1"/>
    </xf>
    <xf numFmtId="0" fontId="4" fillId="0" borderId="28" xfId="0" applyFont="1" applyBorder="1"/>
    <xf numFmtId="0" fontId="11" fillId="2" borderId="29" xfId="0" applyFont="1" applyFill="1" applyBorder="1" applyAlignment="1">
      <alignment horizontal="left" vertical="center" wrapText="1"/>
    </xf>
    <xf numFmtId="0" fontId="4" fillId="0" borderId="30" xfId="0" applyFont="1" applyBorder="1"/>
    <xf numFmtId="0" fontId="12" fillId="2" borderId="31" xfId="0" applyFont="1" applyFill="1" applyBorder="1" applyAlignment="1">
      <alignment horizontal="left" vertical="center" wrapText="1"/>
    </xf>
    <xf numFmtId="0" fontId="4" fillId="0" borderId="32" xfId="0" applyFont="1" applyBorder="1"/>
    <xf numFmtId="0" fontId="12" fillId="2" borderId="35" xfId="0" applyFont="1" applyFill="1" applyBorder="1" applyAlignment="1">
      <alignment horizontal="left" vertical="center" wrapText="1"/>
    </xf>
    <xf numFmtId="0" fontId="4" fillId="0" borderId="36" xfId="0" applyFont="1" applyBorder="1"/>
    <xf numFmtId="0" fontId="5" fillId="2" borderId="37" xfId="0" applyFont="1" applyFill="1" applyBorder="1" applyAlignment="1">
      <alignment horizontal="left" vertical="top" wrapText="1"/>
    </xf>
    <xf numFmtId="0" fontId="4" fillId="0" borderId="38" xfId="0" applyFont="1" applyBorder="1"/>
    <xf numFmtId="0" fontId="4" fillId="0" borderId="39" xfId="0" applyFont="1" applyBorder="1"/>
    <xf numFmtId="0" fontId="11" fillId="2" borderId="33" xfId="0" applyFont="1" applyFill="1" applyBorder="1" applyAlignment="1">
      <alignment horizontal="left" vertical="center" wrapText="1"/>
    </xf>
    <xf numFmtId="0" fontId="4" fillId="0" borderId="34" xfId="0" applyFont="1" applyBorder="1"/>
    <xf numFmtId="0" fontId="73" fillId="0" borderId="130" xfId="0" applyFont="1" applyBorder="1" applyAlignment="1">
      <alignment horizontal="center" vertical="center" wrapText="1"/>
    </xf>
    <xf numFmtId="0" fontId="73" fillId="0" borderId="166" xfId="0" applyFont="1" applyBorder="1" applyAlignment="1">
      <alignment horizontal="center" vertical="center" wrapText="1"/>
    </xf>
    <xf numFmtId="0" fontId="73" fillId="4" borderId="130" xfId="0" applyFont="1" applyFill="1" applyBorder="1" applyAlignment="1">
      <alignment horizontal="center" vertical="center" wrapText="1"/>
    </xf>
    <xf numFmtId="0" fontId="73" fillId="4" borderId="166" xfId="0" applyFont="1" applyFill="1" applyBorder="1" applyAlignment="1">
      <alignment horizontal="center" vertical="center" wrapText="1"/>
    </xf>
    <xf numFmtId="0" fontId="73" fillId="0" borderId="130" xfId="0" applyFont="1" applyBorder="1" applyAlignment="1">
      <alignment horizontal="center" vertical="center"/>
    </xf>
    <xf numFmtId="0" fontId="73" fillId="0" borderId="166" xfId="0" applyFont="1" applyBorder="1" applyAlignment="1">
      <alignment horizontal="center" vertical="center"/>
    </xf>
    <xf numFmtId="0" fontId="73" fillId="0" borderId="165" xfId="0" applyFont="1" applyBorder="1" applyAlignment="1">
      <alignment horizontal="center" vertical="center" wrapText="1"/>
    </xf>
    <xf numFmtId="0" fontId="75" fillId="0" borderId="130" xfId="0" applyFont="1" applyBorder="1" applyAlignment="1">
      <alignment horizontal="center" vertical="center" wrapText="1"/>
    </xf>
    <xf numFmtId="0" fontId="75" fillId="0" borderId="166" xfId="0" applyFont="1" applyBorder="1" applyAlignment="1">
      <alignment horizontal="center" vertical="center" wrapText="1"/>
    </xf>
    <xf numFmtId="9" fontId="73" fillId="0" borderId="130" xfId="0" applyNumberFormat="1" applyFont="1" applyBorder="1" applyAlignment="1">
      <alignment horizontal="center" vertical="center" wrapText="1"/>
    </xf>
    <xf numFmtId="9" fontId="73" fillId="0" borderId="166" xfId="0" applyNumberFormat="1" applyFont="1" applyBorder="1" applyAlignment="1">
      <alignment horizontal="center" vertical="center" wrapText="1"/>
    </xf>
    <xf numFmtId="9" fontId="75" fillId="0" borderId="130" xfId="0" applyNumberFormat="1" applyFont="1" applyBorder="1" applyAlignment="1">
      <alignment horizontal="center" vertical="center" wrapText="1"/>
    </xf>
    <xf numFmtId="9" fontId="75" fillId="0" borderId="166" xfId="0" applyNumberFormat="1" applyFont="1" applyBorder="1" applyAlignment="1">
      <alignment horizontal="center" vertical="center" wrapText="1"/>
    </xf>
    <xf numFmtId="0" fontId="75" fillId="0" borderId="130" xfId="0" applyFont="1" applyBorder="1" applyAlignment="1">
      <alignment horizontal="center" vertical="center"/>
    </xf>
    <xf numFmtId="0" fontId="75" fillId="0" borderId="166" xfId="0" applyFont="1" applyBorder="1" applyAlignment="1">
      <alignment horizontal="center" vertical="center"/>
    </xf>
    <xf numFmtId="0" fontId="75" fillId="0" borderId="361" xfId="0" applyFont="1" applyBorder="1" applyAlignment="1">
      <alignment horizontal="center" vertical="center"/>
    </xf>
    <xf numFmtId="0" fontId="75" fillId="0" borderId="362" xfId="0" applyFont="1" applyBorder="1" applyAlignment="1">
      <alignment horizontal="center" vertical="center"/>
    </xf>
    <xf numFmtId="0" fontId="75" fillId="0" borderId="130" xfId="0" applyFont="1" applyBorder="1" applyAlignment="1">
      <alignment horizontal="center" vertical="center" textRotation="90" wrapText="1"/>
    </xf>
    <xf numFmtId="0" fontId="75" fillId="0" borderId="126" xfId="0" applyFont="1" applyBorder="1" applyAlignment="1">
      <alignment horizontal="center" vertical="center" textRotation="90" wrapText="1"/>
    </xf>
    <xf numFmtId="9" fontId="73" fillId="0" borderId="126" xfId="0" applyNumberFormat="1" applyFont="1" applyBorder="1" applyAlignment="1">
      <alignment horizontal="center" vertical="center" wrapText="1"/>
    </xf>
    <xf numFmtId="0" fontId="75" fillId="0" borderId="130" xfId="0" applyFont="1" applyBorder="1" applyAlignment="1">
      <alignment horizontal="center" vertical="center" textRotation="90"/>
    </xf>
    <xf numFmtId="0" fontId="75" fillId="0" borderId="126" xfId="0" applyFont="1" applyBorder="1" applyAlignment="1">
      <alignment horizontal="center" vertical="center" textRotation="90"/>
    </xf>
    <xf numFmtId="0" fontId="73" fillId="0" borderId="118" xfId="0" applyFont="1" applyBorder="1" applyAlignment="1">
      <alignment horizontal="center" vertical="center" wrapText="1"/>
    </xf>
    <xf numFmtId="0" fontId="73" fillId="0" borderId="124" xfId="0" applyFont="1" applyBorder="1" applyAlignment="1">
      <alignment horizontal="center" vertical="center" wrapText="1"/>
    </xf>
    <xf numFmtId="0" fontId="73" fillId="0" borderId="179" xfId="0" applyFont="1" applyBorder="1" applyAlignment="1">
      <alignment horizontal="center" vertical="center" wrapText="1"/>
    </xf>
    <xf numFmtId="0" fontId="76" fillId="0" borderId="177" xfId="0" applyFont="1" applyBorder="1" applyAlignment="1">
      <alignment horizontal="center" vertical="center"/>
    </xf>
    <xf numFmtId="0" fontId="76" fillId="0" borderId="180" xfId="0" applyFont="1" applyBorder="1" applyAlignment="1">
      <alignment horizontal="center" vertical="center"/>
    </xf>
    <xf numFmtId="0" fontId="73" fillId="0" borderId="153" xfId="0" applyFont="1" applyBorder="1" applyAlignment="1">
      <alignment horizontal="center" vertical="center" textRotation="90"/>
    </xf>
    <xf numFmtId="0" fontId="76" fillId="0" borderId="151" xfId="0" applyFont="1" applyBorder="1" applyAlignment="1">
      <alignment horizontal="center" vertical="center"/>
    </xf>
    <xf numFmtId="0" fontId="73" fillId="0" borderId="155" xfId="0" applyFont="1" applyBorder="1" applyAlignment="1">
      <alignment horizontal="center" vertical="center" textRotation="90"/>
    </xf>
    <xf numFmtId="0" fontId="76" fillId="0" borderId="152" xfId="0" applyFont="1" applyBorder="1" applyAlignment="1">
      <alignment horizontal="center" vertical="center"/>
    </xf>
    <xf numFmtId="167" fontId="73" fillId="0" borderId="119" xfId="0" applyNumberFormat="1" applyFont="1" applyBorder="1" applyAlignment="1">
      <alignment horizontal="center" vertical="center" wrapText="1"/>
    </xf>
    <xf numFmtId="0" fontId="76" fillId="0" borderId="122" xfId="0" applyFont="1" applyBorder="1" applyAlignment="1">
      <alignment horizontal="center" vertical="center"/>
    </xf>
    <xf numFmtId="0" fontId="76" fillId="0" borderId="125" xfId="0" applyFont="1" applyBorder="1" applyAlignment="1">
      <alignment horizontal="center" vertical="center"/>
    </xf>
    <xf numFmtId="0" fontId="73" fillId="0" borderId="175" xfId="0" applyFont="1" applyBorder="1" applyAlignment="1">
      <alignment horizontal="center" vertical="center" textRotation="90"/>
    </xf>
    <xf numFmtId="0" fontId="76" fillId="0" borderId="165" xfId="0" applyFont="1" applyBorder="1" applyAlignment="1">
      <alignment horizontal="center" vertical="center"/>
    </xf>
    <xf numFmtId="9" fontId="73" fillId="0" borderId="175" xfId="0" applyNumberFormat="1" applyFont="1" applyBorder="1" applyAlignment="1">
      <alignment horizontal="center" vertical="center"/>
    </xf>
    <xf numFmtId="0" fontId="77" fillId="0" borderId="175" xfId="0" applyFont="1" applyBorder="1" applyAlignment="1">
      <alignment horizontal="center" vertical="center" textRotation="90"/>
    </xf>
    <xf numFmtId="9" fontId="73" fillId="2" borderId="121" xfId="0" applyNumberFormat="1" applyFont="1" applyFill="1" applyBorder="1" applyAlignment="1">
      <alignment horizontal="center" vertical="center" wrapText="1"/>
    </xf>
    <xf numFmtId="0" fontId="76" fillId="0" borderId="121" xfId="0" applyFont="1" applyBorder="1" applyAlignment="1">
      <alignment horizontal="center" vertical="center"/>
    </xf>
    <xf numFmtId="0" fontId="76" fillId="0" borderId="124" xfId="0" applyFont="1" applyBorder="1" applyAlignment="1">
      <alignment horizontal="center" vertical="center"/>
    </xf>
    <xf numFmtId="0" fontId="73" fillId="0" borderId="121" xfId="0" applyFont="1" applyBorder="1" applyAlignment="1">
      <alignment horizontal="center" vertical="center" textRotation="90"/>
    </xf>
    <xf numFmtId="164" fontId="73" fillId="4" borderId="153" xfId="0" applyNumberFormat="1" applyFont="1" applyFill="1" applyBorder="1" applyAlignment="1">
      <alignment horizontal="center" vertical="center"/>
    </xf>
    <xf numFmtId="0" fontId="75" fillId="0" borderId="153" xfId="0" applyFont="1" applyBorder="1" applyAlignment="1">
      <alignment horizontal="center" vertical="center" textRotation="90" wrapText="1"/>
    </xf>
    <xf numFmtId="0" fontId="73" fillId="0" borderId="175" xfId="0" applyFont="1" applyBorder="1" applyAlignment="1">
      <alignment horizontal="center" vertical="center" wrapText="1"/>
    </xf>
    <xf numFmtId="0" fontId="73" fillId="0" borderId="276" xfId="0" applyFont="1" applyBorder="1" applyAlignment="1">
      <alignment horizontal="center" vertical="center" wrapText="1"/>
    </xf>
    <xf numFmtId="0" fontId="73" fillId="0" borderId="293" xfId="0" applyFont="1" applyBorder="1" applyAlignment="1">
      <alignment horizontal="center" vertical="center" wrapText="1"/>
    </xf>
    <xf numFmtId="0" fontId="73" fillId="0" borderId="167" xfId="0" applyFont="1" applyBorder="1" applyAlignment="1">
      <alignment horizontal="center" vertical="center" wrapText="1"/>
    </xf>
    <xf numFmtId="0" fontId="73" fillId="0" borderId="126" xfId="0" applyFont="1" applyBorder="1" applyAlignment="1">
      <alignment horizontal="center" vertical="center" wrapText="1"/>
    </xf>
    <xf numFmtId="0" fontId="73" fillId="0" borderId="294" xfId="0" applyFont="1" applyBorder="1" applyAlignment="1">
      <alignment horizontal="center" vertical="center" wrapText="1"/>
    </xf>
    <xf numFmtId="0" fontId="73" fillId="0" borderId="176" xfId="0" applyFont="1" applyBorder="1" applyAlignment="1">
      <alignment horizontal="center" vertical="center" wrapText="1"/>
    </xf>
    <xf numFmtId="0" fontId="73" fillId="0" borderId="295" xfId="0" applyFont="1" applyBorder="1" applyAlignment="1">
      <alignment horizontal="center" vertical="center" wrapText="1"/>
    </xf>
    <xf numFmtId="0" fontId="73" fillId="0" borderId="297" xfId="0" applyFont="1" applyBorder="1" applyAlignment="1">
      <alignment horizontal="center" vertical="center" wrapText="1"/>
    </xf>
    <xf numFmtId="0" fontId="73" fillId="0" borderId="174" xfId="0" applyFont="1" applyBorder="1" applyAlignment="1">
      <alignment horizontal="center" vertical="center" wrapText="1"/>
    </xf>
    <xf numFmtId="0" fontId="73" fillId="0" borderId="168" xfId="0" applyFont="1" applyBorder="1" applyAlignment="1">
      <alignment horizontal="center" vertical="center" wrapText="1"/>
    </xf>
    <xf numFmtId="0" fontId="76" fillId="0" borderId="167" xfId="0" applyFont="1" applyBorder="1" applyAlignment="1">
      <alignment horizontal="center" vertical="center" wrapText="1"/>
    </xf>
    <xf numFmtId="0" fontId="76" fillId="0" borderId="126" xfId="0" applyFont="1" applyBorder="1" applyAlignment="1">
      <alignment horizontal="center" vertical="center" wrapText="1"/>
    </xf>
    <xf numFmtId="0" fontId="76" fillId="0" borderId="297" xfId="0" applyFont="1" applyBorder="1" applyAlignment="1">
      <alignment horizontal="center" vertical="center" wrapText="1"/>
    </xf>
    <xf numFmtId="0" fontId="76" fillId="0" borderId="173" xfId="0" applyFont="1" applyBorder="1" applyAlignment="1">
      <alignment horizontal="center" vertical="center"/>
    </xf>
    <xf numFmtId="0" fontId="73" fillId="0" borderId="167" xfId="0" applyFont="1" applyBorder="1" applyAlignment="1">
      <alignment horizontal="center" vertical="center"/>
    </xf>
    <xf numFmtId="0" fontId="73" fillId="0" borderId="126" xfId="0" applyFont="1" applyBorder="1" applyAlignment="1">
      <alignment horizontal="center" vertical="center"/>
    </xf>
    <xf numFmtId="0" fontId="14" fillId="0" borderId="118" xfId="0" applyFont="1" applyBorder="1" applyAlignment="1">
      <alignment horizontal="center" vertical="center" wrapText="1"/>
    </xf>
    <xf numFmtId="0" fontId="4" fillId="0" borderId="124" xfId="0" applyFont="1" applyBorder="1" applyAlignment="1">
      <alignment horizontal="center" vertical="center"/>
    </xf>
    <xf numFmtId="0" fontId="77" fillId="4" borderId="155" xfId="0" applyFont="1" applyFill="1" applyBorder="1" applyAlignment="1">
      <alignment horizontal="center" vertical="center" wrapText="1"/>
    </xf>
    <xf numFmtId="0" fontId="73" fillId="0" borderId="155" xfId="0" applyFont="1" applyBorder="1" applyAlignment="1">
      <alignment horizontal="center" vertical="center" wrapText="1"/>
    </xf>
    <xf numFmtId="0" fontId="73" fillId="0" borderId="271" xfId="0" applyFont="1" applyBorder="1" applyAlignment="1">
      <alignment horizontal="center" vertical="center" wrapText="1"/>
    </xf>
    <xf numFmtId="0" fontId="75" fillId="0" borderId="175" xfId="0" applyFont="1" applyBorder="1" applyAlignment="1">
      <alignment horizontal="center" vertical="center" wrapText="1"/>
    </xf>
    <xf numFmtId="9" fontId="73" fillId="0" borderId="175" xfId="0" applyNumberFormat="1" applyFont="1" applyBorder="1" applyAlignment="1">
      <alignment horizontal="center" vertical="center" wrapText="1"/>
    </xf>
    <xf numFmtId="9" fontId="73" fillId="0" borderId="277" xfId="0" applyNumberFormat="1" applyFont="1" applyBorder="1" applyAlignment="1">
      <alignment horizontal="center" vertical="center" wrapText="1"/>
    </xf>
    <xf numFmtId="0" fontId="76" fillId="0" borderId="278" xfId="0" applyFont="1" applyBorder="1" applyAlignment="1">
      <alignment horizontal="center" vertical="center"/>
    </xf>
    <xf numFmtId="0" fontId="73" fillId="0" borderId="170" xfId="0" applyFont="1" applyBorder="1" applyAlignment="1">
      <alignment horizontal="center" vertical="center" wrapText="1"/>
    </xf>
    <xf numFmtId="0" fontId="76" fillId="0" borderId="171" xfId="0" applyFont="1" applyBorder="1" applyAlignment="1">
      <alignment horizontal="center" vertical="center"/>
    </xf>
    <xf numFmtId="0" fontId="73" fillId="0" borderId="175" xfId="0" applyFont="1" applyBorder="1" applyAlignment="1">
      <alignment horizontal="center" vertical="center"/>
    </xf>
    <xf numFmtId="165" fontId="73" fillId="0" borderId="195" xfId="0" applyNumberFormat="1" applyFont="1" applyBorder="1" applyAlignment="1">
      <alignment horizontal="center" vertical="center"/>
    </xf>
    <xf numFmtId="165" fontId="73" fillId="0" borderId="168" xfId="0" applyNumberFormat="1" applyFont="1" applyBorder="1" applyAlignment="1">
      <alignment horizontal="center" vertical="center"/>
    </xf>
    <xf numFmtId="0" fontId="75" fillId="0" borderId="126" xfId="0" applyFont="1" applyBorder="1" applyAlignment="1">
      <alignment horizontal="center" vertical="center" wrapText="1"/>
    </xf>
    <xf numFmtId="0" fontId="73" fillId="0" borderId="151" xfId="0" applyFont="1" applyBorder="1" applyAlignment="1">
      <alignment horizontal="center" vertical="center"/>
    </xf>
    <xf numFmtId="164" fontId="73" fillId="4" borderId="155" xfId="0" applyNumberFormat="1" applyFont="1" applyFill="1" applyBorder="1" applyAlignment="1">
      <alignment horizontal="center" vertical="center"/>
    </xf>
    <xf numFmtId="0" fontId="75" fillId="0" borderId="155" xfId="0" applyFont="1" applyBorder="1" applyAlignment="1">
      <alignment horizontal="center" vertical="center" textRotation="90" wrapText="1"/>
    </xf>
    <xf numFmtId="164" fontId="75" fillId="0" borderId="155" xfId="0" applyNumberFormat="1" applyFont="1" applyBorder="1" applyAlignment="1">
      <alignment horizontal="center" vertical="center" textRotation="90" wrapText="1"/>
    </xf>
    <xf numFmtId="0" fontId="77" fillId="0" borderId="155" xfId="0" applyFont="1" applyBorder="1" applyAlignment="1">
      <alignment horizontal="center" vertical="center" wrapText="1"/>
    </xf>
    <xf numFmtId="0" fontId="73" fillId="0" borderId="243" xfId="0" applyFont="1" applyBorder="1" applyAlignment="1">
      <alignment horizontal="center" vertical="center"/>
    </xf>
    <xf numFmtId="0" fontId="73" fillId="0" borderId="244" xfId="0" applyFont="1" applyBorder="1" applyAlignment="1">
      <alignment horizontal="center" vertical="center"/>
    </xf>
    <xf numFmtId="0" fontId="73" fillId="0" borderId="136" xfId="0" applyFont="1" applyBorder="1" applyAlignment="1">
      <alignment horizontal="center" vertical="center"/>
    </xf>
    <xf numFmtId="0" fontId="73" fillId="0" borderId="90" xfId="0" applyFont="1" applyBorder="1" applyAlignment="1">
      <alignment horizontal="center" vertical="center"/>
    </xf>
    <xf numFmtId="0" fontId="76" fillId="0" borderId="90" xfId="0" applyFont="1" applyBorder="1" applyAlignment="1">
      <alignment horizontal="center" vertical="center"/>
    </xf>
    <xf numFmtId="0" fontId="73" fillId="0" borderId="153" xfId="0" applyFont="1" applyBorder="1" applyAlignment="1">
      <alignment horizontal="center" vertical="center"/>
    </xf>
    <xf numFmtId="0" fontId="77" fillId="0" borderId="153" xfId="0" applyFont="1" applyBorder="1" applyAlignment="1">
      <alignment horizontal="center" vertical="center" wrapText="1"/>
    </xf>
    <xf numFmtId="0" fontId="73" fillId="0" borderId="153" xfId="0" applyFont="1" applyBorder="1" applyAlignment="1">
      <alignment horizontal="center" vertical="center" wrapText="1"/>
    </xf>
    <xf numFmtId="0" fontId="76" fillId="0" borderId="130" xfId="0" applyFont="1" applyBorder="1" applyAlignment="1">
      <alignment horizontal="center" vertical="center" wrapText="1"/>
    </xf>
    <xf numFmtId="0" fontId="73" fillId="0" borderId="130" xfId="0" applyFont="1" applyBorder="1" applyAlignment="1">
      <alignment horizontal="center" vertical="center" textRotation="90" wrapText="1"/>
    </xf>
    <xf numFmtId="0" fontId="73" fillId="0" borderId="126" xfId="0" applyFont="1" applyBorder="1" applyAlignment="1">
      <alignment horizontal="center" vertical="center" textRotation="90" wrapText="1"/>
    </xf>
    <xf numFmtId="0" fontId="73" fillId="0" borderId="130" xfId="0" applyFont="1" applyBorder="1" applyAlignment="1">
      <alignment horizontal="center" vertical="center" textRotation="90"/>
    </xf>
    <xf numFmtId="0" fontId="73" fillId="0" borderId="126" xfId="0" applyFont="1" applyBorder="1" applyAlignment="1">
      <alignment horizontal="center" vertical="center" textRotation="90"/>
    </xf>
    <xf numFmtId="164" fontId="73" fillId="0" borderId="130" xfId="0" applyNumberFormat="1" applyFont="1" applyBorder="1" applyAlignment="1">
      <alignment horizontal="center" vertical="center" wrapText="1"/>
    </xf>
    <xf numFmtId="164" fontId="73" fillId="0" borderId="126" xfId="0" applyNumberFormat="1" applyFont="1" applyBorder="1" applyAlignment="1">
      <alignment horizontal="center" vertical="center" wrapText="1"/>
    </xf>
    <xf numFmtId="9" fontId="73" fillId="0" borderId="130" xfId="0" applyNumberFormat="1" applyFont="1" applyBorder="1" applyAlignment="1">
      <alignment horizontal="center" vertical="center"/>
    </xf>
    <xf numFmtId="9" fontId="73" fillId="0" borderId="126" xfId="0" applyNumberFormat="1" applyFont="1" applyBorder="1" applyAlignment="1">
      <alignment horizontal="center" vertical="center"/>
    </xf>
    <xf numFmtId="0" fontId="73" fillId="4" borderId="348" xfId="0" applyFont="1" applyFill="1" applyBorder="1" applyAlignment="1">
      <alignment horizontal="center" vertical="center" wrapText="1"/>
    </xf>
    <xf numFmtId="0" fontId="73" fillId="4" borderId="351" xfId="0" applyFont="1" applyFill="1" applyBorder="1" applyAlignment="1">
      <alignment horizontal="center" vertical="center" wrapText="1"/>
    </xf>
    <xf numFmtId="0" fontId="73" fillId="0" borderId="347" xfId="0" applyFont="1" applyBorder="1" applyAlignment="1">
      <alignment horizontal="center" vertical="center"/>
    </xf>
    <xf numFmtId="0" fontId="76" fillId="0" borderId="350" xfId="0" applyFont="1" applyBorder="1" applyAlignment="1">
      <alignment horizontal="center" vertical="center"/>
    </xf>
    <xf numFmtId="0" fontId="73" fillId="0" borderId="348" xfId="0" applyFont="1" applyBorder="1" applyAlignment="1">
      <alignment horizontal="center" vertical="center" wrapText="1"/>
    </xf>
    <xf numFmtId="0" fontId="76" fillId="0" borderId="351" xfId="0" applyFont="1" applyBorder="1" applyAlignment="1">
      <alignment horizontal="center" vertical="center"/>
    </xf>
    <xf numFmtId="0" fontId="77" fillId="0" borderId="348" xfId="0" applyFont="1" applyBorder="1" applyAlignment="1">
      <alignment horizontal="center" vertical="center" wrapText="1"/>
    </xf>
    <xf numFmtId="9" fontId="73" fillId="0" borderId="348" xfId="0" applyNumberFormat="1" applyFont="1" applyBorder="1" applyAlignment="1">
      <alignment horizontal="center" vertical="center" wrapText="1"/>
    </xf>
    <xf numFmtId="166" fontId="73" fillId="0" borderId="174" xfId="0" applyNumberFormat="1" applyFont="1" applyBorder="1" applyAlignment="1">
      <alignment horizontal="center" vertical="center" wrapText="1"/>
    </xf>
    <xf numFmtId="0" fontId="76" fillId="0" borderId="174" xfId="0" applyFont="1" applyBorder="1" applyAlignment="1">
      <alignment horizontal="center" vertical="center"/>
    </xf>
    <xf numFmtId="0" fontId="75" fillId="0" borderId="165" xfId="0" applyFont="1" applyBorder="1" applyAlignment="1">
      <alignment horizontal="center" vertical="center" wrapText="1"/>
    </xf>
    <xf numFmtId="9" fontId="73" fillId="0" borderId="268" xfId="0" applyNumberFormat="1" applyFont="1" applyBorder="1" applyAlignment="1">
      <alignment horizontal="center" vertical="center" wrapText="1"/>
    </xf>
    <xf numFmtId="9" fontId="73" fillId="0" borderId="186" xfId="0" applyNumberFormat="1" applyFont="1" applyBorder="1" applyAlignment="1">
      <alignment horizontal="center" vertical="center" wrapText="1"/>
    </xf>
    <xf numFmtId="9" fontId="73" fillId="0" borderId="182" xfId="0" applyNumberFormat="1" applyFont="1" applyBorder="1" applyAlignment="1">
      <alignment horizontal="center" vertical="center" wrapText="1"/>
    </xf>
    <xf numFmtId="0" fontId="73" fillId="0" borderId="185" xfId="0" applyFont="1" applyBorder="1" applyAlignment="1">
      <alignment horizontal="center" vertical="center"/>
    </xf>
    <xf numFmtId="0" fontId="73" fillId="0" borderId="186" xfId="0" applyFont="1" applyBorder="1" applyAlignment="1">
      <alignment horizontal="center" vertical="center"/>
    </xf>
    <xf numFmtId="0" fontId="73" fillId="0" borderId="155" xfId="0" applyFont="1" applyBorder="1" applyAlignment="1">
      <alignment horizontal="center" vertical="center"/>
    </xf>
    <xf numFmtId="165" fontId="73" fillId="0" borderId="185" xfId="0" applyNumberFormat="1" applyFont="1" applyBorder="1" applyAlignment="1">
      <alignment horizontal="center" vertical="center" wrapText="1"/>
    </xf>
    <xf numFmtId="165" fontId="73" fillId="0" borderId="155" xfId="0" applyNumberFormat="1" applyFont="1" applyBorder="1" applyAlignment="1">
      <alignment horizontal="center" vertical="center" wrapText="1"/>
    </xf>
    <xf numFmtId="14" fontId="73" fillId="0" borderId="228" xfId="0" applyNumberFormat="1" applyFont="1" applyBorder="1" applyAlignment="1">
      <alignment horizontal="center" vertical="center" wrapText="1"/>
    </xf>
    <xf numFmtId="0" fontId="73" fillId="0" borderId="156" xfId="0" applyFont="1" applyBorder="1" applyAlignment="1">
      <alignment horizontal="center" vertical="center" wrapText="1"/>
    </xf>
    <xf numFmtId="9" fontId="73" fillId="0" borderId="271" xfId="0" applyNumberFormat="1" applyFont="1" applyBorder="1" applyAlignment="1">
      <alignment horizontal="center" vertical="center"/>
    </xf>
    <xf numFmtId="9" fontId="73" fillId="4" borderId="175" xfId="0" applyNumberFormat="1" applyFont="1" applyFill="1" applyBorder="1" applyAlignment="1">
      <alignment horizontal="center" vertical="center"/>
    </xf>
    <xf numFmtId="9" fontId="73" fillId="4" borderId="271" xfId="0" applyNumberFormat="1" applyFont="1" applyFill="1" applyBorder="1" applyAlignment="1">
      <alignment horizontal="center" vertical="center"/>
    </xf>
    <xf numFmtId="165" fontId="73" fillId="0" borderId="172" xfId="0" applyNumberFormat="1" applyFont="1" applyBorder="1" applyAlignment="1">
      <alignment horizontal="center" vertical="center" wrapText="1"/>
    </xf>
    <xf numFmtId="165" fontId="73" fillId="0" borderId="275" xfId="0" applyNumberFormat="1" applyFont="1" applyBorder="1" applyAlignment="1">
      <alignment horizontal="center" vertical="center" wrapText="1"/>
    </xf>
    <xf numFmtId="0" fontId="75" fillId="19" borderId="281" xfId="0" applyFont="1" applyFill="1" applyBorder="1" applyAlignment="1">
      <alignment horizontal="center" vertical="center"/>
    </xf>
    <xf numFmtId="0" fontId="75" fillId="19" borderId="283" xfId="0" applyFont="1" applyFill="1" applyBorder="1" applyAlignment="1">
      <alignment horizontal="center" vertical="center"/>
    </xf>
    <xf numFmtId="0" fontId="14" fillId="0" borderId="212" xfId="0" applyFont="1" applyBorder="1" applyAlignment="1">
      <alignment horizontal="center" vertical="center"/>
    </xf>
    <xf numFmtId="0" fontId="14" fillId="0" borderId="254" xfId="0" applyFont="1" applyBorder="1" applyAlignment="1">
      <alignment horizontal="center" vertical="center"/>
    </xf>
    <xf numFmtId="0" fontId="4" fillId="0" borderId="222" xfId="0" applyFont="1" applyBorder="1" applyAlignment="1">
      <alignment horizontal="center" vertical="center"/>
    </xf>
    <xf numFmtId="0" fontId="14" fillId="0" borderId="165" xfId="0" applyFont="1" applyBorder="1" applyAlignment="1">
      <alignment horizontal="center" vertical="center" wrapText="1"/>
    </xf>
    <xf numFmtId="0" fontId="14" fillId="0" borderId="212" xfId="0" applyFont="1" applyBorder="1" applyAlignment="1">
      <alignment horizontal="center" vertical="center" wrapText="1"/>
    </xf>
    <xf numFmtId="0" fontId="73" fillId="0" borderId="251" xfId="0" applyFont="1" applyBorder="1" applyAlignment="1">
      <alignment horizontal="center" vertical="center"/>
    </xf>
    <xf numFmtId="0" fontId="76" fillId="0" borderId="252" xfId="0" applyFont="1" applyBorder="1" applyAlignment="1">
      <alignment horizontal="center" vertical="center"/>
    </xf>
    <xf numFmtId="0" fontId="76" fillId="0" borderId="151" xfId="0" applyFont="1" applyBorder="1" applyAlignment="1">
      <alignment horizontal="center" vertical="center" wrapText="1"/>
    </xf>
    <xf numFmtId="0" fontId="77" fillId="4" borderId="153" xfId="0" applyFont="1" applyFill="1" applyBorder="1" applyAlignment="1">
      <alignment horizontal="center" vertical="center" wrapText="1"/>
    </xf>
    <xf numFmtId="0" fontId="73" fillId="0" borderId="271" xfId="0" applyFont="1" applyBorder="1" applyAlignment="1">
      <alignment horizontal="center" vertical="center" textRotation="90"/>
    </xf>
    <xf numFmtId="0" fontId="73" fillId="0" borderId="351" xfId="0" applyFont="1" applyBorder="1" applyAlignment="1">
      <alignment horizontal="center" vertical="center" wrapText="1"/>
    </xf>
    <xf numFmtId="0" fontId="73" fillId="0" borderId="348" xfId="0" applyFont="1" applyBorder="1" applyAlignment="1">
      <alignment horizontal="center" vertical="center"/>
    </xf>
    <xf numFmtId="0" fontId="75" fillId="0" borderId="348" xfId="0" applyFont="1" applyBorder="1" applyAlignment="1">
      <alignment horizontal="center" vertical="center" wrapText="1"/>
    </xf>
    <xf numFmtId="9" fontId="73" fillId="0" borderId="348" xfId="0" applyNumberFormat="1" applyFont="1" applyBorder="1" applyAlignment="1">
      <alignment horizontal="center" vertical="center"/>
    </xf>
    <xf numFmtId="0" fontId="73" fillId="0" borderId="351" xfId="0" applyFont="1" applyBorder="1" applyAlignment="1">
      <alignment horizontal="center" vertical="center"/>
    </xf>
    <xf numFmtId="0" fontId="73" fillId="0" borderId="257" xfId="0" applyFont="1" applyBorder="1" applyAlignment="1">
      <alignment horizontal="center" vertical="center"/>
    </xf>
    <xf numFmtId="0" fontId="76" fillId="0" borderId="254" xfId="0" applyFont="1" applyBorder="1" applyAlignment="1">
      <alignment horizontal="center" vertical="center"/>
    </xf>
    <xf numFmtId="0" fontId="89" fillId="0" borderId="238" xfId="0" applyFont="1" applyBorder="1" applyAlignment="1">
      <alignment horizontal="center" vertical="center" textRotation="255"/>
    </xf>
    <xf numFmtId="0" fontId="89" fillId="0" borderId="238" xfId="0" applyFont="1" applyBorder="1" applyAlignment="1">
      <alignment horizontal="center" vertical="center" textRotation="255" wrapText="1"/>
    </xf>
    <xf numFmtId="0" fontId="86" fillId="5" borderId="263" xfId="0" applyFont="1" applyFill="1" applyBorder="1" applyAlignment="1">
      <alignment horizontal="center" vertical="center" wrapText="1"/>
    </xf>
    <xf numFmtId="0" fontId="86" fillId="5" borderId="265" xfId="0" applyFont="1" applyFill="1" applyBorder="1" applyAlignment="1">
      <alignment horizontal="center" vertical="center" wrapText="1"/>
    </xf>
    <xf numFmtId="0" fontId="86" fillId="5" borderId="267" xfId="0" applyFont="1" applyFill="1" applyBorder="1" applyAlignment="1">
      <alignment horizontal="center" vertical="center" wrapText="1"/>
    </xf>
    <xf numFmtId="0" fontId="86" fillId="0" borderId="238" xfId="0" applyFont="1" applyBorder="1" applyAlignment="1">
      <alignment horizontal="center" vertical="center" textRotation="255"/>
    </xf>
    <xf numFmtId="0" fontId="86" fillId="0" borderId="263" xfId="0" applyFont="1" applyBorder="1" applyAlignment="1">
      <alignment horizontal="center" vertical="center" textRotation="255"/>
    </xf>
    <xf numFmtId="0" fontId="86" fillId="0" borderId="265" xfId="0" applyFont="1" applyBorder="1" applyAlignment="1">
      <alignment horizontal="center" vertical="center" textRotation="255"/>
    </xf>
    <xf numFmtId="0" fontId="86" fillId="0" borderId="267" xfId="0" applyFont="1" applyBorder="1" applyAlignment="1">
      <alignment horizontal="center" vertical="center" textRotation="255"/>
    </xf>
    <xf numFmtId="0" fontId="73" fillId="0" borderId="341" xfId="0" applyFont="1" applyBorder="1" applyAlignment="1">
      <alignment horizontal="center" vertical="center" wrapText="1"/>
    </xf>
    <xf numFmtId="0" fontId="76" fillId="0" borderId="344" xfId="0" applyFont="1" applyBorder="1" applyAlignment="1">
      <alignment horizontal="center" vertical="center"/>
    </xf>
    <xf numFmtId="0" fontId="75" fillId="0" borderId="341" xfId="0" applyFont="1" applyBorder="1" applyAlignment="1">
      <alignment horizontal="center" vertical="center" wrapText="1"/>
    </xf>
    <xf numFmtId="0" fontId="73" fillId="0" borderId="113" xfId="0" applyFont="1" applyBorder="1" applyAlignment="1">
      <alignment horizontal="center" vertical="center" wrapText="1"/>
    </xf>
    <xf numFmtId="0" fontId="76" fillId="0" borderId="113" xfId="0" applyFont="1" applyBorder="1" applyAlignment="1">
      <alignment horizontal="center" vertical="center"/>
    </xf>
    <xf numFmtId="9" fontId="73" fillId="0" borderId="341" xfId="0" applyNumberFormat="1" applyFont="1" applyBorder="1" applyAlignment="1">
      <alignment horizontal="center" vertical="center"/>
    </xf>
    <xf numFmtId="9" fontId="73" fillId="0" borderId="344" xfId="0" applyNumberFormat="1" applyFont="1" applyBorder="1" applyAlignment="1">
      <alignment horizontal="center" vertical="center"/>
    </xf>
    <xf numFmtId="9" fontId="73" fillId="0" borderId="165" xfId="0" applyNumberFormat="1" applyFont="1" applyBorder="1" applyAlignment="1">
      <alignment horizontal="center" vertical="center"/>
    </xf>
    <xf numFmtId="9" fontId="73" fillId="0" borderId="165" xfId="0" applyNumberFormat="1" applyFont="1" applyBorder="1" applyAlignment="1">
      <alignment horizontal="center" vertical="center" wrapText="1"/>
    </xf>
    <xf numFmtId="0" fontId="75" fillId="0" borderId="165" xfId="0" applyFont="1" applyBorder="1" applyAlignment="1">
      <alignment horizontal="center" vertical="center"/>
    </xf>
    <xf numFmtId="9" fontId="73" fillId="0" borderId="328" xfId="0" applyNumberFormat="1" applyFont="1" applyBorder="1" applyAlignment="1">
      <alignment horizontal="center" vertical="center" wrapText="1"/>
    </xf>
    <xf numFmtId="9" fontId="73" fillId="0" borderId="333" xfId="0" applyNumberFormat="1" applyFont="1" applyBorder="1" applyAlignment="1">
      <alignment horizontal="center" vertical="center" wrapText="1"/>
    </xf>
    <xf numFmtId="0" fontId="75" fillId="0" borderId="328" xfId="0" applyFont="1" applyBorder="1" applyAlignment="1">
      <alignment horizontal="center" vertical="center"/>
    </xf>
    <xf numFmtId="0" fontId="76" fillId="0" borderId="333" xfId="0" applyFont="1" applyBorder="1" applyAlignment="1">
      <alignment horizontal="center" vertical="center"/>
    </xf>
    <xf numFmtId="0" fontId="75" fillId="0" borderId="348" xfId="0" applyFont="1" applyBorder="1" applyAlignment="1">
      <alignment horizontal="center" vertical="center"/>
    </xf>
    <xf numFmtId="0" fontId="71" fillId="0" borderId="131" xfId="0" applyFont="1" applyBorder="1" applyAlignment="1">
      <alignment horizontal="center" vertical="center" wrapText="1"/>
    </xf>
    <xf numFmtId="0" fontId="72" fillId="0" borderId="114" xfId="0" applyFont="1" applyBorder="1" applyAlignment="1">
      <alignment horizontal="center" vertical="center"/>
    </xf>
    <xf numFmtId="9" fontId="73" fillId="0" borderId="341" xfId="0" applyNumberFormat="1" applyFont="1" applyBorder="1" applyAlignment="1">
      <alignment horizontal="center" vertical="center" wrapText="1"/>
    </xf>
    <xf numFmtId="9" fontId="73" fillId="0" borderId="344" xfId="0" applyNumberFormat="1" applyFont="1" applyBorder="1" applyAlignment="1">
      <alignment horizontal="center" vertical="center" wrapText="1"/>
    </xf>
    <xf numFmtId="0" fontId="73" fillId="0" borderId="344" xfId="0" applyFont="1" applyBorder="1" applyAlignment="1">
      <alignment horizontal="center" vertical="center" wrapText="1"/>
    </xf>
    <xf numFmtId="0" fontId="73" fillId="0" borderId="342" xfId="0" applyFont="1" applyBorder="1" applyAlignment="1">
      <alignment horizontal="center" vertical="center"/>
    </xf>
    <xf numFmtId="0" fontId="73" fillId="0" borderId="345" xfId="0" applyFont="1" applyBorder="1" applyAlignment="1">
      <alignment horizontal="center" vertical="center"/>
    </xf>
    <xf numFmtId="0" fontId="77" fillId="0" borderId="165" xfId="0" applyFont="1" applyBorder="1" applyAlignment="1">
      <alignment horizontal="center" vertical="center" wrapText="1"/>
    </xf>
    <xf numFmtId="0" fontId="73" fillId="0" borderId="165" xfId="0" applyFont="1" applyBorder="1" applyAlignment="1">
      <alignment horizontal="center" vertical="center"/>
    </xf>
    <xf numFmtId="9" fontId="73" fillId="0" borderId="317" xfId="0" applyNumberFormat="1" applyFont="1" applyBorder="1" applyAlignment="1">
      <alignment horizontal="center" vertical="center" wrapText="1"/>
    </xf>
    <xf numFmtId="0" fontId="76" fillId="0" borderId="319" xfId="0" applyFont="1" applyBorder="1" applyAlignment="1">
      <alignment horizontal="center" vertical="center"/>
    </xf>
    <xf numFmtId="0" fontId="75" fillId="0" borderId="341" xfId="0" applyFont="1" applyBorder="1" applyAlignment="1">
      <alignment horizontal="center" vertical="center"/>
    </xf>
    <xf numFmtId="0" fontId="77" fillId="4" borderId="341" xfId="0" applyFont="1" applyFill="1" applyBorder="1" applyAlignment="1">
      <alignment horizontal="center" vertical="center" wrapText="1"/>
    </xf>
    <xf numFmtId="0" fontId="77" fillId="4" borderId="344" xfId="0" applyFont="1" applyFill="1" applyBorder="1" applyAlignment="1">
      <alignment horizontal="center" vertical="center" wrapText="1"/>
    </xf>
    <xf numFmtId="0" fontId="73" fillId="0" borderId="327" xfId="0" applyFont="1" applyBorder="1" applyAlignment="1">
      <alignment horizontal="center" vertical="center"/>
    </xf>
    <xf numFmtId="0" fontId="73" fillId="0" borderId="331" xfId="0" applyFont="1" applyBorder="1" applyAlignment="1">
      <alignment horizontal="center" vertical="center"/>
    </xf>
    <xf numFmtId="0" fontId="76" fillId="0" borderId="332" xfId="0" applyFont="1" applyBorder="1" applyAlignment="1">
      <alignment horizontal="center" vertical="center"/>
    </xf>
    <xf numFmtId="0" fontId="73" fillId="0" borderId="328" xfId="0" applyFont="1" applyBorder="1" applyAlignment="1">
      <alignment horizontal="center" vertical="center"/>
    </xf>
    <xf numFmtId="0" fontId="73" fillId="0" borderId="328" xfId="0" applyFont="1" applyBorder="1" applyAlignment="1">
      <alignment horizontal="center" vertical="center" wrapText="1"/>
    </xf>
    <xf numFmtId="0" fontId="77" fillId="4" borderId="328" xfId="0" applyFont="1" applyFill="1" applyBorder="1" applyAlignment="1">
      <alignment horizontal="center" vertical="center" wrapText="1"/>
    </xf>
    <xf numFmtId="0" fontId="77" fillId="4" borderId="166" xfId="0" applyFont="1" applyFill="1" applyBorder="1" applyAlignment="1">
      <alignment horizontal="center" vertical="center" wrapText="1"/>
    </xf>
    <xf numFmtId="0" fontId="77" fillId="0" borderId="328" xfId="0" applyFont="1" applyBorder="1" applyAlignment="1">
      <alignment horizontal="center" vertical="center" wrapText="1"/>
    </xf>
    <xf numFmtId="0" fontId="77" fillId="0" borderId="166" xfId="0" applyFont="1" applyBorder="1" applyAlignment="1">
      <alignment horizontal="center" vertical="center" wrapText="1"/>
    </xf>
    <xf numFmtId="0" fontId="80" fillId="0" borderId="328" xfId="0" applyFont="1" applyBorder="1" applyAlignment="1">
      <alignment horizontal="center" vertical="center" wrapText="1"/>
    </xf>
    <xf numFmtId="0" fontId="80" fillId="0" borderId="166" xfId="0" applyFont="1" applyBorder="1" applyAlignment="1">
      <alignment horizontal="center" vertical="center" wrapText="1"/>
    </xf>
    <xf numFmtId="0" fontId="73" fillId="0" borderId="329" xfId="0" applyFont="1" applyBorder="1" applyAlignment="1">
      <alignment horizontal="center" vertical="center" wrapText="1"/>
    </xf>
    <xf numFmtId="0" fontId="73" fillId="0" borderId="334" xfId="0" applyFont="1" applyBorder="1" applyAlignment="1">
      <alignment horizontal="center" vertical="center" wrapText="1"/>
    </xf>
    <xf numFmtId="0" fontId="75" fillId="0" borderId="328" xfId="0" applyFont="1" applyBorder="1" applyAlignment="1">
      <alignment horizontal="center" vertical="center" wrapText="1"/>
    </xf>
    <xf numFmtId="9" fontId="73" fillId="0" borderId="328" xfId="0" applyNumberFormat="1" applyFont="1" applyBorder="1" applyAlignment="1">
      <alignment horizontal="center" vertical="center"/>
    </xf>
    <xf numFmtId="9" fontId="73" fillId="0" borderId="166" xfId="0" applyNumberFormat="1" applyFont="1" applyBorder="1" applyAlignment="1">
      <alignment horizontal="center" vertical="center"/>
    </xf>
    <xf numFmtId="9" fontId="73" fillId="0" borderId="333" xfId="0" applyNumberFormat="1" applyFont="1" applyBorder="1" applyAlignment="1">
      <alignment horizontal="center" vertical="center"/>
    </xf>
    <xf numFmtId="0" fontId="77" fillId="4" borderId="333" xfId="0" applyFont="1" applyFill="1" applyBorder="1" applyAlignment="1">
      <alignment horizontal="center" vertical="center" wrapText="1"/>
    </xf>
    <xf numFmtId="0" fontId="73" fillId="0" borderId="340" xfId="0" applyFont="1" applyBorder="1" applyAlignment="1">
      <alignment horizontal="center" vertical="center"/>
    </xf>
    <xf numFmtId="0" fontId="76" fillId="0" borderId="343" xfId="0" applyFont="1" applyBorder="1" applyAlignment="1">
      <alignment horizontal="center" vertical="center"/>
    </xf>
    <xf numFmtId="0" fontId="77" fillId="0" borderId="341" xfId="0" applyFont="1" applyBorder="1" applyAlignment="1">
      <alignment horizontal="center" vertical="center" wrapText="1"/>
    </xf>
    <xf numFmtId="0" fontId="73" fillId="0" borderId="341" xfId="0" applyFont="1" applyBorder="1" applyAlignment="1">
      <alignment horizontal="center" vertical="center"/>
    </xf>
    <xf numFmtId="0" fontId="73" fillId="0" borderId="316" xfId="0" applyFont="1" applyBorder="1" applyAlignment="1">
      <alignment horizontal="center" vertical="center"/>
    </xf>
    <xf numFmtId="0" fontId="76" fillId="0" borderId="318" xfId="0" applyFont="1" applyBorder="1" applyAlignment="1">
      <alignment horizontal="center" vertical="center"/>
    </xf>
    <xf numFmtId="0" fontId="77" fillId="0" borderId="317" xfId="0" applyFont="1" applyBorder="1" applyAlignment="1">
      <alignment horizontal="center" vertical="center" wrapText="1"/>
    </xf>
    <xf numFmtId="0" fontId="73" fillId="0" borderId="317" xfId="0" applyFont="1" applyBorder="1" applyAlignment="1">
      <alignment horizontal="center" vertical="center" wrapText="1"/>
    </xf>
    <xf numFmtId="0" fontId="77" fillId="4" borderId="317" xfId="0" applyFont="1" applyFill="1" applyBorder="1" applyAlignment="1">
      <alignment horizontal="center" vertical="center" wrapText="1"/>
    </xf>
    <xf numFmtId="0" fontId="73" fillId="4" borderId="317" xfId="0" applyFont="1" applyFill="1" applyBorder="1" applyAlignment="1">
      <alignment horizontal="center" vertical="center" wrapText="1"/>
    </xf>
    <xf numFmtId="0" fontId="73" fillId="0" borderId="319" xfId="0" applyFont="1" applyBorder="1" applyAlignment="1">
      <alignment horizontal="center" vertical="center" wrapText="1"/>
    </xf>
    <xf numFmtId="0" fontId="73" fillId="0" borderId="317" xfId="0" applyFont="1" applyBorder="1" applyAlignment="1">
      <alignment horizontal="center" vertical="center"/>
    </xf>
    <xf numFmtId="0" fontId="75" fillId="0" borderId="317" xfId="0" applyFont="1" applyBorder="1" applyAlignment="1">
      <alignment horizontal="center" vertical="center" wrapText="1"/>
    </xf>
    <xf numFmtId="9" fontId="73" fillId="0" borderId="317" xfId="0" applyNumberFormat="1" applyFont="1" applyBorder="1" applyAlignment="1">
      <alignment horizontal="center" vertical="center"/>
    </xf>
    <xf numFmtId="0" fontId="75" fillId="0" borderId="317" xfId="0" applyFont="1" applyBorder="1" applyAlignment="1">
      <alignment horizontal="center" vertical="center"/>
    </xf>
    <xf numFmtId="0" fontId="76" fillId="0" borderId="317" xfId="0" applyFont="1" applyBorder="1" applyAlignment="1">
      <alignment horizontal="center" vertical="center" wrapText="1"/>
    </xf>
    <xf numFmtId="0" fontId="76" fillId="0" borderId="186" xfId="0" applyFont="1" applyBorder="1" applyAlignment="1">
      <alignment horizontal="center" vertical="center"/>
    </xf>
    <xf numFmtId="14" fontId="73" fillId="0" borderId="321" xfId="0" applyNumberFormat="1" applyFont="1" applyBorder="1" applyAlignment="1">
      <alignment horizontal="center" vertical="center" wrapText="1"/>
    </xf>
    <xf numFmtId="0" fontId="76" fillId="0" borderId="225" xfId="0" applyFont="1" applyBorder="1" applyAlignment="1">
      <alignment horizontal="center" vertical="center"/>
    </xf>
    <xf numFmtId="0" fontId="76" fillId="0" borderId="324" xfId="0" applyFont="1" applyBorder="1" applyAlignment="1">
      <alignment horizontal="center" vertical="center"/>
    </xf>
    <xf numFmtId="0" fontId="73" fillId="0" borderId="321" xfId="0" applyFont="1" applyBorder="1" applyAlignment="1">
      <alignment horizontal="center" vertical="center" wrapText="1"/>
    </xf>
    <xf numFmtId="0" fontId="76" fillId="0" borderId="299" xfId="0" applyFont="1" applyBorder="1" applyAlignment="1">
      <alignment horizontal="center" vertical="center"/>
    </xf>
    <xf numFmtId="0" fontId="73" fillId="2" borderId="317" xfId="0" applyFont="1" applyFill="1" applyBorder="1" applyAlignment="1">
      <alignment horizontal="center" vertical="center" wrapText="1"/>
    </xf>
    <xf numFmtId="0" fontId="73" fillId="0" borderId="186" xfId="0" applyFont="1" applyBorder="1" applyAlignment="1">
      <alignment horizontal="center" vertical="center" wrapText="1"/>
    </xf>
    <xf numFmtId="9" fontId="73" fillId="4" borderId="153" xfId="0" applyNumberFormat="1" applyFont="1" applyFill="1" applyBorder="1" applyAlignment="1">
      <alignment horizontal="center" vertical="center"/>
    </xf>
    <xf numFmtId="0" fontId="75" fillId="0" borderId="153" xfId="0" applyFont="1" applyBorder="1" applyAlignment="1">
      <alignment horizontal="center" vertical="center" textRotation="90"/>
    </xf>
    <xf numFmtId="0" fontId="77" fillId="0" borderId="186" xfId="0" applyFont="1" applyBorder="1" applyAlignment="1">
      <alignment horizontal="center" vertical="center" wrapText="1"/>
    </xf>
    <xf numFmtId="0" fontId="77" fillId="0" borderId="319" xfId="0" applyFont="1" applyBorder="1" applyAlignment="1">
      <alignment horizontal="center" vertical="center" wrapText="1"/>
    </xf>
    <xf numFmtId="0" fontId="77" fillId="4" borderId="151" xfId="0" applyFont="1" applyFill="1" applyBorder="1" applyAlignment="1">
      <alignment horizontal="center" vertical="center" wrapText="1"/>
    </xf>
    <xf numFmtId="0" fontId="75" fillId="0" borderId="153" xfId="0" applyFont="1" applyBorder="1" applyAlignment="1">
      <alignment horizontal="center" vertical="center" wrapText="1"/>
    </xf>
    <xf numFmtId="9" fontId="73" fillId="0" borderId="153" xfId="0" applyNumberFormat="1" applyFont="1" applyBorder="1" applyAlignment="1">
      <alignment horizontal="center" vertical="center"/>
    </xf>
    <xf numFmtId="0" fontId="73" fillId="0" borderId="182" xfId="0" applyFont="1" applyBorder="1" applyAlignment="1">
      <alignment horizontal="center" vertical="center"/>
    </xf>
    <xf numFmtId="0" fontId="73" fillId="0" borderId="185" xfId="0" applyFont="1" applyBorder="1" applyAlignment="1">
      <alignment horizontal="center" vertical="center" wrapText="1"/>
    </xf>
    <xf numFmtId="0" fontId="73" fillId="0" borderId="182" xfId="0" applyFont="1" applyBorder="1" applyAlignment="1">
      <alignment horizontal="center" vertical="center" wrapText="1"/>
    </xf>
    <xf numFmtId="0" fontId="75" fillId="0" borderId="155" xfId="0" applyFont="1" applyBorder="1" applyAlignment="1">
      <alignment horizontal="center" vertical="center" wrapText="1"/>
    </xf>
    <xf numFmtId="9" fontId="73" fillId="0" borderId="155" xfId="0" applyNumberFormat="1" applyFont="1" applyBorder="1" applyAlignment="1">
      <alignment horizontal="center" vertical="center"/>
    </xf>
    <xf numFmtId="9" fontId="73" fillId="0" borderId="155" xfId="0" applyNumberFormat="1" applyFont="1" applyBorder="1" applyAlignment="1">
      <alignment horizontal="center" vertical="center" wrapText="1"/>
    </xf>
    <xf numFmtId="0" fontId="75" fillId="0" borderId="155" xfId="0" applyFont="1" applyBorder="1" applyAlignment="1">
      <alignment horizontal="center" vertical="center"/>
    </xf>
    <xf numFmtId="0" fontId="76" fillId="0" borderId="224" xfId="0" applyFont="1" applyBorder="1" applyAlignment="1">
      <alignment horizontal="center" vertical="center"/>
    </xf>
    <xf numFmtId="0" fontId="73" fillId="0" borderId="131" xfId="0" applyFont="1" applyBorder="1" applyAlignment="1">
      <alignment horizontal="center" vertical="center" wrapText="1"/>
    </xf>
    <xf numFmtId="0" fontId="73" fillId="20" borderId="212" xfId="0" applyFont="1" applyFill="1" applyBorder="1" applyAlignment="1">
      <alignment horizontal="center" vertical="center" wrapText="1"/>
    </xf>
    <xf numFmtId="0" fontId="76" fillId="20" borderId="171" xfId="0" applyFont="1" applyFill="1" applyBorder="1" applyAlignment="1">
      <alignment horizontal="center" vertical="center"/>
    </xf>
    <xf numFmtId="0" fontId="76" fillId="20" borderId="222" xfId="0" applyFont="1" applyFill="1" applyBorder="1" applyAlignment="1">
      <alignment horizontal="center" vertical="center"/>
    </xf>
    <xf numFmtId="0" fontId="76" fillId="0" borderId="121" xfId="0" applyFont="1" applyBorder="1" applyAlignment="1">
      <alignment horizontal="center" vertical="center" wrapText="1"/>
    </xf>
    <xf numFmtId="0" fontId="76" fillId="0" borderId="124" xfId="0" applyFont="1" applyBorder="1" applyAlignment="1">
      <alignment horizontal="center" vertical="center" wrapText="1"/>
    </xf>
    <xf numFmtId="0" fontId="73" fillId="0" borderId="121" xfId="0" applyFont="1" applyBorder="1" applyAlignment="1">
      <alignment horizontal="center" vertical="center" wrapText="1"/>
    </xf>
    <xf numFmtId="0" fontId="75" fillId="0" borderId="118" xfId="0" applyFont="1" applyBorder="1" applyAlignment="1">
      <alignment horizontal="center" vertical="center" wrapText="1"/>
    </xf>
    <xf numFmtId="9" fontId="73" fillId="0" borderId="118" xfId="0" applyNumberFormat="1" applyFont="1" applyBorder="1" applyAlignment="1">
      <alignment horizontal="center" vertical="center" wrapText="1"/>
    </xf>
    <xf numFmtId="0" fontId="75" fillId="0" borderId="134" xfId="0" applyFont="1" applyBorder="1" applyAlignment="1">
      <alignment horizontal="center" vertical="center" wrapText="1"/>
    </xf>
    <xf numFmtId="0" fontId="73" fillId="20" borderId="137" xfId="0" applyFont="1" applyFill="1" applyBorder="1" applyAlignment="1">
      <alignment horizontal="center" vertical="center"/>
    </xf>
    <xf numFmtId="0" fontId="76" fillId="20" borderId="132" xfId="0" applyFont="1" applyFill="1" applyBorder="1" applyAlignment="1">
      <alignment horizontal="center" vertical="center"/>
    </xf>
    <xf numFmtId="0" fontId="73" fillId="0" borderId="134" xfId="0" applyFont="1" applyBorder="1" applyAlignment="1">
      <alignment horizontal="center" vertical="center" wrapText="1"/>
    </xf>
    <xf numFmtId="0" fontId="76" fillId="0" borderId="113" xfId="0" applyFont="1" applyBorder="1" applyAlignment="1">
      <alignment horizontal="center" vertical="center" wrapText="1"/>
    </xf>
    <xf numFmtId="0" fontId="75" fillId="0" borderId="134" xfId="0" applyFont="1" applyBorder="1" applyAlignment="1">
      <alignment horizontal="center" vertical="center"/>
    </xf>
    <xf numFmtId="0" fontId="73" fillId="0" borderId="118" xfId="0" applyFont="1" applyBorder="1" applyAlignment="1">
      <alignment horizontal="center" vertical="center" textRotation="90"/>
    </xf>
    <xf numFmtId="0" fontId="73" fillId="0" borderId="135" xfId="0" applyFont="1" applyBorder="1" applyAlignment="1">
      <alignment horizontal="center" vertical="center"/>
    </xf>
    <xf numFmtId="0" fontId="76" fillId="0" borderId="54" xfId="0" applyFont="1" applyBorder="1" applyAlignment="1">
      <alignment horizontal="center" vertical="center"/>
    </xf>
    <xf numFmtId="0" fontId="73" fillId="0" borderId="137" xfId="0" applyFont="1" applyBorder="1" applyAlignment="1">
      <alignment horizontal="center" vertical="center" wrapText="1"/>
    </xf>
    <xf numFmtId="0" fontId="73" fillId="0" borderId="132" xfId="0" applyFont="1" applyBorder="1" applyAlignment="1">
      <alignment horizontal="center" vertical="center" wrapText="1"/>
    </xf>
    <xf numFmtId="0" fontId="73" fillId="0" borderId="270" xfId="0" applyFont="1" applyBorder="1" applyAlignment="1">
      <alignment horizontal="center" vertical="center" wrapText="1"/>
    </xf>
    <xf numFmtId="0" fontId="73" fillId="0" borderId="134" xfId="0" applyFont="1" applyBorder="1" applyAlignment="1">
      <alignment horizontal="center" vertical="center"/>
    </xf>
    <xf numFmtId="9" fontId="73" fillId="0" borderId="136" xfId="0" applyNumberFormat="1" applyFont="1" applyBorder="1" applyAlignment="1">
      <alignment horizontal="center" vertical="center"/>
    </xf>
    <xf numFmtId="9" fontId="73" fillId="0" borderId="134" xfId="0" applyNumberFormat="1" applyFont="1" applyBorder="1" applyAlignment="1">
      <alignment horizontal="center" vertical="center" wrapText="1"/>
    </xf>
    <xf numFmtId="9" fontId="73" fillId="0" borderId="153" xfId="0" applyNumberFormat="1" applyFont="1" applyBorder="1" applyAlignment="1">
      <alignment horizontal="center" vertical="center" wrapText="1"/>
    </xf>
    <xf numFmtId="0" fontId="75" fillId="0" borderId="153" xfId="0" applyFont="1" applyBorder="1" applyAlignment="1">
      <alignment horizontal="center" vertical="center"/>
    </xf>
    <xf numFmtId="0" fontId="73" fillId="20" borderId="212" xfId="0" applyFont="1" applyFill="1" applyBorder="1" applyAlignment="1">
      <alignment horizontal="center" vertical="center"/>
    </xf>
    <xf numFmtId="0" fontId="73" fillId="20" borderId="171" xfId="0" applyFont="1" applyFill="1" applyBorder="1" applyAlignment="1">
      <alignment horizontal="center" vertical="center"/>
    </xf>
    <xf numFmtId="0" fontId="73" fillId="20" borderId="222" xfId="0" applyFont="1" applyFill="1" applyBorder="1" applyAlignment="1">
      <alignment horizontal="center" vertical="center"/>
    </xf>
    <xf numFmtId="0" fontId="73" fillId="0" borderId="118" xfId="0" applyFont="1" applyBorder="1" applyAlignment="1">
      <alignment horizontal="center" vertical="center"/>
    </xf>
    <xf numFmtId="9" fontId="73" fillId="0" borderId="118" xfId="0" applyNumberFormat="1" applyFont="1" applyBorder="1" applyAlignment="1">
      <alignment horizontal="center" vertical="center"/>
    </xf>
    <xf numFmtId="0" fontId="75" fillId="0" borderId="118" xfId="0" applyFont="1" applyBorder="1" applyAlignment="1">
      <alignment horizontal="center" vertical="center"/>
    </xf>
    <xf numFmtId="0" fontId="73" fillId="0" borderId="165" xfId="0" applyFont="1" applyBorder="1" applyAlignment="1">
      <alignment horizontal="center" vertical="center" textRotation="90"/>
    </xf>
    <xf numFmtId="0" fontId="73" fillId="0" borderId="124" xfId="0" applyFont="1" applyBorder="1" applyAlignment="1">
      <alignment horizontal="center" vertical="center" textRotation="90"/>
    </xf>
    <xf numFmtId="0" fontId="73" fillId="0" borderId="124" xfId="0" applyFont="1" applyBorder="1" applyAlignment="1">
      <alignment horizontal="center" vertical="center"/>
    </xf>
    <xf numFmtId="0" fontId="73" fillId="0" borderId="291" xfId="0" applyFont="1" applyBorder="1" applyAlignment="1">
      <alignment horizontal="center" vertical="center"/>
    </xf>
    <xf numFmtId="0" fontId="73" fillId="0" borderId="292" xfId="0" applyFont="1" applyBorder="1" applyAlignment="1">
      <alignment horizontal="center" vertical="center"/>
    </xf>
    <xf numFmtId="0" fontId="76" fillId="0" borderId="130" xfId="0" applyFont="1" applyBorder="1" applyAlignment="1">
      <alignment horizontal="center" vertical="center"/>
    </xf>
    <xf numFmtId="0" fontId="76" fillId="0" borderId="126" xfId="0" applyFont="1" applyBorder="1" applyAlignment="1">
      <alignment horizontal="center" vertical="center"/>
    </xf>
    <xf numFmtId="9" fontId="76" fillId="0" borderId="130" xfId="0" applyNumberFormat="1" applyFont="1" applyBorder="1" applyAlignment="1">
      <alignment horizontal="center" vertical="center" wrapText="1"/>
    </xf>
    <xf numFmtId="9" fontId="76" fillId="0" borderId="126" xfId="0" applyNumberFormat="1" applyFont="1" applyBorder="1" applyAlignment="1">
      <alignment horizontal="center" vertical="center" wrapText="1"/>
    </xf>
    <xf numFmtId="0" fontId="13" fillId="5" borderId="200" xfId="0" applyFont="1" applyFill="1" applyBorder="1" applyAlignment="1">
      <alignment horizontal="center" vertical="center" wrapText="1"/>
    </xf>
    <xf numFmtId="0" fontId="4" fillId="0" borderId="203" xfId="0" applyFont="1" applyBorder="1" applyAlignment="1">
      <alignment horizontal="center" vertical="center"/>
    </xf>
    <xf numFmtId="0" fontId="75" fillId="5" borderId="197" xfId="0" applyFont="1" applyFill="1" applyBorder="1" applyAlignment="1">
      <alignment horizontal="center" vertical="center"/>
    </xf>
    <xf numFmtId="0" fontId="76" fillId="0" borderId="197" xfId="0" applyFont="1" applyBorder="1" applyAlignment="1">
      <alignment horizontal="center" vertical="center"/>
    </xf>
    <xf numFmtId="0" fontId="13" fillId="5" borderId="197" xfId="0" applyFont="1" applyFill="1" applyBorder="1" applyAlignment="1">
      <alignment horizontal="center" vertical="center" wrapText="1"/>
    </xf>
    <xf numFmtId="0" fontId="4" fillId="0" borderId="197" xfId="0" applyFont="1" applyBorder="1" applyAlignment="1">
      <alignment horizontal="center" vertical="center"/>
    </xf>
    <xf numFmtId="0" fontId="4" fillId="0" borderId="198" xfId="0" applyFont="1" applyBorder="1" applyAlignment="1">
      <alignment horizontal="center" vertical="center"/>
    </xf>
    <xf numFmtId="0" fontId="75" fillId="5" borderId="200" xfId="0" applyFont="1" applyFill="1" applyBorder="1" applyAlignment="1">
      <alignment horizontal="center" vertical="center" wrapText="1"/>
    </xf>
    <xf numFmtId="0" fontId="76" fillId="0" borderId="203" xfId="0" applyFont="1" applyBorder="1" applyAlignment="1">
      <alignment horizontal="center" vertical="center"/>
    </xf>
    <xf numFmtId="0" fontId="75" fillId="5" borderId="200" xfId="0" applyFont="1" applyFill="1" applyBorder="1" applyAlignment="1">
      <alignment horizontal="center" vertical="center" textRotation="90" wrapText="1"/>
    </xf>
    <xf numFmtId="0" fontId="13" fillId="5" borderId="201" xfId="0" applyFont="1" applyFill="1" applyBorder="1" applyAlignment="1">
      <alignment horizontal="center" vertical="center" wrapText="1"/>
    </xf>
    <xf numFmtId="0" fontId="4" fillId="0" borderId="204" xfId="0" applyFont="1" applyBorder="1" applyAlignment="1">
      <alignment horizontal="center" vertical="center"/>
    </xf>
    <xf numFmtId="0" fontId="75" fillId="0" borderId="43" xfId="0" applyFont="1" applyBorder="1" applyAlignment="1">
      <alignment horizontal="center" vertical="center" wrapText="1"/>
    </xf>
    <xf numFmtId="0" fontId="76" fillId="0" borderId="44" xfId="0" applyFont="1" applyBorder="1" applyAlignment="1">
      <alignment horizontal="center" vertical="center"/>
    </xf>
    <xf numFmtId="0" fontId="76" fillId="0" borderId="45" xfId="0" applyFont="1" applyBorder="1" applyAlignment="1">
      <alignment horizontal="center" vertical="center"/>
    </xf>
    <xf numFmtId="0" fontId="76" fillId="0" borderId="49" xfId="0" applyFont="1" applyBorder="1" applyAlignment="1">
      <alignment horizontal="center" vertical="center"/>
    </xf>
    <xf numFmtId="0" fontId="73" fillId="0" borderId="0" xfId="0" applyFont="1" applyAlignment="1">
      <alignment horizontal="center" vertical="center"/>
    </xf>
    <xf numFmtId="0" fontId="76" fillId="0" borderId="50" xfId="0" applyFont="1" applyBorder="1" applyAlignment="1">
      <alignment horizontal="center" vertical="center"/>
    </xf>
    <xf numFmtId="0" fontId="76" fillId="0" borderId="51" xfId="0" applyFont="1" applyBorder="1" applyAlignment="1">
      <alignment horizontal="center" vertical="center"/>
    </xf>
    <xf numFmtId="0" fontId="76" fillId="0" borderId="11" xfId="0" applyFont="1" applyBorder="1" applyAlignment="1">
      <alignment horizontal="center" vertical="center"/>
    </xf>
    <xf numFmtId="0" fontId="76" fillId="0" borderId="52" xfId="0" applyFont="1" applyBorder="1" applyAlignment="1">
      <alignment horizontal="center" vertical="center"/>
    </xf>
    <xf numFmtId="0" fontId="75" fillId="4" borderId="46" xfId="0" applyFont="1" applyFill="1" applyBorder="1" applyAlignment="1">
      <alignment horizontal="center" vertical="center"/>
    </xf>
    <xf numFmtId="0" fontId="76" fillId="0" borderId="47" xfId="0" applyFont="1" applyBorder="1" applyAlignment="1">
      <alignment horizontal="center" vertical="center"/>
    </xf>
    <xf numFmtId="0" fontId="76" fillId="0" borderId="48" xfId="0" applyFont="1" applyBorder="1" applyAlignment="1">
      <alignment horizontal="center" vertical="center"/>
    </xf>
    <xf numFmtId="0" fontId="80" fillId="4" borderId="46" xfId="0" applyFont="1" applyFill="1" applyBorder="1" applyAlignment="1">
      <alignment horizontal="center" vertical="center"/>
    </xf>
    <xf numFmtId="0" fontId="75" fillId="5" borderId="199" xfId="0" applyFont="1" applyFill="1" applyBorder="1" applyAlignment="1">
      <alignment horizontal="center" vertical="center" textRotation="90" wrapText="1"/>
    </xf>
    <xf numFmtId="0" fontId="76" fillId="0" borderId="202" xfId="0" applyFont="1" applyBorder="1" applyAlignment="1">
      <alignment horizontal="center" vertical="center"/>
    </xf>
    <xf numFmtId="0" fontId="76" fillId="0" borderId="203" xfId="0" applyFont="1" applyBorder="1" applyAlignment="1">
      <alignment horizontal="center" vertical="center" wrapText="1"/>
    </xf>
    <xf numFmtId="0" fontId="75" fillId="5" borderId="218" xfId="0" applyFont="1" applyFill="1" applyBorder="1" applyAlignment="1">
      <alignment horizontal="center" vertical="center" wrapText="1"/>
    </xf>
    <xf numFmtId="0" fontId="76" fillId="0" borderId="220" xfId="0" applyFont="1" applyBorder="1" applyAlignment="1">
      <alignment horizontal="center" vertical="center"/>
    </xf>
    <xf numFmtId="9" fontId="75" fillId="5" borderId="200" xfId="0" applyNumberFormat="1" applyFont="1" applyFill="1" applyBorder="1" applyAlignment="1">
      <alignment horizontal="center" vertical="center"/>
    </xf>
    <xf numFmtId="0" fontId="75" fillId="5" borderId="196" xfId="0" applyFont="1" applyFill="1" applyBorder="1" applyAlignment="1">
      <alignment horizontal="center" vertical="center" wrapText="1"/>
    </xf>
    <xf numFmtId="0" fontId="76" fillId="0" borderId="221" xfId="0" applyFont="1" applyBorder="1" applyAlignment="1">
      <alignment horizontal="center" vertical="center"/>
    </xf>
    <xf numFmtId="14" fontId="73" fillId="0" borderId="119" xfId="0" applyNumberFormat="1" applyFont="1" applyBorder="1" applyAlignment="1">
      <alignment horizontal="center" vertical="center"/>
    </xf>
    <xf numFmtId="14" fontId="73" fillId="0" borderId="125" xfId="0" applyNumberFormat="1" applyFont="1" applyBorder="1" applyAlignment="1">
      <alignment horizontal="center" vertical="center"/>
    </xf>
    <xf numFmtId="0" fontId="76" fillId="0" borderId="200" xfId="0" applyFont="1" applyBorder="1" applyAlignment="1">
      <alignment horizontal="center" vertical="center"/>
    </xf>
    <xf numFmtId="0" fontId="75" fillId="5" borderId="200" xfId="0" applyFont="1" applyFill="1" applyBorder="1" applyAlignment="1">
      <alignment horizontal="center" vertical="center"/>
    </xf>
    <xf numFmtId="9" fontId="73" fillId="0" borderId="124" xfId="0" applyNumberFormat="1" applyFont="1" applyBorder="1" applyAlignment="1">
      <alignment horizontal="center" vertical="center"/>
    </xf>
    <xf numFmtId="0" fontId="95" fillId="0" borderId="285" xfId="0" applyFont="1" applyBorder="1" applyAlignment="1">
      <alignment horizontal="center" vertical="center" wrapText="1"/>
    </xf>
    <xf numFmtId="0" fontId="95" fillId="0" borderId="286" xfId="0" applyFont="1" applyBorder="1" applyAlignment="1">
      <alignment horizontal="center" vertical="center" wrapText="1"/>
    </xf>
    <xf numFmtId="0" fontId="73" fillId="0" borderId="119" xfId="0" applyFont="1" applyBorder="1" applyAlignment="1">
      <alignment horizontal="center" vertical="center" wrapText="1"/>
    </xf>
    <xf numFmtId="0" fontId="73" fillId="0" borderId="125" xfId="0" applyFont="1" applyBorder="1" applyAlignment="1">
      <alignment horizontal="center" vertical="center" wrapText="1"/>
    </xf>
    <xf numFmtId="166" fontId="73" fillId="0" borderId="119" xfId="0" applyNumberFormat="1" applyFont="1" applyBorder="1" applyAlignment="1">
      <alignment horizontal="center" vertical="center" wrapText="1"/>
    </xf>
    <xf numFmtId="9" fontId="75" fillId="0" borderId="118" xfId="0" applyNumberFormat="1" applyFont="1" applyBorder="1" applyAlignment="1">
      <alignment horizontal="center" vertical="center" wrapText="1"/>
    </xf>
    <xf numFmtId="9" fontId="75" fillId="0" borderId="118" xfId="0" applyNumberFormat="1" applyFont="1" applyBorder="1" applyAlignment="1">
      <alignment horizontal="center" vertical="center"/>
    </xf>
    <xf numFmtId="0" fontId="73" fillId="0" borderId="117" xfId="0" applyFont="1" applyBorder="1" applyAlignment="1">
      <alignment horizontal="center" vertical="center"/>
    </xf>
    <xf numFmtId="0" fontId="76" fillId="0" borderId="123" xfId="0" applyFont="1" applyBorder="1" applyAlignment="1">
      <alignment horizontal="center" vertical="center"/>
    </xf>
    <xf numFmtId="0" fontId="73" fillId="0" borderId="117" xfId="0" applyFont="1" applyBorder="1" applyAlignment="1">
      <alignment horizontal="center" vertical="center" wrapText="1"/>
    </xf>
    <xf numFmtId="0" fontId="77" fillId="4" borderId="118" xfId="0" applyFont="1" applyFill="1" applyBorder="1" applyAlignment="1">
      <alignment horizontal="center" vertical="center" wrapText="1"/>
    </xf>
    <xf numFmtId="0" fontId="75" fillId="5" borderId="217" xfId="0" applyFont="1" applyFill="1" applyBorder="1" applyAlignment="1">
      <alignment horizontal="center" vertical="center" wrapText="1"/>
    </xf>
    <xf numFmtId="0" fontId="76" fillId="0" borderId="219" xfId="0" applyFont="1" applyBorder="1" applyAlignment="1">
      <alignment horizontal="center" vertical="center"/>
    </xf>
    <xf numFmtId="0" fontId="75" fillId="18" borderId="200" xfId="0" applyFont="1" applyFill="1" applyBorder="1" applyAlignment="1">
      <alignment horizontal="center" vertical="center" wrapText="1"/>
    </xf>
    <xf numFmtId="0" fontId="75" fillId="0" borderId="124" xfId="0" applyFont="1" applyBorder="1" applyAlignment="1">
      <alignment horizontal="center" vertical="center"/>
    </xf>
    <xf numFmtId="0" fontId="76" fillId="0" borderId="120" xfId="0" applyFont="1" applyBorder="1" applyAlignment="1">
      <alignment horizontal="center" vertical="center"/>
    </xf>
    <xf numFmtId="0" fontId="73" fillId="0" borderId="123" xfId="0" applyFont="1" applyBorder="1" applyAlignment="1">
      <alignment horizontal="center" vertical="center"/>
    </xf>
    <xf numFmtId="0" fontId="73" fillId="0" borderId="252" xfId="0" applyFont="1" applyBorder="1" applyAlignment="1">
      <alignment horizontal="center" vertical="center"/>
    </xf>
    <xf numFmtId="0" fontId="76" fillId="0" borderId="244" xfId="0" applyFont="1" applyBorder="1" applyAlignment="1">
      <alignment horizontal="center" vertical="center"/>
    </xf>
    <xf numFmtId="0" fontId="73" fillId="0" borderId="152" xfId="0" applyFont="1" applyBorder="1" applyAlignment="1">
      <alignment horizontal="center" vertical="center"/>
    </xf>
    <xf numFmtId="0" fontId="76" fillId="0" borderId="152" xfId="0" applyFont="1" applyBorder="1" applyAlignment="1">
      <alignment horizontal="center" vertical="center" wrapText="1"/>
    </xf>
    <xf numFmtId="0" fontId="73" fillId="0" borderId="151" xfId="0" applyFont="1" applyBorder="1" applyAlignment="1">
      <alignment horizontal="center" vertical="center" wrapText="1"/>
    </xf>
    <xf numFmtId="0" fontId="73" fillId="0" borderId="152" xfId="0" applyFont="1" applyBorder="1" applyAlignment="1">
      <alignment horizontal="center" vertical="center" wrapText="1"/>
    </xf>
    <xf numFmtId="0" fontId="76" fillId="0" borderId="114" xfId="0" applyFont="1" applyBorder="1" applyAlignment="1">
      <alignment horizontal="center" vertical="center"/>
    </xf>
    <xf numFmtId="14" fontId="73" fillId="0" borderId="122" xfId="0" applyNumberFormat="1" applyFont="1" applyBorder="1" applyAlignment="1">
      <alignment horizontal="center" vertical="center" wrapText="1"/>
    </xf>
    <xf numFmtId="165" fontId="73" fillId="0" borderId="119" xfId="0" applyNumberFormat="1" applyFont="1" applyBorder="1" applyAlignment="1">
      <alignment horizontal="center" vertical="center" wrapText="1"/>
    </xf>
    <xf numFmtId="9" fontId="73" fillId="0" borderId="124" xfId="0" applyNumberFormat="1" applyFont="1" applyBorder="1" applyAlignment="1">
      <alignment horizontal="center" vertical="center" wrapText="1"/>
    </xf>
    <xf numFmtId="0" fontId="73" fillId="0" borderId="212" xfId="0" applyFont="1" applyBorder="1" applyAlignment="1">
      <alignment horizontal="center" vertical="center"/>
    </xf>
    <xf numFmtId="0" fontId="73" fillId="0" borderId="254" xfId="0" applyFont="1" applyBorder="1" applyAlignment="1">
      <alignment horizontal="center" vertical="center"/>
    </xf>
    <xf numFmtId="0" fontId="73" fillId="0" borderId="222" xfId="0" applyFont="1" applyBorder="1" applyAlignment="1">
      <alignment horizontal="center" vertical="center"/>
    </xf>
    <xf numFmtId="0" fontId="75" fillId="0" borderId="254" xfId="0" applyFont="1" applyBorder="1" applyAlignment="1">
      <alignment horizontal="center" vertical="center"/>
    </xf>
    <xf numFmtId="0" fontId="76" fillId="0" borderId="165" xfId="0" applyFont="1" applyBorder="1" applyAlignment="1">
      <alignment horizontal="center" vertical="center" wrapText="1"/>
    </xf>
    <xf numFmtId="164" fontId="73" fillId="2" borderId="175" xfId="0" applyNumberFormat="1" applyFont="1" applyFill="1" applyBorder="1" applyAlignment="1">
      <alignment horizontal="center" vertical="center"/>
    </xf>
    <xf numFmtId="0" fontId="75" fillId="0" borderId="175" xfId="0" applyFont="1" applyBorder="1" applyAlignment="1">
      <alignment horizontal="center" vertical="center" textRotation="90" wrapText="1"/>
    </xf>
    <xf numFmtId="0" fontId="75" fillId="0" borderId="175" xfId="0" applyFont="1" applyBorder="1" applyAlignment="1">
      <alignment horizontal="center" vertical="center" textRotation="90"/>
    </xf>
    <xf numFmtId="0" fontId="73" fillId="20" borderId="175" xfId="0" applyFont="1" applyFill="1" applyBorder="1" applyAlignment="1">
      <alignment horizontal="center" vertical="center" wrapText="1"/>
    </xf>
    <xf numFmtId="0" fontId="73" fillId="20" borderId="271" xfId="0" applyFont="1" applyFill="1" applyBorder="1" applyAlignment="1">
      <alignment horizontal="center" vertical="center" wrapText="1"/>
    </xf>
    <xf numFmtId="0" fontId="75" fillId="0" borderId="271" xfId="0" applyFont="1" applyBorder="1" applyAlignment="1">
      <alignment horizontal="center" vertical="center" wrapText="1"/>
    </xf>
    <xf numFmtId="9" fontId="77" fillId="4" borderId="277" xfId="0" applyNumberFormat="1" applyFont="1" applyFill="1" applyBorder="1" applyAlignment="1">
      <alignment horizontal="center" vertical="center"/>
    </xf>
    <xf numFmtId="9" fontId="77" fillId="4" borderId="279" xfId="0" applyNumberFormat="1" applyFont="1" applyFill="1" applyBorder="1" applyAlignment="1">
      <alignment horizontal="center" vertical="center"/>
    </xf>
    <xf numFmtId="0" fontId="75" fillId="0" borderId="281" xfId="0" applyFont="1" applyBorder="1" applyAlignment="1">
      <alignment horizontal="center" vertical="center"/>
    </xf>
    <xf numFmtId="0" fontId="76" fillId="0" borderId="282" xfId="0" applyFont="1" applyBorder="1" applyAlignment="1">
      <alignment horizontal="center" vertical="center"/>
    </xf>
    <xf numFmtId="0" fontId="73" fillId="0" borderId="253" xfId="0" applyFont="1" applyBorder="1" applyAlignment="1">
      <alignment horizontal="center" vertical="center"/>
    </xf>
    <xf numFmtId="0" fontId="73" fillId="0" borderId="164" xfId="0" applyFont="1" applyBorder="1" applyAlignment="1">
      <alignment horizontal="center" vertical="center" wrapText="1"/>
    </xf>
    <xf numFmtId="0" fontId="75" fillId="0" borderId="164" xfId="0" applyFont="1" applyBorder="1" applyAlignment="1">
      <alignment horizontal="center" vertical="center" wrapText="1"/>
    </xf>
    <xf numFmtId="9" fontId="73" fillId="0" borderId="164" xfId="0" applyNumberFormat="1" applyFont="1" applyBorder="1" applyAlignment="1">
      <alignment horizontal="center" vertical="center" wrapText="1"/>
    </xf>
    <xf numFmtId="0" fontId="75" fillId="0" borderId="164" xfId="0" applyFont="1" applyBorder="1" applyAlignment="1">
      <alignment horizontal="center" vertical="center"/>
    </xf>
    <xf numFmtId="0" fontId="73" fillId="20" borderId="170" xfId="0" applyFont="1" applyFill="1" applyBorder="1" applyAlignment="1">
      <alignment horizontal="center" vertical="center" wrapText="1"/>
    </xf>
    <xf numFmtId="0" fontId="73" fillId="20" borderId="256" xfId="0" applyFont="1" applyFill="1" applyBorder="1" applyAlignment="1">
      <alignment horizontal="center" vertical="center" wrapText="1"/>
    </xf>
    <xf numFmtId="0" fontId="81" fillId="0" borderId="164" xfId="0" applyFont="1" applyBorder="1" applyAlignment="1">
      <alignment horizontal="center" vertical="center" wrapText="1"/>
    </xf>
    <xf numFmtId="0" fontId="81" fillId="0" borderId="166" xfId="0" applyFont="1" applyBorder="1" applyAlignment="1">
      <alignment horizontal="center" vertical="center" wrapText="1"/>
    </xf>
    <xf numFmtId="0" fontId="76" fillId="0" borderId="222" xfId="0" applyFont="1" applyBorder="1" applyAlignment="1">
      <alignment horizontal="center" vertical="center"/>
    </xf>
    <xf numFmtId="0" fontId="77" fillId="0" borderId="118" xfId="0" applyFont="1" applyBorder="1" applyAlignment="1">
      <alignment horizontal="center" vertical="center" wrapText="1"/>
    </xf>
    <xf numFmtId="0" fontId="73" fillId="0" borderId="256" xfId="0" applyFont="1" applyBorder="1" applyAlignment="1">
      <alignment horizontal="center" vertical="center"/>
    </xf>
    <xf numFmtId="0" fontId="76" fillId="0" borderId="296" xfId="0" applyFont="1" applyBorder="1" applyAlignment="1">
      <alignment horizontal="center" vertical="center"/>
    </xf>
    <xf numFmtId="0" fontId="76" fillId="0" borderId="167" xfId="0" applyFont="1" applyBorder="1" applyAlignment="1">
      <alignment horizontal="center" vertical="center"/>
    </xf>
    <xf numFmtId="0" fontId="73" fillId="0" borderId="121" xfId="0" applyFont="1" applyBorder="1" applyAlignment="1">
      <alignment horizontal="center" vertical="center"/>
    </xf>
    <xf numFmtId="9" fontId="73" fillId="0" borderId="121" xfId="0" applyNumberFormat="1" applyFont="1" applyBorder="1" applyAlignment="1">
      <alignment horizontal="center" vertical="center"/>
    </xf>
    <xf numFmtId="0" fontId="73" fillId="2" borderId="118" xfId="0" applyFont="1" applyFill="1" applyBorder="1" applyAlignment="1">
      <alignment horizontal="center" vertical="center" wrapText="1"/>
    </xf>
    <xf numFmtId="0" fontId="73" fillId="2" borderId="130" xfId="0" applyFont="1" applyFill="1" applyBorder="1" applyAlignment="1">
      <alignment horizontal="center" vertical="center" wrapText="1"/>
    </xf>
    <xf numFmtId="0" fontId="73" fillId="2" borderId="126" xfId="0" applyFont="1" applyFill="1" applyBorder="1" applyAlignment="1">
      <alignment horizontal="center" vertical="center" wrapText="1"/>
    </xf>
    <xf numFmtId="0" fontId="73" fillId="2" borderId="118" xfId="0" applyFont="1" applyFill="1" applyBorder="1" applyAlignment="1">
      <alignment horizontal="center" vertical="center"/>
    </xf>
    <xf numFmtId="0" fontId="75" fillId="2" borderId="118" xfId="0" applyFont="1" applyFill="1" applyBorder="1" applyAlignment="1">
      <alignment horizontal="center" vertical="center" wrapText="1"/>
    </xf>
    <xf numFmtId="9" fontId="73" fillId="2" borderId="118" xfId="0" applyNumberFormat="1" applyFont="1" applyFill="1" applyBorder="1" applyAlignment="1">
      <alignment horizontal="center" vertical="center" wrapText="1"/>
    </xf>
    <xf numFmtId="0" fontId="73" fillId="0" borderId="212" xfId="0" applyFont="1" applyBorder="1" applyAlignment="1">
      <alignment horizontal="center" vertical="center" wrapText="1"/>
    </xf>
    <xf numFmtId="0" fontId="75" fillId="0" borderId="121" xfId="0" applyFont="1" applyBorder="1" applyAlignment="1">
      <alignment horizontal="center" vertical="center" textRotation="90" wrapText="1"/>
    </xf>
    <xf numFmtId="9" fontId="73" fillId="2" borderId="118" xfId="0" applyNumberFormat="1" applyFont="1" applyFill="1" applyBorder="1" applyAlignment="1">
      <alignment horizontal="center" vertical="center"/>
    </xf>
    <xf numFmtId="0" fontId="75" fillId="8" borderId="118" xfId="0" applyFont="1" applyFill="1" applyBorder="1" applyAlignment="1">
      <alignment horizontal="center" vertical="center" textRotation="90"/>
    </xf>
    <xf numFmtId="9" fontId="73" fillId="2" borderId="118" xfId="0" applyNumberFormat="1" applyFont="1" applyFill="1" applyBorder="1" applyAlignment="1">
      <alignment horizontal="center" vertical="center" textRotation="90"/>
    </xf>
    <xf numFmtId="164" fontId="73" fillId="2" borderId="118" xfId="0" applyNumberFormat="1" applyFont="1" applyFill="1" applyBorder="1" applyAlignment="1">
      <alignment horizontal="center" vertical="center"/>
    </xf>
    <xf numFmtId="164" fontId="73" fillId="2" borderId="165" xfId="0" applyNumberFormat="1" applyFont="1" applyFill="1" applyBorder="1" applyAlignment="1">
      <alignment horizontal="center" vertical="center"/>
    </xf>
    <xf numFmtId="164" fontId="73" fillId="2" borderId="124" xfId="0" applyNumberFormat="1" applyFont="1" applyFill="1" applyBorder="1" applyAlignment="1">
      <alignment horizontal="center" vertical="center"/>
    </xf>
    <xf numFmtId="0" fontId="75" fillId="0" borderId="118" xfId="0" applyFont="1" applyBorder="1" applyAlignment="1">
      <alignment horizontal="center" vertical="center" textRotation="90" wrapText="1"/>
    </xf>
    <xf numFmtId="0" fontId="75" fillId="0" borderId="165" xfId="0" applyFont="1" applyBorder="1" applyAlignment="1">
      <alignment horizontal="center" vertical="center" textRotation="90" wrapText="1"/>
    </xf>
    <xf numFmtId="0" fontId="75" fillId="0" borderId="124" xfId="0" applyFont="1" applyBorder="1" applyAlignment="1">
      <alignment horizontal="center" vertical="center" textRotation="90" wrapText="1"/>
    </xf>
    <xf numFmtId="9" fontId="73" fillId="4" borderId="118" xfId="0" applyNumberFormat="1" applyFont="1" applyFill="1" applyBorder="1" applyAlignment="1">
      <alignment horizontal="center" vertical="center"/>
    </xf>
    <xf numFmtId="9" fontId="73" fillId="4" borderId="165" xfId="0" applyNumberFormat="1" applyFont="1" applyFill="1" applyBorder="1" applyAlignment="1">
      <alignment horizontal="center" vertical="center"/>
    </xf>
    <xf numFmtId="9" fontId="73" fillId="4" borderId="124" xfId="0" applyNumberFormat="1" applyFont="1" applyFill="1" applyBorder="1" applyAlignment="1">
      <alignment horizontal="center" vertical="center"/>
    </xf>
    <xf numFmtId="0" fontId="75" fillId="0" borderId="118" xfId="0" applyFont="1" applyBorder="1" applyAlignment="1">
      <alignment horizontal="center" vertical="center" textRotation="90"/>
    </xf>
    <xf numFmtId="0" fontId="75" fillId="0" borderId="165" xfId="0" applyFont="1" applyBorder="1" applyAlignment="1">
      <alignment horizontal="center" vertical="center" textRotation="90"/>
    </xf>
    <xf numFmtId="0" fontId="75" fillId="0" borderId="124" xfId="0" applyFont="1" applyBorder="1" applyAlignment="1">
      <alignment horizontal="center" vertical="center" textRotation="90"/>
    </xf>
    <xf numFmtId="9" fontId="73" fillId="4" borderId="121" xfId="0" applyNumberFormat="1" applyFont="1" applyFill="1" applyBorder="1" applyAlignment="1">
      <alignment horizontal="center" vertical="center"/>
    </xf>
    <xf numFmtId="0" fontId="75" fillId="8" borderId="121" xfId="0" applyFont="1" applyFill="1" applyBorder="1" applyAlignment="1">
      <alignment horizontal="center" vertical="center" textRotation="90"/>
    </xf>
    <xf numFmtId="9" fontId="75" fillId="0" borderId="155" xfId="0" applyNumberFormat="1" applyFont="1" applyBorder="1" applyAlignment="1">
      <alignment horizontal="center" vertical="center" textRotation="90" wrapText="1"/>
    </xf>
    <xf numFmtId="0" fontId="75" fillId="2" borderId="165" xfId="0" applyFont="1" applyFill="1" applyBorder="1" applyAlignment="1">
      <alignment horizontal="center" vertical="center" wrapText="1"/>
    </xf>
    <xf numFmtId="0" fontId="75" fillId="8" borderId="118" xfId="0" applyFont="1" applyFill="1" applyBorder="1" applyAlignment="1">
      <alignment horizontal="center" vertical="center"/>
    </xf>
    <xf numFmtId="0" fontId="75" fillId="8" borderId="165" xfId="0" applyFont="1" applyFill="1" applyBorder="1" applyAlignment="1">
      <alignment horizontal="center" vertical="center"/>
    </xf>
    <xf numFmtId="0" fontId="73" fillId="2" borderId="118" xfId="0" applyFont="1" applyFill="1" applyBorder="1" applyAlignment="1">
      <alignment horizontal="center" vertical="center" textRotation="90"/>
    </xf>
    <xf numFmtId="0" fontId="75" fillId="2" borderId="118" xfId="0" applyFont="1" applyFill="1" applyBorder="1" applyAlignment="1">
      <alignment horizontal="center" vertical="center" textRotation="90"/>
    </xf>
    <xf numFmtId="0" fontId="75" fillId="2" borderId="118" xfId="0" applyFont="1" applyFill="1" applyBorder="1" applyAlignment="1">
      <alignment horizontal="center" vertical="center" textRotation="90" wrapText="1"/>
    </xf>
    <xf numFmtId="0" fontId="75" fillId="2" borderId="118" xfId="0" applyFont="1" applyFill="1" applyBorder="1" applyAlignment="1">
      <alignment horizontal="center" vertical="center"/>
    </xf>
    <xf numFmtId="0" fontId="73" fillId="2" borderId="124" xfId="0" applyFont="1" applyFill="1" applyBorder="1" applyAlignment="1">
      <alignment horizontal="center" vertical="center" wrapText="1"/>
    </xf>
    <xf numFmtId="0" fontId="73" fillId="2" borderId="212" xfId="0" applyFont="1" applyFill="1" applyBorder="1" applyAlignment="1">
      <alignment horizontal="center" vertical="center"/>
    </xf>
    <xf numFmtId="0" fontId="73" fillId="2" borderId="166" xfId="0" applyFont="1" applyFill="1" applyBorder="1" applyAlignment="1">
      <alignment horizontal="center" vertical="center" wrapText="1"/>
    </xf>
    <xf numFmtId="0" fontId="75" fillId="8" borderId="166" xfId="0" applyFont="1" applyFill="1" applyBorder="1" applyAlignment="1">
      <alignment horizontal="center" vertical="center"/>
    </xf>
    <xf numFmtId="0" fontId="73" fillId="2" borderId="257" xfId="0" applyFont="1" applyFill="1" applyBorder="1" applyAlignment="1">
      <alignment horizontal="center" vertical="center" wrapText="1"/>
    </xf>
    <xf numFmtId="0" fontId="76" fillId="0" borderId="258" xfId="0" applyFont="1" applyBorder="1" applyAlignment="1">
      <alignment horizontal="center" vertical="center"/>
    </xf>
    <xf numFmtId="0" fontId="75" fillId="2" borderId="130" xfId="0" applyFont="1" applyFill="1" applyBorder="1" applyAlignment="1">
      <alignment horizontal="center" vertical="center" wrapText="1"/>
    </xf>
    <xf numFmtId="9" fontId="73" fillId="2" borderId="130" xfId="0" applyNumberFormat="1" applyFont="1" applyFill="1" applyBorder="1" applyAlignment="1">
      <alignment horizontal="center" vertical="center" wrapText="1"/>
    </xf>
    <xf numFmtId="0" fontId="73" fillId="0" borderId="195" xfId="0" applyFont="1" applyBorder="1" applyAlignment="1">
      <alignment horizontal="center" vertical="center" wrapText="1"/>
    </xf>
    <xf numFmtId="0" fontId="73" fillId="20" borderId="257" xfId="0" applyFont="1" applyFill="1" applyBorder="1" applyAlignment="1">
      <alignment horizontal="center" vertical="center"/>
    </xf>
    <xf numFmtId="0" fontId="76" fillId="20" borderId="254" xfId="0" applyFont="1" applyFill="1" applyBorder="1" applyAlignment="1">
      <alignment horizontal="center" vertical="center"/>
    </xf>
    <xf numFmtId="0" fontId="76" fillId="20" borderId="258" xfId="0" applyFont="1" applyFill="1" applyBorder="1" applyAlignment="1">
      <alignment horizontal="center" vertical="center"/>
    </xf>
    <xf numFmtId="9" fontId="73" fillId="2" borderId="126" xfId="0" applyNumberFormat="1" applyFont="1" applyFill="1" applyBorder="1" applyAlignment="1">
      <alignment horizontal="center" vertical="center" wrapText="1"/>
    </xf>
    <xf numFmtId="0" fontId="75" fillId="0" borderId="124" xfId="0" applyFont="1" applyBorder="1" applyAlignment="1">
      <alignment horizontal="center" vertical="center" wrapText="1"/>
    </xf>
    <xf numFmtId="0" fontId="75" fillId="0" borderId="215" xfId="0" applyFont="1" applyBorder="1" applyAlignment="1">
      <alignment horizontal="center" vertical="center" textRotation="90" wrapText="1"/>
    </xf>
    <xf numFmtId="0" fontId="76" fillId="0" borderId="226" xfId="0" applyFont="1" applyBorder="1" applyAlignment="1">
      <alignment horizontal="center" vertical="center"/>
    </xf>
    <xf numFmtId="0" fontId="75" fillId="0" borderId="215" xfId="0" applyFont="1" applyBorder="1" applyAlignment="1">
      <alignment horizontal="center" vertical="center" textRotation="90"/>
    </xf>
    <xf numFmtId="0" fontId="73" fillId="0" borderId="166" xfId="0" applyFont="1" applyBorder="1" applyAlignment="1">
      <alignment horizontal="center" vertical="center" textRotation="90"/>
    </xf>
    <xf numFmtId="0" fontId="75" fillId="0" borderId="121" xfId="0" applyFont="1" applyBorder="1" applyAlignment="1">
      <alignment horizontal="center" vertical="center" wrapText="1"/>
    </xf>
    <xf numFmtId="0" fontId="75" fillId="0" borderId="121" xfId="0" applyFont="1" applyBorder="1" applyAlignment="1">
      <alignment horizontal="center" vertical="center"/>
    </xf>
    <xf numFmtId="164" fontId="73" fillId="2" borderId="166" xfId="0" applyNumberFormat="1" applyFont="1" applyFill="1" applyBorder="1" applyAlignment="1">
      <alignment horizontal="center" vertical="center"/>
    </xf>
    <xf numFmtId="164" fontId="73" fillId="2" borderId="121" xfId="0" applyNumberFormat="1" applyFont="1" applyFill="1" applyBorder="1" applyAlignment="1">
      <alignment horizontal="center" vertical="center"/>
    </xf>
    <xf numFmtId="0" fontId="75" fillId="0" borderId="166" xfId="0" applyFont="1" applyBorder="1" applyAlignment="1">
      <alignment horizontal="center" vertical="center" textRotation="90" wrapText="1"/>
    </xf>
    <xf numFmtId="0" fontId="75" fillId="0" borderId="185" xfId="0" applyFont="1" applyBorder="1" applyAlignment="1">
      <alignment horizontal="center" vertical="center"/>
    </xf>
    <xf numFmtId="0" fontId="76" fillId="0" borderId="182" xfId="0" applyFont="1" applyBorder="1" applyAlignment="1">
      <alignment horizontal="center" vertical="center"/>
    </xf>
    <xf numFmtId="0" fontId="73" fillId="0" borderId="262" xfId="0" applyFont="1" applyBorder="1" applyAlignment="1">
      <alignment horizontal="center" vertical="center"/>
    </xf>
    <xf numFmtId="0" fontId="76" fillId="0" borderId="246" xfId="0" applyFont="1" applyBorder="1" applyAlignment="1">
      <alignment horizontal="center" vertical="center"/>
    </xf>
    <xf numFmtId="9" fontId="73" fillId="4" borderId="166" xfId="0" applyNumberFormat="1" applyFont="1" applyFill="1" applyBorder="1" applyAlignment="1">
      <alignment horizontal="center" vertical="center"/>
    </xf>
    <xf numFmtId="0" fontId="75" fillId="0" borderId="166" xfId="0" applyFont="1" applyBorder="1" applyAlignment="1">
      <alignment horizontal="center" vertical="center" textRotation="90"/>
    </xf>
    <xf numFmtId="0" fontId="75" fillId="0" borderId="121" xfId="0" applyFont="1" applyBorder="1" applyAlignment="1">
      <alignment horizontal="center" vertical="center" textRotation="90"/>
    </xf>
    <xf numFmtId="0" fontId="73" fillId="0" borderId="259" xfId="0" applyFont="1" applyBorder="1" applyAlignment="1">
      <alignment horizontal="center" vertical="center"/>
    </xf>
    <xf numFmtId="0" fontId="76" fillId="0" borderId="260" xfId="0" applyFont="1" applyBorder="1" applyAlignment="1">
      <alignment horizontal="center" vertical="center"/>
    </xf>
    <xf numFmtId="0" fontId="76" fillId="0" borderId="261" xfId="0" applyFont="1" applyBorder="1" applyAlignment="1">
      <alignment horizontal="center" vertical="center"/>
    </xf>
    <xf numFmtId="0" fontId="73" fillId="0" borderId="213" xfId="0" applyFont="1" applyBorder="1" applyAlignment="1">
      <alignment horizontal="center" vertical="center" wrapText="1"/>
    </xf>
    <xf numFmtId="0" fontId="76" fillId="0" borderId="215" xfId="0" applyFont="1" applyBorder="1" applyAlignment="1">
      <alignment horizontal="center" vertical="center"/>
    </xf>
    <xf numFmtId="0" fontId="73" fillId="0" borderId="272" xfId="0" applyFont="1" applyBorder="1" applyAlignment="1">
      <alignment horizontal="center" vertical="center" wrapText="1"/>
    </xf>
    <xf numFmtId="0" fontId="75" fillId="0" borderId="213" xfId="0" applyFont="1" applyBorder="1" applyAlignment="1">
      <alignment horizontal="center" vertical="center" wrapText="1"/>
    </xf>
    <xf numFmtId="9" fontId="73" fillId="0" borderId="213" xfId="0" applyNumberFormat="1" applyFont="1" applyBorder="1" applyAlignment="1">
      <alignment horizontal="center" vertical="center"/>
    </xf>
    <xf numFmtId="9" fontId="73" fillId="0" borderId="213" xfId="0" applyNumberFormat="1" applyFont="1" applyBorder="1" applyAlignment="1">
      <alignment horizontal="center" vertical="center" wrapText="1"/>
    </xf>
    <xf numFmtId="0" fontId="75" fillId="0" borderId="213" xfId="0" applyFont="1" applyBorder="1" applyAlignment="1">
      <alignment horizontal="center" vertical="center"/>
    </xf>
    <xf numFmtId="0" fontId="73" fillId="0" borderId="215" xfId="0" applyFont="1" applyBorder="1" applyAlignment="1">
      <alignment horizontal="center" vertical="center" wrapText="1"/>
    </xf>
    <xf numFmtId="0" fontId="73" fillId="0" borderId="226" xfId="0" applyFont="1" applyBorder="1" applyAlignment="1">
      <alignment horizontal="center" vertical="center" wrapText="1"/>
    </xf>
    <xf numFmtId="14" fontId="73" fillId="0" borderId="225" xfId="0" applyNumberFormat="1" applyFont="1" applyBorder="1" applyAlignment="1">
      <alignment horizontal="center" vertical="center" wrapText="1"/>
    </xf>
    <xf numFmtId="0" fontId="76" fillId="0" borderId="183" xfId="0" applyFont="1" applyBorder="1" applyAlignment="1">
      <alignment horizontal="center" vertical="center"/>
    </xf>
    <xf numFmtId="0" fontId="75" fillId="0" borderId="186" xfId="0" applyFont="1" applyBorder="1" applyAlignment="1">
      <alignment horizontal="center" vertical="center" wrapText="1"/>
    </xf>
    <xf numFmtId="0" fontId="75" fillId="0" borderId="186" xfId="0" applyFont="1" applyBorder="1" applyAlignment="1">
      <alignment horizontal="center" vertical="center"/>
    </xf>
    <xf numFmtId="0" fontId="73" fillId="0" borderId="245" xfId="0" applyFont="1" applyBorder="1" applyAlignment="1">
      <alignment horizontal="center" vertical="center" wrapText="1"/>
    </xf>
    <xf numFmtId="0" fontId="76" fillId="0" borderId="245" xfId="0" applyFont="1" applyBorder="1" applyAlignment="1">
      <alignment horizontal="center" vertical="center"/>
    </xf>
    <xf numFmtId="9" fontId="73" fillId="0" borderId="268" xfId="0" applyNumberFormat="1" applyFont="1" applyBorder="1" applyAlignment="1">
      <alignment horizontal="center" vertical="center"/>
    </xf>
    <xf numFmtId="0" fontId="73" fillId="0" borderId="268" xfId="0" applyFont="1" applyBorder="1" applyAlignment="1">
      <alignment horizontal="center" vertical="center" wrapText="1"/>
    </xf>
    <xf numFmtId="0" fontId="75" fillId="0" borderId="186" xfId="0" applyFont="1" applyBorder="1" applyAlignment="1">
      <alignment horizontal="center" vertical="center" textRotation="90" wrapText="1"/>
    </xf>
    <xf numFmtId="9" fontId="73" fillId="0" borderId="186" xfId="0" applyNumberFormat="1" applyFont="1" applyBorder="1" applyAlignment="1">
      <alignment horizontal="center" vertical="center"/>
    </xf>
    <xf numFmtId="0" fontId="75" fillId="0" borderId="186" xfId="0" applyFont="1" applyBorder="1" applyAlignment="1">
      <alignment horizontal="center" vertical="center" textRotation="90"/>
    </xf>
    <xf numFmtId="0" fontId="76" fillId="0" borderId="186" xfId="0" applyFont="1" applyBorder="1" applyAlignment="1">
      <alignment horizontal="center" vertical="center" wrapText="1"/>
    </xf>
    <xf numFmtId="0" fontId="75" fillId="0" borderId="268" xfId="0" applyFont="1" applyBorder="1" applyAlignment="1">
      <alignment horizontal="center" vertical="center" wrapText="1"/>
    </xf>
    <xf numFmtId="0" fontId="75" fillId="0" borderId="268" xfId="0" applyFont="1" applyBorder="1" applyAlignment="1">
      <alignment horizontal="center" vertical="center"/>
    </xf>
    <xf numFmtId="0" fontId="76" fillId="0" borderId="186" xfId="0" applyFont="1" applyBorder="1" applyAlignment="1">
      <alignment horizontal="center" vertical="center" textRotation="90"/>
    </xf>
    <xf numFmtId="9" fontId="76" fillId="0" borderId="186" xfId="0" applyNumberFormat="1" applyFont="1" applyBorder="1" applyAlignment="1">
      <alignment horizontal="center" vertical="center"/>
    </xf>
    <xf numFmtId="164" fontId="73" fillId="4" borderId="186" xfId="0" applyNumberFormat="1" applyFont="1" applyFill="1" applyBorder="1" applyAlignment="1">
      <alignment horizontal="center" vertical="center"/>
    </xf>
    <xf numFmtId="0" fontId="14" fillId="0" borderId="118" xfId="0" applyFont="1" applyBorder="1" applyAlignment="1">
      <alignment horizontal="center" vertical="center"/>
    </xf>
    <xf numFmtId="9" fontId="73" fillId="0" borderId="185" xfId="0" applyNumberFormat="1" applyFont="1" applyBorder="1" applyAlignment="1">
      <alignment horizontal="center" vertical="center" wrapText="1"/>
    </xf>
    <xf numFmtId="0" fontId="72" fillId="0" borderId="113" xfId="0" applyFont="1" applyBorder="1" applyAlignment="1">
      <alignment horizontal="center" vertical="center"/>
    </xf>
    <xf numFmtId="0" fontId="73" fillId="0" borderId="245" xfId="0" applyFont="1" applyBorder="1" applyAlignment="1">
      <alignment horizontal="center" vertical="center"/>
    </xf>
    <xf numFmtId="0" fontId="77" fillId="4" borderId="186" xfId="0" applyFont="1" applyFill="1" applyBorder="1" applyAlignment="1">
      <alignment horizontal="center" vertical="center" wrapText="1"/>
    </xf>
    <xf numFmtId="0" fontId="75" fillId="0" borderId="185" xfId="0" applyFont="1" applyBorder="1" applyAlignment="1">
      <alignment horizontal="center" vertical="center" wrapText="1"/>
    </xf>
    <xf numFmtId="9" fontId="77" fillId="4" borderId="185" xfId="0" applyNumberFormat="1" applyFont="1" applyFill="1" applyBorder="1" applyAlignment="1">
      <alignment horizontal="center" vertical="center" wrapText="1"/>
    </xf>
    <xf numFmtId="0" fontId="77" fillId="4" borderId="185" xfId="0" applyFont="1" applyFill="1" applyBorder="1" applyAlignment="1">
      <alignment horizontal="center" vertical="center" wrapText="1"/>
    </xf>
    <xf numFmtId="0" fontId="14" fillId="0" borderId="58" xfId="0" applyFont="1" applyBorder="1" applyAlignment="1">
      <alignment horizontal="center" vertical="center" wrapText="1"/>
    </xf>
    <xf numFmtId="0" fontId="83" fillId="0" borderId="66" xfId="0" applyFont="1" applyBorder="1" applyAlignment="1">
      <alignment horizontal="center" vertical="center"/>
    </xf>
    <xf numFmtId="0" fontId="73" fillId="23" borderId="252" xfId="0" applyFont="1" applyFill="1" applyBorder="1" applyAlignment="1">
      <alignment horizontal="center" vertical="center" wrapText="1"/>
    </xf>
    <xf numFmtId="0" fontId="76" fillId="20" borderId="252" xfId="0" applyFont="1" applyFill="1" applyBorder="1" applyAlignment="1">
      <alignment horizontal="center" vertical="center"/>
    </xf>
    <xf numFmtId="0" fontId="73" fillId="2" borderId="311" xfId="0" applyFont="1" applyFill="1" applyBorder="1" applyAlignment="1">
      <alignment horizontal="center" vertical="center" wrapText="1"/>
    </xf>
    <xf numFmtId="0" fontId="76" fillId="0" borderId="311" xfId="0" applyFont="1" applyBorder="1" applyAlignment="1">
      <alignment horizontal="center" vertical="center"/>
    </xf>
    <xf numFmtId="0" fontId="76" fillId="0" borderId="312" xfId="0" applyFont="1" applyBorder="1" applyAlignment="1">
      <alignment horizontal="center" vertical="center"/>
    </xf>
    <xf numFmtId="0" fontId="77" fillId="4" borderId="245" xfId="0" applyFont="1" applyFill="1" applyBorder="1" applyAlignment="1">
      <alignment horizontal="center" vertical="center" wrapText="1"/>
    </xf>
    <xf numFmtId="0" fontId="77" fillId="2" borderId="186" xfId="0" applyFont="1" applyFill="1" applyBorder="1" applyAlignment="1">
      <alignment horizontal="center" vertical="center" wrapText="1"/>
    </xf>
    <xf numFmtId="0" fontId="73" fillId="2" borderId="185" xfId="0" applyFont="1" applyFill="1" applyBorder="1" applyAlignment="1">
      <alignment horizontal="center" vertical="center" wrapText="1"/>
    </xf>
    <xf numFmtId="0" fontId="73" fillId="2" borderId="186" xfId="0" applyFont="1" applyFill="1" applyBorder="1" applyAlignment="1">
      <alignment horizontal="center" vertical="center" wrapText="1"/>
    </xf>
    <xf numFmtId="0" fontId="73" fillId="2" borderId="182" xfId="0" applyFont="1" applyFill="1" applyBorder="1" applyAlignment="1">
      <alignment horizontal="center" vertical="center" wrapText="1"/>
    </xf>
    <xf numFmtId="0" fontId="75" fillId="2" borderId="186" xfId="0" applyFont="1" applyFill="1" applyBorder="1" applyAlignment="1">
      <alignment horizontal="center" vertical="center" wrapText="1"/>
    </xf>
    <xf numFmtId="9" fontId="73" fillId="2" borderId="186" xfId="0" applyNumberFormat="1" applyFont="1" applyFill="1" applyBorder="1" applyAlignment="1">
      <alignment horizontal="center" vertical="center" wrapText="1"/>
    </xf>
    <xf numFmtId="0" fontId="73" fillId="0" borderId="310" xfId="0" applyFont="1" applyBorder="1" applyAlignment="1">
      <alignment horizontal="center" vertical="center" wrapText="1"/>
    </xf>
    <xf numFmtId="0" fontId="73" fillId="0" borderId="262" xfId="0" applyFont="1" applyBorder="1" applyAlignment="1">
      <alignment horizontal="center" vertical="center" wrapText="1"/>
    </xf>
    <xf numFmtId="0" fontId="77" fillId="0" borderId="185" xfId="0" applyFont="1" applyBorder="1" applyAlignment="1">
      <alignment horizontal="center" vertical="center" wrapText="1"/>
    </xf>
    <xf numFmtId="0" fontId="77" fillId="2" borderId="185" xfId="0" applyFont="1" applyFill="1" applyBorder="1" applyAlignment="1">
      <alignment horizontal="center" vertical="center" wrapText="1"/>
    </xf>
    <xf numFmtId="0" fontId="76" fillId="2" borderId="186" xfId="0" applyFont="1" applyFill="1" applyBorder="1" applyAlignment="1">
      <alignment horizontal="center" vertical="center" wrapText="1"/>
    </xf>
    <xf numFmtId="0" fontId="76" fillId="2" borderId="182" xfId="0" applyFont="1" applyFill="1" applyBorder="1" applyAlignment="1">
      <alignment horizontal="center" vertical="center" wrapText="1"/>
    </xf>
    <xf numFmtId="165" fontId="73" fillId="0" borderId="225" xfId="0" applyNumberFormat="1" applyFont="1" applyBorder="1" applyAlignment="1">
      <alignment horizontal="center" vertical="center" wrapText="1"/>
    </xf>
    <xf numFmtId="0" fontId="73" fillId="0" borderId="186" xfId="0" applyFont="1" applyBorder="1" applyAlignment="1">
      <alignment horizontal="center" vertical="center" textRotation="90"/>
    </xf>
    <xf numFmtId="0" fontId="73" fillId="0" borderId="225" xfId="0" applyFont="1" applyBorder="1" applyAlignment="1">
      <alignment horizontal="center" vertical="center" wrapText="1"/>
    </xf>
    <xf numFmtId="0" fontId="73" fillId="4" borderId="186" xfId="0" applyFont="1" applyFill="1" applyBorder="1" applyAlignment="1">
      <alignment horizontal="center" vertical="center" wrapText="1"/>
    </xf>
    <xf numFmtId="0" fontId="14" fillId="0" borderId="119" xfId="0" applyFont="1" applyBorder="1" applyAlignment="1">
      <alignment horizontal="center" vertical="center" wrapText="1"/>
    </xf>
    <xf numFmtId="0" fontId="4" fillId="0" borderId="125" xfId="0" applyFont="1" applyBorder="1" applyAlignment="1">
      <alignment horizontal="center" vertical="center"/>
    </xf>
    <xf numFmtId="0" fontId="13" fillId="0" borderId="118" xfId="0" applyFont="1" applyBorder="1" applyAlignment="1">
      <alignment horizontal="center" vertical="center" wrapText="1"/>
    </xf>
    <xf numFmtId="0" fontId="75" fillId="0" borderId="313" xfId="0" applyFont="1" applyBorder="1" applyAlignment="1">
      <alignment horizontal="center" vertical="center" wrapText="1"/>
    </xf>
    <xf numFmtId="9" fontId="73" fillId="0" borderId="313" xfId="0" applyNumberFormat="1" applyFont="1" applyBorder="1" applyAlignment="1">
      <alignment horizontal="center" vertical="center" wrapText="1"/>
    </xf>
    <xf numFmtId="0" fontId="75" fillId="0" borderId="313" xfId="0" applyFont="1" applyBorder="1" applyAlignment="1">
      <alignment horizontal="center" vertical="center"/>
    </xf>
    <xf numFmtId="0" fontId="73" fillId="0" borderId="313" xfId="0" applyFont="1" applyBorder="1" applyAlignment="1">
      <alignment horizontal="center" vertical="center" textRotation="90"/>
    </xf>
    <xf numFmtId="0" fontId="73" fillId="0" borderId="313" xfId="0" applyFont="1" applyBorder="1" applyAlignment="1">
      <alignment horizontal="center" vertical="center" wrapText="1"/>
    </xf>
    <xf numFmtId="14" fontId="73" fillId="0" borderId="314" xfId="0" applyNumberFormat="1" applyFont="1" applyBorder="1" applyAlignment="1">
      <alignment horizontal="center" vertical="center" wrapText="1"/>
    </xf>
    <xf numFmtId="0" fontId="14" fillId="0" borderId="118" xfId="0" applyFont="1" applyBorder="1" applyAlignment="1">
      <alignment horizontal="center" vertical="center" textRotation="90"/>
    </xf>
    <xf numFmtId="164" fontId="14" fillId="0" borderId="118" xfId="0" applyNumberFormat="1" applyFont="1" applyBorder="1" applyAlignment="1">
      <alignment horizontal="center" vertical="center"/>
    </xf>
    <xf numFmtId="0" fontId="13" fillId="0" borderId="118" xfId="0" applyFont="1" applyBorder="1" applyAlignment="1">
      <alignment horizontal="center" vertical="center" textRotation="90" wrapText="1"/>
    </xf>
    <xf numFmtId="9" fontId="14" fillId="0" borderId="118" xfId="0" applyNumberFormat="1" applyFont="1" applyBorder="1" applyAlignment="1">
      <alignment horizontal="center" vertical="center"/>
    </xf>
    <xf numFmtId="0" fontId="13" fillId="0" borderId="118" xfId="0" applyFont="1" applyBorder="1" applyAlignment="1">
      <alignment horizontal="center" vertical="center" textRotation="90"/>
    </xf>
    <xf numFmtId="0" fontId="4" fillId="0" borderId="121" xfId="0" applyFont="1" applyBorder="1" applyAlignment="1">
      <alignment horizontal="center" vertical="center"/>
    </xf>
    <xf numFmtId="9" fontId="14" fillId="0" borderId="118" xfId="0" applyNumberFormat="1" applyFont="1" applyBorder="1" applyAlignment="1">
      <alignment horizontal="center" vertical="center" wrapText="1"/>
    </xf>
    <xf numFmtId="0" fontId="13" fillId="0" borderId="118" xfId="0" applyFont="1" applyBorder="1" applyAlignment="1">
      <alignment horizontal="center" vertical="center"/>
    </xf>
    <xf numFmtId="0" fontId="14" fillId="0" borderId="130" xfId="0" applyFont="1" applyBorder="1" applyAlignment="1">
      <alignment horizontal="center" vertical="center" wrapText="1"/>
    </xf>
    <xf numFmtId="0" fontId="14" fillId="0" borderId="126" xfId="0" applyFont="1" applyBorder="1" applyAlignment="1">
      <alignment horizontal="center" vertical="center" wrapText="1"/>
    </xf>
    <xf numFmtId="9" fontId="73" fillId="0" borderId="313" xfId="0" applyNumberFormat="1" applyFont="1" applyBorder="1" applyAlignment="1">
      <alignment horizontal="center" vertical="center"/>
    </xf>
    <xf numFmtId="0" fontId="73" fillId="4" borderId="185" xfId="0" applyFont="1" applyFill="1" applyBorder="1" applyAlignment="1">
      <alignment horizontal="center" vertical="center" wrapText="1"/>
    </xf>
    <xf numFmtId="9" fontId="73" fillId="0" borderId="185" xfId="0" applyNumberFormat="1" applyFont="1" applyBorder="1" applyAlignment="1">
      <alignment horizontal="center" vertical="center"/>
    </xf>
    <xf numFmtId="0" fontId="77" fillId="0" borderId="313" xfId="0" applyFont="1" applyBorder="1" applyAlignment="1">
      <alignment horizontal="center" vertical="center" wrapText="1"/>
    </xf>
    <xf numFmtId="0" fontId="13" fillId="0" borderId="165" xfId="0" applyFont="1" applyBorder="1" applyAlignment="1">
      <alignment horizontal="center" vertical="center" wrapText="1"/>
    </xf>
    <xf numFmtId="0" fontId="14" fillId="0" borderId="165" xfId="0" applyFont="1" applyBorder="1" applyAlignment="1">
      <alignment horizontal="center" vertical="center"/>
    </xf>
    <xf numFmtId="9" fontId="14" fillId="0" borderId="165" xfId="0" applyNumberFormat="1" applyFont="1" applyBorder="1" applyAlignment="1">
      <alignment horizontal="center" vertical="center"/>
    </xf>
    <xf numFmtId="9" fontId="14" fillId="0" borderId="165" xfId="0" applyNumberFormat="1" applyFont="1" applyBorder="1" applyAlignment="1">
      <alignment horizontal="center" vertical="center" wrapText="1"/>
    </xf>
    <xf numFmtId="0" fontId="13" fillId="0" borderId="165" xfId="0" applyFont="1" applyBorder="1" applyAlignment="1">
      <alignment horizontal="center" vertical="center"/>
    </xf>
    <xf numFmtId="9" fontId="73" fillId="0" borderId="182" xfId="0" applyNumberFormat="1" applyFont="1" applyBorder="1" applyAlignment="1">
      <alignment horizontal="center" vertical="center"/>
    </xf>
    <xf numFmtId="0" fontId="4" fillId="0" borderId="171" xfId="0" applyFont="1" applyBorder="1" applyAlignment="1">
      <alignment horizontal="center" vertical="center"/>
    </xf>
    <xf numFmtId="0" fontId="70" fillId="0" borderId="118" xfId="0" applyFont="1" applyBorder="1" applyAlignment="1">
      <alignment horizontal="center" vertical="center" wrapText="1"/>
    </xf>
    <xf numFmtId="0" fontId="15" fillId="0" borderId="118" xfId="0" applyFont="1" applyBorder="1" applyAlignment="1">
      <alignment horizontal="center" vertical="center" wrapText="1"/>
    </xf>
    <xf numFmtId="0" fontId="89" fillId="0" borderId="264" xfId="0" applyFont="1" applyBorder="1" applyAlignment="1">
      <alignment horizontal="center" vertical="center" textRotation="255" wrapText="1"/>
    </xf>
    <xf numFmtId="0" fontId="89" fillId="0" borderId="266" xfId="0" applyFont="1" applyBorder="1" applyAlignment="1">
      <alignment horizontal="center" vertical="center" textRotation="255" wrapText="1"/>
    </xf>
    <xf numFmtId="0" fontId="89" fillId="0" borderId="263" xfId="0" applyFont="1" applyBorder="1" applyAlignment="1">
      <alignment horizontal="center" vertical="center" textRotation="255" wrapText="1"/>
    </xf>
    <xf numFmtId="0" fontId="89" fillId="0" borderId="265" xfId="0" applyFont="1" applyBorder="1" applyAlignment="1">
      <alignment horizontal="center" vertical="center" textRotation="255" wrapText="1"/>
    </xf>
    <xf numFmtId="0" fontId="77" fillId="4" borderId="313" xfId="0" applyFont="1" applyFill="1" applyBorder="1" applyAlignment="1">
      <alignment horizontal="center" vertical="center" wrapText="1"/>
    </xf>
    <xf numFmtId="0" fontId="73" fillId="2" borderId="313" xfId="0" applyFont="1" applyFill="1" applyBorder="1" applyAlignment="1">
      <alignment horizontal="center" vertical="center" wrapText="1"/>
    </xf>
    <xf numFmtId="0" fontId="73" fillId="4" borderId="313" xfId="0" applyFont="1" applyFill="1" applyBorder="1" applyAlignment="1">
      <alignment horizontal="center" vertical="center" wrapText="1"/>
    </xf>
    <xf numFmtId="0" fontId="73" fillId="0" borderId="313" xfId="0" applyFont="1" applyBorder="1" applyAlignment="1">
      <alignment horizontal="center" vertical="center"/>
    </xf>
    <xf numFmtId="14" fontId="73" fillId="0" borderId="276" xfId="0" applyNumberFormat="1" applyFont="1" applyBorder="1" applyAlignment="1">
      <alignment horizontal="center" vertical="center" wrapText="1"/>
    </xf>
    <xf numFmtId="0" fontId="73" fillId="0" borderId="284" xfId="0" applyFont="1" applyBorder="1" applyAlignment="1">
      <alignment horizontal="center" vertical="center" wrapText="1"/>
    </xf>
    <xf numFmtId="0" fontId="73" fillId="0" borderId="273" xfId="0" applyFont="1" applyBorder="1" applyAlignment="1">
      <alignment horizontal="center" vertical="center" wrapText="1"/>
    </xf>
    <xf numFmtId="165" fontId="73" fillId="0" borderId="133" xfId="0" applyNumberFormat="1" applyFont="1" applyBorder="1" applyAlignment="1">
      <alignment horizontal="center" vertical="center" wrapText="1"/>
    </xf>
    <xf numFmtId="165" fontId="73" fillId="0" borderId="139" xfId="0" applyNumberFormat="1" applyFont="1" applyBorder="1" applyAlignment="1">
      <alignment horizontal="center" vertical="center" wrapText="1"/>
    </xf>
    <xf numFmtId="165" fontId="73" fillId="0" borderId="274" xfId="0" applyNumberFormat="1" applyFont="1" applyBorder="1" applyAlignment="1">
      <alignment horizontal="center" vertical="center" wrapText="1"/>
    </xf>
    <xf numFmtId="0" fontId="89" fillId="22" borderId="238" xfId="0" applyFont="1" applyFill="1" applyBorder="1" applyAlignment="1">
      <alignment horizontal="center" vertical="center" textRotation="255" wrapText="1"/>
    </xf>
    <xf numFmtId="0" fontId="73" fillId="21" borderId="300" xfId="0" applyFont="1" applyFill="1" applyBorder="1" applyAlignment="1">
      <alignment horizontal="center" vertical="center"/>
    </xf>
    <xf numFmtId="0" fontId="73" fillId="21" borderId="301" xfId="0" applyFont="1" applyFill="1" applyBorder="1" applyAlignment="1">
      <alignment horizontal="center" vertical="center"/>
    </xf>
    <xf numFmtId="0" fontId="73" fillId="21" borderId="292" xfId="0" applyFont="1" applyFill="1" applyBorder="1" applyAlignment="1">
      <alignment horizontal="center" vertical="center"/>
    </xf>
    <xf numFmtId="0" fontId="77" fillId="4" borderId="182" xfId="0" applyFont="1" applyFill="1" applyBorder="1" applyAlignment="1">
      <alignment horizontal="center" vertical="center" wrapText="1"/>
    </xf>
    <xf numFmtId="0" fontId="76" fillId="0" borderId="182" xfId="0" applyFont="1" applyBorder="1" applyAlignment="1">
      <alignment horizontal="center" vertical="center" wrapText="1"/>
    </xf>
    <xf numFmtId="0" fontId="73" fillId="0" borderId="304" xfId="0" applyFont="1" applyBorder="1" applyAlignment="1">
      <alignment horizontal="center" vertical="center"/>
    </xf>
    <xf numFmtId="0" fontId="73" fillId="0" borderId="305" xfId="0" applyFont="1" applyBorder="1" applyAlignment="1">
      <alignment horizontal="center" vertical="center"/>
    </xf>
    <xf numFmtId="0" fontId="14" fillId="0" borderId="130" xfId="0" applyFont="1" applyBorder="1" applyAlignment="1">
      <alignment horizontal="center" vertical="center" textRotation="90"/>
    </xf>
    <xf numFmtId="0" fontId="14" fillId="0" borderId="271" xfId="0" applyFont="1" applyBorder="1" applyAlignment="1">
      <alignment horizontal="center" vertical="center" textRotation="90"/>
    </xf>
    <xf numFmtId="9" fontId="76" fillId="0" borderId="165" xfId="0" applyNumberFormat="1" applyFont="1" applyBorder="1" applyAlignment="1">
      <alignment horizontal="center" vertical="center" wrapText="1"/>
    </xf>
    <xf numFmtId="9" fontId="76" fillId="0" borderId="271" xfId="0" applyNumberFormat="1" applyFont="1" applyBorder="1" applyAlignment="1">
      <alignment horizontal="center" vertical="center" wrapText="1"/>
    </xf>
    <xf numFmtId="164" fontId="73" fillId="4" borderId="306" xfId="0" applyNumberFormat="1" applyFont="1" applyFill="1" applyBorder="1" applyAlignment="1">
      <alignment horizontal="center" vertical="center"/>
    </xf>
    <xf numFmtId="164" fontId="73" fillId="4" borderId="303" xfId="0" applyNumberFormat="1" applyFont="1" applyFill="1" applyBorder="1" applyAlignment="1">
      <alignment horizontal="center" vertical="center"/>
    </xf>
    <xf numFmtId="0" fontId="75" fillId="0" borderId="182" xfId="0" applyFont="1" applyBorder="1" applyAlignment="1">
      <alignment horizontal="center" vertical="center" textRotation="90" wrapText="1"/>
    </xf>
    <xf numFmtId="9" fontId="73" fillId="4" borderId="186" xfId="0" applyNumberFormat="1" applyFont="1" applyFill="1" applyBorder="1" applyAlignment="1">
      <alignment horizontal="center" vertical="center"/>
    </xf>
    <xf numFmtId="9" fontId="73" fillId="4" borderId="182" xfId="0" applyNumberFormat="1" applyFont="1" applyFill="1" applyBorder="1" applyAlignment="1">
      <alignment horizontal="center" vertical="center"/>
    </xf>
    <xf numFmtId="0" fontId="75" fillId="0" borderId="304" xfId="0" applyFont="1" applyBorder="1" applyAlignment="1">
      <alignment horizontal="center" vertical="center" textRotation="90"/>
    </xf>
    <xf numFmtId="0" fontId="75" fillId="0" borderId="305" xfId="0" applyFont="1" applyBorder="1" applyAlignment="1">
      <alignment horizontal="center" vertical="center" textRotation="90"/>
    </xf>
    <xf numFmtId="0" fontId="73" fillId="0" borderId="346" xfId="0" applyFont="1" applyBorder="1" applyAlignment="1">
      <alignment horizontal="center" vertical="center" wrapText="1"/>
    </xf>
    <xf numFmtId="0" fontId="73" fillId="0" borderId="90" xfId="0" applyFont="1" applyBorder="1" applyAlignment="1">
      <alignment horizontal="center" vertical="center" wrapText="1"/>
    </xf>
    <xf numFmtId="0" fontId="73" fillId="0" borderId="358" xfId="0" applyFont="1" applyBorder="1" applyAlignment="1">
      <alignment horizontal="center" vertical="center"/>
    </xf>
    <xf numFmtId="0" fontId="73" fillId="9" borderId="306" xfId="0" applyFont="1" applyFill="1" applyBorder="1" applyAlignment="1">
      <alignment horizontal="center" vertical="center" wrapText="1"/>
    </xf>
    <xf numFmtId="0" fontId="73" fillId="9" borderId="303" xfId="0" applyFont="1" applyFill="1" applyBorder="1" applyAlignment="1">
      <alignment horizontal="center" vertical="center" wrapText="1"/>
    </xf>
    <xf numFmtId="0" fontId="73" fillId="0" borderId="228" xfId="0" applyFont="1" applyBorder="1" applyAlignment="1">
      <alignment horizontal="center" vertical="center" wrapText="1"/>
    </xf>
    <xf numFmtId="169" fontId="73" fillId="0" borderId="186" xfId="0" applyNumberFormat="1" applyFont="1" applyBorder="1" applyAlignment="1">
      <alignment horizontal="center" vertical="center" wrapText="1"/>
    </xf>
    <xf numFmtId="169" fontId="73" fillId="0" borderId="182" xfId="0" applyNumberFormat="1" applyFont="1" applyBorder="1" applyAlignment="1">
      <alignment horizontal="center" vertical="center" wrapText="1"/>
    </xf>
    <xf numFmtId="169" fontId="73" fillId="0" borderId="225" xfId="0" applyNumberFormat="1" applyFont="1" applyBorder="1" applyAlignment="1">
      <alignment horizontal="center" vertical="center" wrapText="1"/>
    </xf>
    <xf numFmtId="169" fontId="73" fillId="0" borderId="183" xfId="0" applyNumberFormat="1" applyFont="1" applyBorder="1" applyAlignment="1">
      <alignment horizontal="center" vertical="center" wrapText="1"/>
    </xf>
    <xf numFmtId="14" fontId="73" fillId="2" borderId="228" xfId="0" applyNumberFormat="1" applyFont="1" applyFill="1" applyBorder="1" applyAlignment="1">
      <alignment horizontal="center" vertical="center" wrapText="1"/>
    </xf>
    <xf numFmtId="0" fontId="73" fillId="2" borderId="225" xfId="0" applyFont="1" applyFill="1" applyBorder="1" applyAlignment="1">
      <alignment horizontal="center" vertical="center" wrapText="1"/>
    </xf>
    <xf numFmtId="0" fontId="73" fillId="2" borderId="183" xfId="0" applyFont="1" applyFill="1" applyBorder="1" applyAlignment="1">
      <alignment horizontal="center" vertical="center" wrapText="1"/>
    </xf>
    <xf numFmtId="0" fontId="77" fillId="4" borderId="287" xfId="0" applyFont="1" applyFill="1" applyBorder="1" applyAlignment="1">
      <alignment horizontal="center" vertical="center" wrapText="1"/>
    </xf>
    <xf numFmtId="0" fontId="77" fillId="4" borderId="288" xfId="0" applyFont="1" applyFill="1" applyBorder="1" applyAlignment="1">
      <alignment horizontal="center" vertical="center" wrapText="1"/>
    </xf>
    <xf numFmtId="0" fontId="77" fillId="4" borderId="309" xfId="0" applyFont="1" applyFill="1" applyBorder="1" applyAlignment="1">
      <alignment horizontal="center" vertical="center" wrapText="1"/>
    </xf>
    <xf numFmtId="0" fontId="76" fillId="0" borderId="224" xfId="0" applyFont="1" applyBorder="1" applyAlignment="1">
      <alignment horizontal="center" vertical="center" wrapText="1"/>
    </xf>
    <xf numFmtId="164" fontId="73" fillId="4" borderId="182" xfId="0" applyNumberFormat="1" applyFont="1" applyFill="1" applyBorder="1" applyAlignment="1">
      <alignment horizontal="center" vertical="center"/>
    </xf>
    <xf numFmtId="9" fontId="73" fillId="2" borderId="185" xfId="0" applyNumberFormat="1" applyFont="1" applyFill="1" applyBorder="1" applyAlignment="1">
      <alignment horizontal="center" vertical="center" wrapText="1"/>
    </xf>
    <xf numFmtId="9" fontId="73" fillId="2" borderId="182" xfId="0" applyNumberFormat="1" applyFont="1" applyFill="1" applyBorder="1" applyAlignment="1">
      <alignment horizontal="center" vertical="center" wrapText="1"/>
    </xf>
    <xf numFmtId="0" fontId="75" fillId="0" borderId="185" xfId="0" applyFont="1" applyBorder="1" applyAlignment="1">
      <alignment horizontal="center" vertical="center" textRotation="90" wrapText="1"/>
    </xf>
    <xf numFmtId="9" fontId="73" fillId="4" borderId="185" xfId="0" applyNumberFormat="1" applyFont="1" applyFill="1" applyBorder="1" applyAlignment="1">
      <alignment horizontal="center" vertical="center"/>
    </xf>
    <xf numFmtId="165" fontId="14" fillId="0" borderId="195" xfId="0" applyNumberFormat="1" applyFont="1" applyBorder="1" applyAlignment="1">
      <alignment horizontal="center" vertical="center"/>
    </xf>
    <xf numFmtId="165" fontId="14" fillId="0" borderId="173" xfId="0" applyNumberFormat="1" applyFont="1" applyBorder="1" applyAlignment="1">
      <alignment horizontal="center" vertical="center"/>
    </xf>
    <xf numFmtId="0" fontId="73" fillId="0" borderId="298" xfId="0" applyFont="1" applyBorder="1" applyAlignment="1">
      <alignment horizontal="center" vertical="center"/>
    </xf>
    <xf numFmtId="0" fontId="73" fillId="0" borderId="299" xfId="0" applyFont="1" applyBorder="1" applyAlignment="1">
      <alignment horizontal="center" vertical="center"/>
    </xf>
    <xf numFmtId="0" fontId="73" fillId="4" borderId="319" xfId="0" applyFont="1" applyFill="1" applyBorder="1" applyAlignment="1">
      <alignment horizontal="center" vertical="center" wrapText="1"/>
    </xf>
    <xf numFmtId="14" fontId="73" fillId="0" borderId="324" xfId="0" applyNumberFormat="1" applyFont="1" applyBorder="1" applyAlignment="1">
      <alignment horizontal="center" vertical="center" wrapText="1"/>
    </xf>
    <xf numFmtId="14" fontId="73" fillId="0" borderId="297" xfId="0" applyNumberFormat="1" applyFont="1" applyBorder="1" applyAlignment="1">
      <alignment horizontal="center" vertical="center" wrapText="1"/>
    </xf>
    <xf numFmtId="14" fontId="73" fillId="0" borderId="336" xfId="0" applyNumberFormat="1" applyFont="1" applyBorder="1" applyAlignment="1">
      <alignment horizontal="center" vertical="center" wrapText="1"/>
    </xf>
    <xf numFmtId="9" fontId="73" fillId="0" borderId="245" xfId="0" applyNumberFormat="1" applyFont="1" applyBorder="1" applyAlignment="1">
      <alignment horizontal="center" vertical="center"/>
    </xf>
    <xf numFmtId="9" fontId="73" fillId="0" borderId="246" xfId="0" applyNumberFormat="1" applyFont="1" applyBorder="1" applyAlignment="1">
      <alignment horizontal="center" vertical="center"/>
    </xf>
    <xf numFmtId="0" fontId="20" fillId="15" borderId="69" xfId="0" applyFont="1" applyFill="1" applyBorder="1"/>
    <xf numFmtId="0" fontId="4" fillId="0" borderId="81" xfId="0" applyFont="1" applyBorder="1"/>
    <xf numFmtId="0" fontId="4" fillId="0" borderId="71" xfId="0" applyFont="1" applyBorder="1"/>
    <xf numFmtId="0" fontId="4" fillId="0" borderId="50" xfId="0" applyFont="1" applyBorder="1"/>
    <xf numFmtId="0" fontId="20" fillId="13" borderId="69" xfId="0" applyFont="1" applyFill="1" applyBorder="1"/>
    <xf numFmtId="0" fontId="4" fillId="0" borderId="70" xfId="0" applyFont="1" applyBorder="1"/>
    <xf numFmtId="0" fontId="20" fillId="15" borderId="43" xfId="0" applyFont="1" applyFill="1" applyBorder="1"/>
    <xf numFmtId="0" fontId="4" fillId="0" borderId="44" xfId="0" applyFont="1" applyBorder="1"/>
    <xf numFmtId="0" fontId="4" fillId="0" borderId="49" xfId="0" applyFont="1" applyBorder="1"/>
    <xf numFmtId="0" fontId="20" fillId="15" borderId="74" xfId="0" applyFont="1" applyFill="1" applyBorder="1"/>
    <xf numFmtId="0" fontId="20" fillId="15" borderId="80" xfId="0" applyFont="1" applyFill="1" applyBorder="1"/>
    <xf numFmtId="0" fontId="20" fillId="13" borderId="74" xfId="0" applyFont="1" applyFill="1" applyBorder="1"/>
    <xf numFmtId="0" fontId="4" fillId="0" borderId="51" xfId="0" applyFont="1" applyBorder="1"/>
    <xf numFmtId="0" fontId="4" fillId="0" borderId="83" xfId="0" applyFont="1" applyBorder="1"/>
    <xf numFmtId="0" fontId="4" fillId="0" borderId="52" xfId="0" applyFont="1" applyBorder="1"/>
    <xf numFmtId="0" fontId="20" fillId="8" borderId="74" xfId="0" applyFont="1" applyFill="1" applyBorder="1"/>
    <xf numFmtId="0" fontId="4" fillId="0" borderId="45" xfId="0" applyFont="1" applyBorder="1"/>
    <xf numFmtId="0" fontId="20" fillId="8" borderId="43" xfId="0" applyFont="1" applyFill="1" applyBorder="1"/>
    <xf numFmtId="0" fontId="20" fillId="6" borderId="69" xfId="0" applyFont="1" applyFill="1" applyBorder="1"/>
    <xf numFmtId="0" fontId="20" fillId="8" borderId="80" xfId="0" applyFont="1" applyFill="1" applyBorder="1"/>
    <xf numFmtId="0" fontId="20" fillId="8" borderId="69" xfId="0" applyFont="1" applyFill="1" applyBorder="1"/>
    <xf numFmtId="0" fontId="21" fillId="6" borderId="75" xfId="0" applyFont="1" applyFill="1" applyBorder="1" applyAlignment="1">
      <alignment horizontal="center" vertical="center" wrapText="1" readingOrder="1"/>
    </xf>
    <xf numFmtId="0" fontId="4" fillId="0" borderId="76" xfId="0" applyFont="1" applyBorder="1"/>
    <xf numFmtId="0" fontId="4" fillId="0" borderId="77" xfId="0" applyFont="1" applyBorder="1"/>
    <xf numFmtId="0" fontId="4" fillId="0" borderId="78" xfId="0" applyFont="1" applyBorder="1"/>
    <xf numFmtId="0" fontId="4" fillId="0" borderId="79" xfId="0" applyFont="1" applyBorder="1"/>
    <xf numFmtId="0" fontId="4" fillId="0" borderId="84" xfId="0" applyFont="1" applyBorder="1"/>
    <xf numFmtId="0" fontId="4" fillId="0" borderId="85" xfId="0" applyFont="1" applyBorder="1"/>
    <xf numFmtId="0" fontId="4" fillId="0" borderId="86" xfId="0" applyFont="1" applyBorder="1"/>
    <xf numFmtId="0" fontId="21" fillId="15" borderId="75" xfId="0" applyFont="1" applyFill="1" applyBorder="1" applyAlignment="1">
      <alignment horizontal="center" vertical="center" wrapText="1" readingOrder="1"/>
    </xf>
    <xf numFmtId="0" fontId="21" fillId="8" borderId="75" xfId="0" applyFont="1" applyFill="1" applyBorder="1" applyAlignment="1">
      <alignment horizontal="center" vertical="center" wrapText="1" readingOrder="1"/>
    </xf>
    <xf numFmtId="0" fontId="21" fillId="13" borderId="75" xfId="0" applyFont="1" applyFill="1" applyBorder="1" applyAlignment="1">
      <alignment horizontal="center" vertical="center" wrapText="1" readingOrder="1"/>
    </xf>
    <xf numFmtId="0" fontId="19" fillId="0" borderId="67" xfId="0" applyFont="1" applyBorder="1" applyAlignment="1">
      <alignment horizontal="center" vertical="center" wrapText="1"/>
    </xf>
    <xf numFmtId="0" fontId="4" fillId="0" borderId="63" xfId="0" applyFont="1" applyBorder="1"/>
    <xf numFmtId="0" fontId="4" fillId="0" borderId="68" xfId="0" applyFont="1" applyBorder="1"/>
    <xf numFmtId="0" fontId="4" fillId="0" borderId="64" xfId="0" applyFont="1" applyBorder="1"/>
    <xf numFmtId="0" fontId="20" fillId="6" borderId="43" xfId="0" applyFont="1" applyFill="1" applyBorder="1"/>
    <xf numFmtId="0" fontId="20" fillId="6" borderId="80" xfId="0" applyFont="1" applyFill="1" applyBorder="1"/>
    <xf numFmtId="0" fontId="20" fillId="6" borderId="74" xfId="0" applyFont="1" applyFill="1" applyBorder="1"/>
    <xf numFmtId="0" fontId="4" fillId="0" borderId="73" xfId="0" applyFont="1" applyBorder="1"/>
    <xf numFmtId="0" fontId="4" fillId="0" borderId="82" xfId="0" applyFont="1" applyBorder="1"/>
    <xf numFmtId="0" fontId="16" fillId="0" borderId="0" xfId="0" applyFont="1" applyAlignment="1">
      <alignment horizontal="center" vertical="center" wrapText="1"/>
    </xf>
    <xf numFmtId="0" fontId="17" fillId="14" borderId="69" xfId="0" applyFont="1" applyFill="1" applyBorder="1" applyAlignment="1">
      <alignment horizontal="center" vertical="center" wrapText="1" readingOrder="1"/>
    </xf>
    <xf numFmtId="0" fontId="17" fillId="14" borderId="69" xfId="0" applyFont="1" applyFill="1" applyBorder="1" applyAlignment="1">
      <alignment horizontal="center" vertical="center" textRotation="90" wrapText="1" readingOrder="1"/>
    </xf>
    <xf numFmtId="0" fontId="4" fillId="0" borderId="72" xfId="0" applyFont="1" applyBorder="1"/>
    <xf numFmtId="0" fontId="19" fillId="0" borderId="8" xfId="0" applyFont="1" applyBorder="1" applyAlignment="1">
      <alignment horizontal="center" vertical="center" wrapText="1"/>
    </xf>
    <xf numFmtId="0" fontId="25" fillId="15" borderId="75" xfId="0" applyFont="1" applyFill="1" applyBorder="1" applyAlignment="1">
      <alignment horizontal="center" vertical="center" wrapText="1" readingOrder="1"/>
    </xf>
    <xf numFmtId="0" fontId="25" fillId="8" borderId="75" xfId="0" applyFont="1" applyFill="1" applyBorder="1" applyAlignment="1">
      <alignment horizontal="center" vertical="center" wrapText="1" readingOrder="1"/>
    </xf>
    <xf numFmtId="0" fontId="25" fillId="13" borderId="75" xfId="0" applyFont="1" applyFill="1" applyBorder="1" applyAlignment="1">
      <alignment horizontal="center" vertical="center" wrapText="1" readingOrder="1"/>
    </xf>
    <xf numFmtId="0" fontId="25" fillId="6" borderId="75" xfId="0" applyFont="1" applyFill="1" applyBorder="1" applyAlignment="1">
      <alignment horizontal="center" vertical="center" wrapText="1" readingOrder="1"/>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0" fontId="23" fillId="0" borderId="0" xfId="0" applyFont="1" applyAlignment="1">
      <alignment horizontal="center" vertical="center" wrapText="1"/>
    </xf>
    <xf numFmtId="0" fontId="24" fillId="0" borderId="67" xfId="0" applyFont="1" applyBorder="1" applyAlignment="1">
      <alignment horizontal="center" vertical="center" wrapText="1"/>
    </xf>
    <xf numFmtId="0" fontId="30" fillId="0" borderId="46" xfId="0" applyFont="1" applyBorder="1" applyAlignment="1">
      <alignment wrapText="1"/>
    </xf>
    <xf numFmtId="0" fontId="4" fillId="0" borderId="47" xfId="0" applyFont="1" applyBorder="1"/>
    <xf numFmtId="0" fontId="4" fillId="0" borderId="48" xfId="0" applyFont="1" applyBorder="1"/>
    <xf numFmtId="0" fontId="28" fillId="0" borderId="46" xfId="0" applyFont="1" applyBorder="1" applyAlignment="1">
      <alignment horizontal="center"/>
    </xf>
    <xf numFmtId="0" fontId="30" fillId="8" borderId="46" xfId="0" applyFont="1" applyFill="1" applyBorder="1" applyAlignment="1">
      <alignment wrapText="1"/>
    </xf>
    <xf numFmtId="0" fontId="39" fillId="0" borderId="46" xfId="0" applyFont="1" applyBorder="1" applyAlignment="1">
      <alignment wrapText="1"/>
    </xf>
    <xf numFmtId="0" fontId="2" fillId="0" borderId="43" xfId="0" applyFont="1" applyBorder="1"/>
    <xf numFmtId="0" fontId="2" fillId="0" borderId="11" xfId="0" applyFont="1" applyBorder="1"/>
    <xf numFmtId="0" fontId="29" fillId="0" borderId="51" xfId="0" applyFont="1" applyBorder="1" applyAlignment="1">
      <alignment horizontal="center"/>
    </xf>
    <xf numFmtId="0" fontId="2" fillId="0" borderId="46" xfId="0" applyFont="1" applyBorder="1"/>
    <xf numFmtId="0" fontId="40" fillId="7" borderId="93" xfId="0" applyFont="1" applyFill="1" applyBorder="1" applyAlignment="1">
      <alignment horizontal="center" vertical="center" wrapText="1" readingOrder="1"/>
    </xf>
    <xf numFmtId="0" fontId="4" fillId="0" borderId="94" xfId="0" applyFont="1" applyBorder="1"/>
    <xf numFmtId="0" fontId="4" fillId="0" borderId="95" xfId="0" applyFont="1" applyBorder="1"/>
    <xf numFmtId="0" fontId="4" fillId="0" borderId="96" xfId="0" applyFont="1" applyBorder="1"/>
    <xf numFmtId="0" fontId="35" fillId="0" borderId="49" xfId="0" applyFont="1" applyBorder="1" applyAlignment="1">
      <alignment horizontal="center" wrapText="1"/>
    </xf>
    <xf numFmtId="0" fontId="40" fillId="12" borderId="93" xfId="0" applyFont="1" applyFill="1" applyBorder="1" applyAlignment="1">
      <alignment horizontal="center" vertical="center" wrapText="1" readingOrder="1"/>
    </xf>
    <xf numFmtId="0" fontId="35" fillId="0" borderId="44" xfId="0" applyFont="1" applyBorder="1" applyAlignment="1">
      <alignment horizontal="center" wrapText="1"/>
    </xf>
    <xf numFmtId="0" fontId="41" fillId="11" borderId="93" xfId="0" applyFont="1" applyFill="1" applyBorder="1" applyAlignment="1">
      <alignment horizontal="center" vertical="center" wrapText="1" readingOrder="1"/>
    </xf>
    <xf numFmtId="0" fontId="35" fillId="0" borderId="43" xfId="0" applyFont="1" applyBorder="1" applyAlignment="1">
      <alignment horizontal="center" wrapText="1"/>
    </xf>
    <xf numFmtId="0" fontId="27" fillId="12" borderId="90" xfId="0" applyFont="1" applyFill="1" applyBorder="1" applyAlignment="1">
      <alignment horizontal="center"/>
    </xf>
    <xf numFmtId="0" fontId="28" fillId="0" borderId="0" xfId="0" applyFont="1" applyAlignment="1">
      <alignment horizontal="center"/>
    </xf>
    <xf numFmtId="0" fontId="28" fillId="16" borderId="46" xfId="0" applyFont="1" applyFill="1" applyBorder="1" applyAlignment="1">
      <alignment horizontal="center" wrapText="1"/>
    </xf>
    <xf numFmtId="0" fontId="31" fillId="0" borderId="46" xfId="0" applyFont="1" applyBorder="1" applyAlignment="1">
      <alignment horizontal="center" wrapText="1"/>
    </xf>
    <xf numFmtId="0" fontId="30" fillId="0" borderId="46" xfId="0" applyFont="1" applyBorder="1" applyAlignment="1">
      <alignment horizontal="center" wrapText="1"/>
    </xf>
    <xf numFmtId="0" fontId="35" fillId="0" borderId="46" xfId="0" applyFont="1" applyBorder="1" applyAlignment="1">
      <alignment horizontal="center" wrapText="1"/>
    </xf>
    <xf numFmtId="0" fontId="36" fillId="0" borderId="46" xfId="0" applyFont="1" applyBorder="1" applyAlignment="1">
      <alignment horizontal="center" wrapText="1"/>
    </xf>
    <xf numFmtId="0" fontId="29" fillId="0" borderId="58" xfId="0" applyFont="1" applyBorder="1" applyAlignment="1">
      <alignment horizontal="center"/>
    </xf>
    <xf numFmtId="0" fontId="4" fillId="0" borderId="62" xfId="0" applyFont="1" applyBorder="1"/>
    <xf numFmtId="0" fontId="4" fillId="0" borderId="59" xfId="0" applyFont="1" applyBorder="1"/>
    <xf numFmtId="0" fontId="31" fillId="0" borderId="43" xfId="0" applyFont="1" applyBorder="1" applyAlignment="1">
      <alignment horizontal="center" wrapText="1"/>
    </xf>
    <xf numFmtId="0" fontId="29" fillId="0" borderId="46" xfId="0" applyFont="1" applyBorder="1" applyAlignment="1">
      <alignment horizontal="center"/>
    </xf>
    <xf numFmtId="0" fontId="42" fillId="0" borderId="0" xfId="0" applyFont="1" applyAlignment="1">
      <alignment horizontal="center" vertical="center"/>
    </xf>
    <xf numFmtId="0" fontId="45" fillId="0" borderId="0" xfId="0" applyFont="1" applyAlignment="1">
      <alignment horizontal="center" vertical="center"/>
    </xf>
    <xf numFmtId="0" fontId="59" fillId="2" borderId="90" xfId="0" applyFont="1" applyFill="1" applyBorder="1" applyAlignment="1">
      <alignment horizontal="left" vertical="center" wrapText="1"/>
    </xf>
    <xf numFmtId="0" fontId="58" fillId="2" borderId="58" xfId="0" applyFont="1" applyFill="1" applyBorder="1" applyAlignment="1">
      <alignment horizontal="center" vertical="center" wrapText="1" readingOrder="1"/>
    </xf>
    <xf numFmtId="0" fontId="4" fillId="0" borderId="60" xfId="0" applyFont="1" applyBorder="1"/>
    <xf numFmtId="0" fontId="57" fillId="18" borderId="98" xfId="0" applyFont="1" applyFill="1" applyBorder="1" applyAlignment="1">
      <alignment horizontal="center" vertical="center" wrapText="1" readingOrder="1"/>
    </xf>
    <xf numFmtId="0" fontId="4" fillId="0" borderId="99" xfId="0" applyFont="1" applyBorder="1"/>
    <xf numFmtId="0" fontId="4" fillId="0" borderId="100" xfId="0" applyFont="1" applyBorder="1"/>
    <xf numFmtId="0" fontId="58" fillId="18" borderId="98" xfId="0" applyFont="1" applyFill="1" applyBorder="1" applyAlignment="1">
      <alignment horizontal="center" vertical="center" wrapText="1" readingOrder="1"/>
    </xf>
    <xf numFmtId="0" fontId="4" fillId="0" borderId="101" xfId="0" applyFont="1" applyBorder="1"/>
    <xf numFmtId="0" fontId="58" fillId="2" borderId="104" xfId="0" applyFont="1" applyFill="1" applyBorder="1" applyAlignment="1">
      <alignment horizontal="center" vertical="center" wrapText="1" readingOrder="1"/>
    </xf>
    <xf numFmtId="0" fontId="4" fillId="0" borderId="107" xfId="0" applyFont="1" applyBorder="1"/>
    <xf numFmtId="0" fontId="4" fillId="0" borderId="109" xfId="0" applyFont="1" applyBorder="1"/>
    <xf numFmtId="0" fontId="58" fillId="2" borderId="66" xfId="0" applyFont="1" applyFill="1" applyBorder="1" applyAlignment="1">
      <alignment horizontal="center" vertical="center" wrapText="1" readingOrder="1"/>
    </xf>
    <xf numFmtId="0" fontId="58" fillId="2" borderId="110" xfId="0" applyFont="1" applyFill="1" applyBorder="1" applyAlignment="1">
      <alignment horizontal="center" vertical="center" wrapText="1" readingOrder="1"/>
    </xf>
    <xf numFmtId="0" fontId="4" fillId="0" borderId="111" xfId="0" applyFont="1" applyBorder="1"/>
    <xf numFmtId="0" fontId="54" fillId="0" borderId="0" xfId="0" applyFont="1" applyAlignment="1">
      <alignment wrapText="1"/>
    </xf>
    <xf numFmtId="0" fontId="28" fillId="0" borderId="0" xfId="0" applyFont="1"/>
    <xf numFmtId="0" fontId="15" fillId="0" borderId="0" xfId="0" applyFont="1" applyAlignment="1">
      <alignment horizontal="center" wrapText="1"/>
    </xf>
    <xf numFmtId="0" fontId="2" fillId="0" borderId="0" xfId="0" applyFont="1" applyAlignment="1">
      <alignment wrapText="1"/>
    </xf>
    <xf numFmtId="0" fontId="60" fillId="4" borderId="90" xfId="0" applyFont="1" applyFill="1" applyBorder="1" applyAlignment="1">
      <alignment horizontal="left" wrapText="1"/>
    </xf>
    <xf numFmtId="0" fontId="14" fillId="0" borderId="0" xfId="0" applyFont="1"/>
    <xf numFmtId="0" fontId="14" fillId="0" borderId="0" xfId="0" applyFont="1" applyAlignment="1">
      <alignment wrapText="1"/>
    </xf>
  </cellXfs>
  <cellStyles count="1">
    <cellStyle name="Normal" xfId="0" builtinId="0"/>
  </cellStyles>
  <dxfs count="445">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tableStyleElement type="headerRow" dxfId="444"/>
      <tableStyleElement type="firstRowStripe" dxfId="443"/>
      <tableStyleElement type="secondRowStripe" dxfId="4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5</xdr:col>
      <xdr:colOff>296332</xdr:colOff>
      <xdr:row>0</xdr:row>
      <xdr:rowOff>0</xdr:rowOff>
    </xdr:from>
    <xdr:to>
      <xdr:col>6</xdr:col>
      <xdr:colOff>2328334</xdr:colOff>
      <xdr:row>3</xdr:row>
      <xdr:rowOff>85423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332" y="0"/>
          <a:ext cx="4127501" cy="1228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2.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3.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6.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12.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1.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4.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5.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10.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8.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7.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11" name="image9.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1.%20Matriz%20de%20Riesgos%20Gesti&#243;n%20Estrat&#233;gica%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11.%20Matriz%20de%20Riesgos%20Bienes%20e%20Infraestructura%20202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12.%20Matriz%20de%20Riesgos%20Gesti&#243;n%20Documental%20202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14.%20Matriz%20Riesgos%20Proceso%20Gesti&#243;n%20de%20Recursos%20Tecnol&#243;gicos%202023%20CIC.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15.%20Matriz%20de%20riesgos%20Proceso%20de%20Gesti&#243;n%20de%20Recursos%20Financieros%202023_VF_Publica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2.%20Matriz%20de%20riesgos%20Gesti&#243;n%20de%20Proyectos%2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3.%20Matriz%20de%20Riesgos%20Proceso%20Gesti&#243;n%20de%20Calidad%20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4.%20Matriz%20de%20Riesgos%20Proceso%20Gesti&#243;n%20Tr&#225;mite%20Legislativo%20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5.%20Matriz%20de%20Riesgos%20Proceso%20de%20Gesti&#243;n%20Electoral%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6.%20Matriz%20de%20Riesgos%20Control%20Pol&#237;tico%20Y%20Funci&#243;n%20Judicial%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7.%20Matriz%20de%20Riesgos%20Proceso%20de%20Gesti&#243;n%20Protocolaria%20%20202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8.%20Matriz%20de%20Riesgos%20Gesti&#243;n%20de%20Atenci&#243;n%20Ciudadana%20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alil/Library/Containers/com.microsoft.Excel/Data/Documents/C:/Users/nidia.carrion/Desktop/RIESGOS/10.%20Matriz%20de%20riesgos%20Proceso%20Gesti&#243;n%20de%20Compras%20y%20Contrataci&#243;n%202023_VF_Public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1" sqref="B1"/>
    </sheetView>
  </sheetViews>
  <sheetFormatPr baseColWidth="10" defaultColWidth="12.625" defaultRowHeight="15" customHeight="1"/>
  <cols>
    <col min="1" max="1" width="2.5" customWidth="1"/>
    <col min="2" max="3" width="21.625" customWidth="1"/>
    <col min="4" max="4" width="14" customWidth="1"/>
    <col min="5" max="5" width="21.625" customWidth="1"/>
    <col min="6" max="6" width="24.125" customWidth="1"/>
    <col min="7" max="8" width="21.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963" t="s">
        <v>0</v>
      </c>
      <c r="C2" s="964"/>
      <c r="D2" s="964"/>
      <c r="E2" s="964"/>
      <c r="F2" s="964"/>
      <c r="G2" s="964"/>
      <c r="H2" s="965"/>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966" t="s">
        <v>1</v>
      </c>
      <c r="C4" s="967"/>
      <c r="D4" s="967"/>
      <c r="E4" s="967"/>
      <c r="F4" s="967"/>
      <c r="G4" s="967"/>
      <c r="H4" s="968"/>
      <c r="I4" s="1"/>
      <c r="J4" s="1"/>
      <c r="K4" s="1"/>
      <c r="L4" s="1"/>
      <c r="M4" s="1"/>
      <c r="N4" s="1"/>
      <c r="O4" s="1"/>
      <c r="P4" s="1"/>
      <c r="Q4" s="1"/>
      <c r="R4" s="1"/>
      <c r="S4" s="1"/>
      <c r="T4" s="1"/>
      <c r="U4" s="1"/>
      <c r="V4" s="1"/>
      <c r="W4" s="1"/>
      <c r="X4" s="1"/>
      <c r="Y4" s="1"/>
      <c r="Z4" s="1"/>
    </row>
    <row r="5" spans="1:26" ht="63" customHeight="1">
      <c r="A5" s="1"/>
      <c r="B5" s="969"/>
      <c r="C5" s="970"/>
      <c r="D5" s="970"/>
      <c r="E5" s="970"/>
      <c r="F5" s="970"/>
      <c r="G5" s="970"/>
      <c r="H5" s="971"/>
      <c r="I5" s="1"/>
      <c r="J5" s="1"/>
      <c r="K5" s="1"/>
      <c r="L5" s="1"/>
      <c r="M5" s="1"/>
      <c r="N5" s="1"/>
      <c r="O5" s="1"/>
      <c r="P5" s="1"/>
      <c r="Q5" s="1"/>
      <c r="R5" s="1"/>
      <c r="S5" s="1"/>
      <c r="T5" s="1"/>
      <c r="U5" s="1"/>
      <c r="V5" s="1"/>
      <c r="W5" s="1"/>
      <c r="X5" s="1"/>
      <c r="Y5" s="1"/>
      <c r="Z5" s="1"/>
    </row>
    <row r="6" spans="1:26" ht="14.25" customHeight="1">
      <c r="A6" s="1"/>
      <c r="B6" s="972" t="s">
        <v>2</v>
      </c>
      <c r="C6" s="973"/>
      <c r="D6" s="973"/>
      <c r="E6" s="973"/>
      <c r="F6" s="973"/>
      <c r="G6" s="973"/>
      <c r="H6" s="974"/>
      <c r="I6" s="1"/>
      <c r="J6" s="1"/>
      <c r="K6" s="1"/>
      <c r="L6" s="1"/>
      <c r="M6" s="1"/>
      <c r="N6" s="1"/>
      <c r="O6" s="1"/>
      <c r="P6" s="1"/>
      <c r="Q6" s="1"/>
      <c r="R6" s="1"/>
      <c r="S6" s="1"/>
      <c r="T6" s="1"/>
      <c r="U6" s="1"/>
      <c r="V6" s="1"/>
      <c r="W6" s="1"/>
      <c r="X6" s="1"/>
      <c r="Y6" s="1"/>
      <c r="Z6" s="1"/>
    </row>
    <row r="7" spans="1:26" ht="95.25" customHeight="1">
      <c r="A7" s="1"/>
      <c r="B7" s="975" t="s">
        <v>3</v>
      </c>
      <c r="C7" s="976"/>
      <c r="D7" s="976"/>
      <c r="E7" s="976"/>
      <c r="F7" s="976"/>
      <c r="G7" s="976"/>
      <c r="H7" s="977"/>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978" t="s">
        <v>4</v>
      </c>
      <c r="C9" s="967"/>
      <c r="D9" s="967"/>
      <c r="E9" s="967"/>
      <c r="F9" s="967"/>
      <c r="G9" s="967"/>
      <c r="H9" s="968"/>
      <c r="I9" s="1"/>
      <c r="J9" s="1"/>
      <c r="K9" s="1"/>
      <c r="L9" s="1"/>
      <c r="M9" s="1"/>
      <c r="N9" s="1"/>
      <c r="O9" s="1"/>
      <c r="P9" s="1"/>
      <c r="Q9" s="1"/>
      <c r="R9" s="1"/>
      <c r="S9" s="1"/>
      <c r="T9" s="1"/>
      <c r="U9" s="1"/>
      <c r="V9" s="1"/>
      <c r="W9" s="1"/>
      <c r="X9" s="1"/>
      <c r="Y9" s="1"/>
      <c r="Z9" s="1"/>
    </row>
    <row r="10" spans="1:26" ht="44.25" customHeight="1">
      <c r="A10" s="1"/>
      <c r="B10" s="979"/>
      <c r="C10" s="967"/>
      <c r="D10" s="967"/>
      <c r="E10" s="967"/>
      <c r="F10" s="967"/>
      <c r="G10" s="967"/>
      <c r="H10" s="968"/>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980" t="s">
        <v>5</v>
      </c>
      <c r="D12" s="981"/>
      <c r="E12" s="982" t="s">
        <v>6</v>
      </c>
      <c r="F12" s="983"/>
      <c r="G12" s="9"/>
      <c r="H12" s="12"/>
      <c r="I12" s="1"/>
      <c r="J12" s="1"/>
      <c r="K12" s="1"/>
      <c r="L12" s="1"/>
      <c r="M12" s="1"/>
      <c r="N12" s="1"/>
      <c r="O12" s="1"/>
      <c r="P12" s="1"/>
      <c r="Q12" s="1"/>
      <c r="R12" s="1"/>
      <c r="S12" s="1"/>
      <c r="T12" s="1"/>
      <c r="U12" s="1"/>
      <c r="V12" s="1"/>
      <c r="W12" s="1"/>
      <c r="X12" s="1"/>
      <c r="Y12" s="1"/>
      <c r="Z12" s="1"/>
    </row>
    <row r="13" spans="1:26" ht="35.25" customHeight="1">
      <c r="A13" s="1"/>
      <c r="B13" s="8"/>
      <c r="C13" s="984" t="s">
        <v>7</v>
      </c>
      <c r="D13" s="985"/>
      <c r="E13" s="986" t="s">
        <v>8</v>
      </c>
      <c r="F13" s="987"/>
      <c r="G13" s="9"/>
      <c r="H13" s="12"/>
      <c r="I13" s="1"/>
      <c r="J13" s="1"/>
      <c r="K13" s="1"/>
      <c r="L13" s="1"/>
      <c r="M13" s="1"/>
      <c r="N13" s="1"/>
      <c r="O13" s="1"/>
      <c r="P13" s="1"/>
      <c r="Q13" s="1"/>
      <c r="R13" s="1"/>
      <c r="S13" s="1"/>
      <c r="T13" s="1"/>
      <c r="U13" s="1"/>
      <c r="V13" s="1"/>
      <c r="W13" s="1"/>
      <c r="X13" s="1"/>
      <c r="Y13" s="1"/>
      <c r="Z13" s="1"/>
    </row>
    <row r="14" spans="1:26" ht="17.25" customHeight="1">
      <c r="A14" s="1"/>
      <c r="B14" s="8"/>
      <c r="C14" s="984" t="s">
        <v>9</v>
      </c>
      <c r="D14" s="985"/>
      <c r="E14" s="986" t="s">
        <v>10</v>
      </c>
      <c r="F14" s="987"/>
      <c r="G14" s="9"/>
      <c r="H14" s="12"/>
      <c r="I14" s="1"/>
      <c r="J14" s="1"/>
      <c r="K14" s="1"/>
      <c r="L14" s="1"/>
      <c r="M14" s="1"/>
      <c r="N14" s="1"/>
      <c r="O14" s="1"/>
      <c r="P14" s="1"/>
      <c r="Q14" s="1"/>
      <c r="R14" s="1"/>
      <c r="S14" s="1"/>
      <c r="T14" s="1"/>
      <c r="U14" s="1"/>
      <c r="V14" s="1"/>
      <c r="W14" s="1"/>
      <c r="X14" s="1"/>
      <c r="Y14" s="1"/>
      <c r="Z14" s="1"/>
    </row>
    <row r="15" spans="1:26" ht="19.5" customHeight="1">
      <c r="A15" s="1"/>
      <c r="B15" s="8"/>
      <c r="C15" s="984" t="s">
        <v>11</v>
      </c>
      <c r="D15" s="985"/>
      <c r="E15" s="986" t="s">
        <v>12</v>
      </c>
      <c r="F15" s="987"/>
      <c r="G15" s="9"/>
      <c r="H15" s="12"/>
      <c r="I15" s="1"/>
      <c r="J15" s="1"/>
      <c r="K15" s="1"/>
      <c r="L15" s="1"/>
      <c r="M15" s="1"/>
      <c r="N15" s="1"/>
      <c r="O15" s="1"/>
      <c r="P15" s="1"/>
      <c r="Q15" s="1"/>
      <c r="R15" s="1"/>
      <c r="S15" s="1"/>
      <c r="T15" s="1"/>
      <c r="U15" s="1"/>
      <c r="V15" s="1"/>
      <c r="W15" s="1"/>
      <c r="X15" s="1"/>
      <c r="Y15" s="1"/>
      <c r="Z15" s="1"/>
    </row>
    <row r="16" spans="1:26" ht="69.75" customHeight="1">
      <c r="A16" s="1"/>
      <c r="B16" s="8"/>
      <c r="C16" s="984" t="s">
        <v>13</v>
      </c>
      <c r="D16" s="985"/>
      <c r="E16" s="986" t="s">
        <v>14</v>
      </c>
      <c r="F16" s="987"/>
      <c r="G16" s="9"/>
      <c r="H16" s="12"/>
      <c r="I16" s="1"/>
      <c r="J16" s="1"/>
      <c r="K16" s="1"/>
      <c r="L16" s="1"/>
      <c r="M16" s="1"/>
      <c r="N16" s="1"/>
      <c r="O16" s="1"/>
      <c r="P16" s="1"/>
      <c r="Q16" s="1"/>
      <c r="R16" s="1"/>
      <c r="S16" s="1"/>
      <c r="T16" s="1"/>
      <c r="U16" s="1"/>
      <c r="V16" s="1"/>
      <c r="W16" s="1"/>
      <c r="X16" s="1"/>
      <c r="Y16" s="1"/>
      <c r="Z16" s="1"/>
    </row>
    <row r="17" spans="1:26" ht="34.5" customHeight="1">
      <c r="A17" s="1"/>
      <c r="B17" s="8"/>
      <c r="C17" s="988" t="s">
        <v>15</v>
      </c>
      <c r="D17" s="989"/>
      <c r="E17" s="990" t="s">
        <v>16</v>
      </c>
      <c r="F17" s="991"/>
      <c r="G17" s="9"/>
      <c r="H17" s="12"/>
      <c r="I17" s="1"/>
      <c r="J17" s="1"/>
      <c r="K17" s="1"/>
      <c r="L17" s="1"/>
      <c r="M17" s="1"/>
      <c r="N17" s="1"/>
      <c r="O17" s="1"/>
      <c r="P17" s="1"/>
      <c r="Q17" s="1"/>
      <c r="R17" s="1"/>
      <c r="S17" s="1"/>
      <c r="T17" s="1"/>
      <c r="U17" s="1"/>
      <c r="V17" s="1"/>
      <c r="W17" s="1"/>
      <c r="X17" s="1"/>
      <c r="Y17" s="1"/>
      <c r="Z17" s="1"/>
    </row>
    <row r="18" spans="1:26" ht="27.75" customHeight="1">
      <c r="A18" s="1"/>
      <c r="B18" s="8"/>
      <c r="C18" s="988" t="s">
        <v>17</v>
      </c>
      <c r="D18" s="989"/>
      <c r="E18" s="990" t="s">
        <v>18</v>
      </c>
      <c r="F18" s="991"/>
      <c r="G18" s="9"/>
      <c r="H18" s="12"/>
      <c r="I18" s="1"/>
      <c r="J18" s="1"/>
      <c r="K18" s="1"/>
      <c r="L18" s="1"/>
      <c r="M18" s="1"/>
      <c r="N18" s="1"/>
      <c r="O18" s="1"/>
      <c r="P18" s="1"/>
      <c r="Q18" s="1"/>
      <c r="R18" s="1"/>
      <c r="S18" s="1"/>
      <c r="T18" s="1"/>
      <c r="U18" s="1"/>
      <c r="V18" s="1"/>
      <c r="W18" s="1"/>
      <c r="X18" s="1"/>
      <c r="Y18" s="1"/>
      <c r="Z18" s="1"/>
    </row>
    <row r="19" spans="1:26" ht="28.5" customHeight="1">
      <c r="A19" s="1"/>
      <c r="B19" s="8"/>
      <c r="C19" s="988" t="s">
        <v>19</v>
      </c>
      <c r="D19" s="989"/>
      <c r="E19" s="990" t="s">
        <v>20</v>
      </c>
      <c r="F19" s="991"/>
      <c r="G19" s="9"/>
      <c r="H19" s="12"/>
      <c r="I19" s="1"/>
      <c r="J19" s="1"/>
      <c r="K19" s="1"/>
      <c r="L19" s="1"/>
      <c r="M19" s="1"/>
      <c r="N19" s="1"/>
      <c r="O19" s="1"/>
      <c r="P19" s="1"/>
      <c r="Q19" s="1"/>
      <c r="R19" s="1"/>
      <c r="S19" s="1"/>
      <c r="T19" s="1"/>
      <c r="U19" s="1"/>
      <c r="V19" s="1"/>
      <c r="W19" s="1"/>
      <c r="X19" s="1"/>
      <c r="Y19" s="1"/>
      <c r="Z19" s="1"/>
    </row>
    <row r="20" spans="1:26" ht="72.75" customHeight="1">
      <c r="A20" s="1"/>
      <c r="B20" s="8"/>
      <c r="C20" s="988" t="s">
        <v>21</v>
      </c>
      <c r="D20" s="989"/>
      <c r="E20" s="990" t="s">
        <v>22</v>
      </c>
      <c r="F20" s="991"/>
      <c r="G20" s="9"/>
      <c r="H20" s="12"/>
      <c r="I20" s="1"/>
      <c r="J20" s="1"/>
      <c r="K20" s="1"/>
      <c r="L20" s="1"/>
      <c r="M20" s="1"/>
      <c r="N20" s="1"/>
      <c r="O20" s="1"/>
      <c r="P20" s="1"/>
      <c r="Q20" s="1"/>
      <c r="R20" s="1"/>
      <c r="S20" s="1"/>
      <c r="T20" s="1"/>
      <c r="U20" s="1"/>
      <c r="V20" s="1"/>
      <c r="W20" s="1"/>
      <c r="X20" s="1"/>
      <c r="Y20" s="1"/>
      <c r="Z20" s="1"/>
    </row>
    <row r="21" spans="1:26" ht="64.5" customHeight="1">
      <c r="A21" s="1"/>
      <c r="B21" s="8"/>
      <c r="C21" s="988" t="s">
        <v>23</v>
      </c>
      <c r="D21" s="989"/>
      <c r="E21" s="990" t="s">
        <v>24</v>
      </c>
      <c r="F21" s="991"/>
      <c r="G21" s="9"/>
      <c r="H21" s="12"/>
      <c r="I21" s="1"/>
      <c r="J21" s="1"/>
      <c r="K21" s="1"/>
      <c r="L21" s="1"/>
      <c r="M21" s="1"/>
      <c r="N21" s="1"/>
      <c r="O21" s="1"/>
      <c r="P21" s="1"/>
      <c r="Q21" s="1"/>
      <c r="R21" s="1"/>
      <c r="S21" s="1"/>
      <c r="T21" s="1"/>
      <c r="U21" s="1"/>
      <c r="V21" s="1"/>
      <c r="W21" s="1"/>
      <c r="X21" s="1"/>
      <c r="Y21" s="1"/>
      <c r="Z21" s="1"/>
    </row>
    <row r="22" spans="1:26" ht="71.25" customHeight="1">
      <c r="A22" s="1"/>
      <c r="B22" s="8"/>
      <c r="C22" s="988" t="s">
        <v>25</v>
      </c>
      <c r="D22" s="989"/>
      <c r="E22" s="990" t="s">
        <v>26</v>
      </c>
      <c r="F22" s="991"/>
      <c r="G22" s="9"/>
      <c r="H22" s="12"/>
      <c r="I22" s="1"/>
      <c r="J22" s="1"/>
      <c r="K22" s="1"/>
      <c r="L22" s="1"/>
      <c r="M22" s="1"/>
      <c r="N22" s="1"/>
      <c r="O22" s="1"/>
      <c r="P22" s="1"/>
      <c r="Q22" s="1"/>
      <c r="R22" s="1"/>
      <c r="S22" s="1"/>
      <c r="T22" s="1"/>
      <c r="U22" s="1"/>
      <c r="V22" s="1"/>
      <c r="W22" s="1"/>
      <c r="X22" s="1"/>
      <c r="Y22" s="1"/>
      <c r="Z22" s="1"/>
    </row>
    <row r="23" spans="1:26" ht="55.5" customHeight="1">
      <c r="A23" s="1"/>
      <c r="B23" s="8"/>
      <c r="C23" s="988" t="s">
        <v>27</v>
      </c>
      <c r="D23" s="989"/>
      <c r="E23" s="990" t="s">
        <v>28</v>
      </c>
      <c r="F23" s="991"/>
      <c r="G23" s="9"/>
      <c r="H23" s="12"/>
      <c r="I23" s="1"/>
      <c r="J23" s="1"/>
      <c r="K23" s="1"/>
      <c r="L23" s="1"/>
      <c r="M23" s="1"/>
      <c r="N23" s="1"/>
      <c r="O23" s="1"/>
      <c r="P23" s="1"/>
      <c r="Q23" s="1"/>
      <c r="R23" s="1"/>
      <c r="S23" s="1"/>
      <c r="T23" s="1"/>
      <c r="U23" s="1"/>
      <c r="V23" s="1"/>
      <c r="W23" s="1"/>
      <c r="X23" s="1"/>
      <c r="Y23" s="1"/>
      <c r="Z23" s="1"/>
    </row>
    <row r="24" spans="1:26" ht="42" customHeight="1">
      <c r="A24" s="1"/>
      <c r="B24" s="8"/>
      <c r="C24" s="988" t="s">
        <v>29</v>
      </c>
      <c r="D24" s="989"/>
      <c r="E24" s="990" t="s">
        <v>30</v>
      </c>
      <c r="F24" s="991"/>
      <c r="G24" s="9"/>
      <c r="H24" s="12"/>
      <c r="I24" s="1"/>
      <c r="J24" s="1"/>
      <c r="K24" s="1"/>
      <c r="L24" s="1"/>
      <c r="M24" s="1"/>
      <c r="N24" s="1"/>
      <c r="O24" s="1"/>
      <c r="P24" s="1"/>
      <c r="Q24" s="1"/>
      <c r="R24" s="1"/>
      <c r="S24" s="1"/>
      <c r="T24" s="1"/>
      <c r="U24" s="1"/>
      <c r="V24" s="1"/>
      <c r="W24" s="1"/>
      <c r="X24" s="1"/>
      <c r="Y24" s="1"/>
      <c r="Z24" s="1"/>
    </row>
    <row r="25" spans="1:26" ht="59.25" customHeight="1">
      <c r="A25" s="1"/>
      <c r="B25" s="8"/>
      <c r="C25" s="988" t="s">
        <v>31</v>
      </c>
      <c r="D25" s="989"/>
      <c r="E25" s="990" t="s">
        <v>32</v>
      </c>
      <c r="F25" s="991"/>
      <c r="G25" s="9"/>
      <c r="H25" s="12"/>
      <c r="I25" s="1"/>
      <c r="J25" s="1"/>
      <c r="K25" s="1"/>
      <c r="L25" s="1"/>
      <c r="M25" s="1"/>
      <c r="N25" s="1"/>
      <c r="O25" s="1"/>
      <c r="P25" s="1"/>
      <c r="Q25" s="1"/>
      <c r="R25" s="1"/>
      <c r="S25" s="1"/>
      <c r="T25" s="1"/>
      <c r="U25" s="1"/>
      <c r="V25" s="1"/>
      <c r="W25" s="1"/>
      <c r="X25" s="1"/>
      <c r="Y25" s="1"/>
      <c r="Z25" s="1"/>
    </row>
    <row r="26" spans="1:26" ht="23.25" customHeight="1">
      <c r="A26" s="1"/>
      <c r="B26" s="8"/>
      <c r="C26" s="988" t="s">
        <v>33</v>
      </c>
      <c r="D26" s="989"/>
      <c r="E26" s="990" t="s">
        <v>34</v>
      </c>
      <c r="F26" s="991"/>
      <c r="G26" s="9"/>
      <c r="H26" s="12"/>
      <c r="I26" s="1"/>
      <c r="J26" s="1"/>
      <c r="K26" s="1"/>
      <c r="L26" s="1"/>
      <c r="M26" s="1"/>
      <c r="N26" s="1"/>
      <c r="O26" s="1"/>
      <c r="P26" s="1"/>
      <c r="Q26" s="1"/>
      <c r="R26" s="1"/>
      <c r="S26" s="1"/>
      <c r="T26" s="1"/>
      <c r="U26" s="1"/>
      <c r="V26" s="1"/>
      <c r="W26" s="1"/>
      <c r="X26" s="1"/>
      <c r="Y26" s="1"/>
      <c r="Z26" s="1"/>
    </row>
    <row r="27" spans="1:26" ht="30.75" customHeight="1">
      <c r="A27" s="1"/>
      <c r="B27" s="8"/>
      <c r="C27" s="988" t="s">
        <v>35</v>
      </c>
      <c r="D27" s="989"/>
      <c r="E27" s="990" t="s">
        <v>36</v>
      </c>
      <c r="F27" s="991"/>
      <c r="G27" s="9"/>
      <c r="H27" s="12"/>
      <c r="I27" s="1"/>
      <c r="J27" s="1"/>
      <c r="K27" s="1"/>
      <c r="L27" s="1"/>
      <c r="M27" s="1"/>
      <c r="N27" s="1"/>
      <c r="O27" s="1"/>
      <c r="P27" s="1"/>
      <c r="Q27" s="1"/>
      <c r="R27" s="1"/>
      <c r="S27" s="1"/>
      <c r="T27" s="1"/>
      <c r="U27" s="1"/>
      <c r="V27" s="1"/>
      <c r="W27" s="1"/>
      <c r="X27" s="1"/>
      <c r="Y27" s="1"/>
      <c r="Z27" s="1"/>
    </row>
    <row r="28" spans="1:26" ht="35.25" customHeight="1">
      <c r="A28" s="1"/>
      <c r="B28" s="8"/>
      <c r="C28" s="988" t="s">
        <v>37</v>
      </c>
      <c r="D28" s="989"/>
      <c r="E28" s="990" t="s">
        <v>38</v>
      </c>
      <c r="F28" s="991"/>
      <c r="G28" s="9"/>
      <c r="H28" s="12"/>
      <c r="I28" s="1"/>
      <c r="J28" s="1"/>
      <c r="K28" s="1"/>
      <c r="L28" s="1"/>
      <c r="M28" s="1"/>
      <c r="N28" s="1"/>
      <c r="O28" s="1"/>
      <c r="P28" s="1"/>
      <c r="Q28" s="1"/>
      <c r="R28" s="1"/>
      <c r="S28" s="1"/>
      <c r="T28" s="1"/>
      <c r="U28" s="1"/>
      <c r="V28" s="1"/>
      <c r="W28" s="1"/>
      <c r="X28" s="1"/>
      <c r="Y28" s="1"/>
      <c r="Z28" s="1"/>
    </row>
    <row r="29" spans="1:26" ht="33" customHeight="1">
      <c r="A29" s="1"/>
      <c r="B29" s="8"/>
      <c r="C29" s="988" t="s">
        <v>39</v>
      </c>
      <c r="D29" s="989"/>
      <c r="E29" s="990" t="s">
        <v>38</v>
      </c>
      <c r="F29" s="991"/>
      <c r="G29" s="9"/>
      <c r="H29" s="12"/>
      <c r="I29" s="1"/>
      <c r="J29" s="1"/>
      <c r="K29" s="1"/>
      <c r="L29" s="1"/>
      <c r="M29" s="1"/>
      <c r="N29" s="1"/>
      <c r="O29" s="1"/>
      <c r="P29" s="1"/>
      <c r="Q29" s="1"/>
      <c r="R29" s="1"/>
      <c r="S29" s="1"/>
      <c r="T29" s="1"/>
      <c r="U29" s="1"/>
      <c r="V29" s="1"/>
      <c r="W29" s="1"/>
      <c r="X29" s="1"/>
      <c r="Y29" s="1"/>
      <c r="Z29" s="1"/>
    </row>
    <row r="30" spans="1:26" ht="30" customHeight="1">
      <c r="A30" s="1"/>
      <c r="B30" s="8"/>
      <c r="C30" s="988" t="s">
        <v>40</v>
      </c>
      <c r="D30" s="989"/>
      <c r="E30" s="990" t="s">
        <v>41</v>
      </c>
      <c r="F30" s="991"/>
      <c r="G30" s="9"/>
      <c r="H30" s="12"/>
      <c r="I30" s="1"/>
      <c r="J30" s="1"/>
      <c r="K30" s="1"/>
      <c r="L30" s="1"/>
      <c r="M30" s="1"/>
      <c r="N30" s="1"/>
      <c r="O30" s="1"/>
      <c r="P30" s="1"/>
      <c r="Q30" s="1"/>
      <c r="R30" s="1"/>
      <c r="S30" s="1"/>
      <c r="T30" s="1"/>
      <c r="U30" s="1"/>
      <c r="V30" s="1"/>
      <c r="W30" s="1"/>
      <c r="X30" s="1"/>
      <c r="Y30" s="1"/>
      <c r="Z30" s="1"/>
    </row>
    <row r="31" spans="1:26" ht="35.25" customHeight="1">
      <c r="A31" s="1"/>
      <c r="B31" s="8"/>
      <c r="C31" s="988" t="s">
        <v>42</v>
      </c>
      <c r="D31" s="989"/>
      <c r="E31" s="990" t="s">
        <v>43</v>
      </c>
      <c r="F31" s="991"/>
      <c r="G31" s="9"/>
      <c r="H31" s="12"/>
      <c r="I31" s="1"/>
      <c r="J31" s="1"/>
      <c r="K31" s="1"/>
      <c r="L31" s="1"/>
      <c r="M31" s="1"/>
      <c r="N31" s="1"/>
      <c r="O31" s="1"/>
      <c r="P31" s="1"/>
      <c r="Q31" s="1"/>
      <c r="R31" s="1"/>
      <c r="S31" s="1"/>
      <c r="T31" s="1"/>
      <c r="U31" s="1"/>
      <c r="V31" s="1"/>
      <c r="W31" s="1"/>
      <c r="X31" s="1"/>
      <c r="Y31" s="1"/>
      <c r="Z31" s="1"/>
    </row>
    <row r="32" spans="1:26" ht="31.5" customHeight="1">
      <c r="A32" s="1"/>
      <c r="B32" s="8"/>
      <c r="C32" s="988" t="s">
        <v>44</v>
      </c>
      <c r="D32" s="989"/>
      <c r="E32" s="990" t="s">
        <v>45</v>
      </c>
      <c r="F32" s="991"/>
      <c r="G32" s="9"/>
      <c r="H32" s="12"/>
      <c r="I32" s="1"/>
      <c r="J32" s="1"/>
      <c r="K32" s="1"/>
      <c r="L32" s="1"/>
      <c r="M32" s="1"/>
      <c r="N32" s="1"/>
      <c r="O32" s="1"/>
      <c r="P32" s="1"/>
      <c r="Q32" s="1"/>
      <c r="R32" s="1"/>
      <c r="S32" s="1"/>
      <c r="T32" s="1"/>
      <c r="U32" s="1"/>
      <c r="V32" s="1"/>
      <c r="W32" s="1"/>
      <c r="X32" s="1"/>
      <c r="Y32" s="1"/>
      <c r="Z32" s="1"/>
    </row>
    <row r="33" spans="1:26" ht="35.25" customHeight="1">
      <c r="A33" s="1"/>
      <c r="B33" s="8"/>
      <c r="C33" s="988" t="s">
        <v>46</v>
      </c>
      <c r="D33" s="989"/>
      <c r="E33" s="990" t="s">
        <v>47</v>
      </c>
      <c r="F33" s="991"/>
      <c r="G33" s="9"/>
      <c r="H33" s="12"/>
      <c r="I33" s="1"/>
      <c r="J33" s="1"/>
      <c r="K33" s="1"/>
      <c r="L33" s="1"/>
      <c r="M33" s="1"/>
      <c r="N33" s="1"/>
      <c r="O33" s="1"/>
      <c r="P33" s="1"/>
      <c r="Q33" s="1"/>
      <c r="R33" s="1"/>
      <c r="S33" s="1"/>
      <c r="T33" s="1"/>
      <c r="U33" s="1"/>
      <c r="V33" s="1"/>
      <c r="W33" s="1"/>
      <c r="X33" s="1"/>
      <c r="Y33" s="1"/>
      <c r="Z33" s="1"/>
    </row>
    <row r="34" spans="1:26" ht="59.25" customHeight="1">
      <c r="A34" s="1"/>
      <c r="B34" s="8"/>
      <c r="C34" s="988" t="s">
        <v>48</v>
      </c>
      <c r="D34" s="989"/>
      <c r="E34" s="990" t="s">
        <v>49</v>
      </c>
      <c r="F34" s="991"/>
      <c r="G34" s="9"/>
      <c r="H34" s="12"/>
      <c r="I34" s="1"/>
      <c r="J34" s="1"/>
      <c r="K34" s="1"/>
      <c r="L34" s="1"/>
      <c r="M34" s="1"/>
      <c r="N34" s="1"/>
      <c r="O34" s="1"/>
      <c r="P34" s="1"/>
      <c r="Q34" s="1"/>
      <c r="R34" s="1"/>
      <c r="S34" s="1"/>
      <c r="T34" s="1"/>
      <c r="U34" s="1"/>
      <c r="V34" s="1"/>
      <c r="W34" s="1"/>
      <c r="X34" s="1"/>
      <c r="Y34" s="1"/>
      <c r="Z34" s="1"/>
    </row>
    <row r="35" spans="1:26" ht="29.25" customHeight="1">
      <c r="A35" s="1"/>
      <c r="B35" s="8"/>
      <c r="C35" s="988" t="s">
        <v>50</v>
      </c>
      <c r="D35" s="989"/>
      <c r="E35" s="990" t="s">
        <v>51</v>
      </c>
      <c r="F35" s="991"/>
      <c r="G35" s="9"/>
      <c r="H35" s="12"/>
      <c r="I35" s="1"/>
      <c r="J35" s="1"/>
      <c r="K35" s="1"/>
      <c r="L35" s="1"/>
      <c r="M35" s="1"/>
      <c r="N35" s="1"/>
      <c r="O35" s="1"/>
      <c r="P35" s="1"/>
      <c r="Q35" s="1"/>
      <c r="R35" s="1"/>
      <c r="S35" s="1"/>
      <c r="T35" s="1"/>
      <c r="U35" s="1"/>
      <c r="V35" s="1"/>
      <c r="W35" s="1"/>
      <c r="X35" s="1"/>
      <c r="Y35" s="1"/>
      <c r="Z35" s="1"/>
    </row>
    <row r="36" spans="1:26" ht="82.5" customHeight="1">
      <c r="A36" s="1"/>
      <c r="B36" s="8"/>
      <c r="C36" s="988" t="s">
        <v>52</v>
      </c>
      <c r="D36" s="989"/>
      <c r="E36" s="990" t="s">
        <v>53</v>
      </c>
      <c r="F36" s="991"/>
      <c r="G36" s="9"/>
      <c r="H36" s="12"/>
      <c r="I36" s="1"/>
      <c r="J36" s="1"/>
      <c r="K36" s="1"/>
      <c r="L36" s="1"/>
      <c r="M36" s="1"/>
      <c r="N36" s="1"/>
      <c r="O36" s="1"/>
      <c r="P36" s="1"/>
      <c r="Q36" s="1"/>
      <c r="R36" s="1"/>
      <c r="S36" s="1"/>
      <c r="T36" s="1"/>
      <c r="U36" s="1"/>
      <c r="V36" s="1"/>
      <c r="W36" s="1"/>
      <c r="X36" s="1"/>
      <c r="Y36" s="1"/>
      <c r="Z36" s="1"/>
    </row>
    <row r="37" spans="1:26" ht="46.5" customHeight="1">
      <c r="A37" s="1"/>
      <c r="B37" s="8"/>
      <c r="C37" s="988" t="s">
        <v>54</v>
      </c>
      <c r="D37" s="989"/>
      <c r="E37" s="990" t="s">
        <v>55</v>
      </c>
      <c r="F37" s="991"/>
      <c r="G37" s="9"/>
      <c r="H37" s="12"/>
      <c r="I37" s="1"/>
      <c r="J37" s="1"/>
      <c r="K37" s="1"/>
      <c r="L37" s="1"/>
      <c r="M37" s="1"/>
      <c r="N37" s="1"/>
      <c r="O37" s="1"/>
      <c r="P37" s="1"/>
      <c r="Q37" s="1"/>
      <c r="R37" s="1"/>
      <c r="S37" s="1"/>
      <c r="T37" s="1"/>
      <c r="U37" s="1"/>
      <c r="V37" s="1"/>
      <c r="W37" s="1"/>
      <c r="X37" s="1"/>
      <c r="Y37" s="1"/>
      <c r="Z37" s="1"/>
    </row>
    <row r="38" spans="1:26" ht="6.75" customHeight="1">
      <c r="A38" s="1"/>
      <c r="B38" s="8"/>
      <c r="C38" s="997"/>
      <c r="D38" s="998"/>
      <c r="E38" s="992"/>
      <c r="F38" s="993"/>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994" t="s">
        <v>56</v>
      </c>
      <c r="C40" s="995"/>
      <c r="D40" s="995"/>
      <c r="E40" s="995"/>
      <c r="F40" s="995"/>
      <c r="G40" s="995"/>
      <c r="H40" s="996"/>
      <c r="I40" s="1"/>
      <c r="J40" s="1"/>
      <c r="K40" s="1"/>
      <c r="L40" s="1"/>
      <c r="M40" s="1"/>
      <c r="N40" s="1"/>
      <c r="O40" s="1"/>
      <c r="P40" s="1"/>
      <c r="Q40" s="1"/>
      <c r="R40" s="1"/>
      <c r="S40" s="1"/>
      <c r="T40" s="1"/>
      <c r="U40" s="1"/>
      <c r="V40" s="1"/>
      <c r="W40" s="1"/>
      <c r="X40" s="1"/>
      <c r="Y40" s="1"/>
      <c r="Z40" s="1"/>
    </row>
    <row r="41" spans="1:26" ht="20.25" customHeight="1">
      <c r="A41" s="1"/>
      <c r="B41" s="994" t="s">
        <v>57</v>
      </c>
      <c r="C41" s="995"/>
      <c r="D41" s="995"/>
      <c r="E41" s="995"/>
      <c r="F41" s="995"/>
      <c r="G41" s="995"/>
      <c r="H41" s="996"/>
      <c r="I41" s="1"/>
      <c r="J41" s="1"/>
      <c r="K41" s="1"/>
      <c r="L41" s="1"/>
      <c r="M41" s="1"/>
      <c r="N41" s="1"/>
      <c r="O41" s="1"/>
      <c r="P41" s="1"/>
      <c r="Q41" s="1"/>
      <c r="R41" s="1"/>
      <c r="S41" s="1"/>
      <c r="T41" s="1"/>
      <c r="U41" s="1"/>
      <c r="V41" s="1"/>
      <c r="W41" s="1"/>
      <c r="X41" s="1"/>
      <c r="Y41" s="1"/>
      <c r="Z41" s="1"/>
    </row>
    <row r="42" spans="1:26" ht="20.25" customHeight="1">
      <c r="A42" s="1"/>
      <c r="B42" s="994" t="s">
        <v>58</v>
      </c>
      <c r="C42" s="995"/>
      <c r="D42" s="995"/>
      <c r="E42" s="995"/>
      <c r="F42" s="995"/>
      <c r="G42" s="995"/>
      <c r="H42" s="996"/>
      <c r="I42" s="1"/>
      <c r="J42" s="1"/>
      <c r="K42" s="1"/>
      <c r="L42" s="1"/>
      <c r="M42" s="1"/>
      <c r="N42" s="1"/>
      <c r="O42" s="1"/>
      <c r="P42" s="1"/>
      <c r="Q42" s="1"/>
      <c r="R42" s="1"/>
      <c r="S42" s="1"/>
      <c r="T42" s="1"/>
      <c r="U42" s="1"/>
      <c r="V42" s="1"/>
      <c r="W42" s="1"/>
      <c r="X42" s="1"/>
      <c r="Y42" s="1"/>
      <c r="Z42" s="1"/>
    </row>
    <row r="43" spans="1:26" ht="20.25" customHeight="1">
      <c r="A43" s="1"/>
      <c r="B43" s="994" t="s">
        <v>59</v>
      </c>
      <c r="C43" s="995"/>
      <c r="D43" s="995"/>
      <c r="E43" s="995"/>
      <c r="F43" s="995"/>
      <c r="G43" s="995"/>
      <c r="H43" s="996"/>
      <c r="I43" s="1"/>
      <c r="J43" s="1"/>
      <c r="K43" s="1"/>
      <c r="L43" s="1"/>
      <c r="M43" s="1"/>
      <c r="N43" s="1"/>
      <c r="O43" s="1"/>
      <c r="P43" s="1"/>
      <c r="Q43" s="1"/>
      <c r="R43" s="1"/>
      <c r="S43" s="1"/>
      <c r="T43" s="1"/>
      <c r="U43" s="1"/>
      <c r="V43" s="1"/>
      <c r="W43" s="1"/>
      <c r="X43" s="1"/>
      <c r="Y43" s="1"/>
      <c r="Z43" s="1"/>
    </row>
    <row r="44" spans="1:26" ht="14.25" customHeight="1">
      <c r="A44" s="1"/>
      <c r="B44" s="994" t="s">
        <v>60</v>
      </c>
      <c r="C44" s="995"/>
      <c r="D44" s="995"/>
      <c r="E44" s="995"/>
      <c r="F44" s="995"/>
      <c r="G44" s="995"/>
      <c r="H44" s="996"/>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election activeCell="B8" sqref="B8"/>
    </sheetView>
  </sheetViews>
  <sheetFormatPr baseColWidth="10" defaultColWidth="12.625" defaultRowHeight="15" customHeight="1"/>
  <cols>
    <col min="1" max="1" width="9.375" customWidth="1"/>
    <col min="2" max="2" width="39.25" bestFit="1" customWidth="1"/>
    <col min="3" max="26" width="9.375" customWidth="1"/>
  </cols>
  <sheetData>
    <row r="1" spans="2:5" ht="14.25" customHeight="1"/>
    <row r="2" spans="2:5" ht="14.25" customHeight="1">
      <c r="B2" s="66" t="s">
        <v>129</v>
      </c>
      <c r="E2" s="66" t="s">
        <v>116</v>
      </c>
    </row>
    <row r="3" spans="2:5" ht="14.25" customHeight="1">
      <c r="B3" s="66" t="s">
        <v>335</v>
      </c>
      <c r="E3" s="66" t="s">
        <v>101</v>
      </c>
    </row>
    <row r="4" spans="2:5" ht="14.25" customHeight="1">
      <c r="B4" s="66" t="s">
        <v>153</v>
      </c>
      <c r="E4" s="66" t="s">
        <v>126</v>
      </c>
    </row>
    <row r="5" spans="2:5" ht="14.25" customHeight="1">
      <c r="B5" s="66" t="s">
        <v>114</v>
      </c>
    </row>
    <row r="6" spans="2:5" ht="14.25" customHeight="1"/>
    <row r="7" spans="2:5" ht="14.25" customHeight="1"/>
    <row r="8" spans="2:5" ht="14.25" customHeight="1">
      <c r="B8" s="66" t="s">
        <v>336</v>
      </c>
    </row>
    <row r="9" spans="2:5" ht="14.25" customHeight="1">
      <c r="B9" s="66" t="s">
        <v>337</v>
      </c>
    </row>
    <row r="10" spans="2:5" ht="14.25" customHeight="1">
      <c r="B10" s="66" t="s">
        <v>338</v>
      </c>
    </row>
    <row r="11" spans="2:5" ht="14.25" customHeight="1"/>
    <row r="12" spans="2:5" ht="14.25" customHeight="1"/>
    <row r="13" spans="2:5" ht="14.25" customHeight="1">
      <c r="B13" s="66" t="s">
        <v>339</v>
      </c>
    </row>
    <row r="14" spans="2:5" ht="14.25" customHeight="1">
      <c r="B14" s="66" t="s">
        <v>107</v>
      </c>
    </row>
    <row r="15" spans="2:5" ht="14.25" customHeight="1">
      <c r="B15" s="66" t="s">
        <v>145</v>
      </c>
    </row>
    <row r="16" spans="2:5" ht="14.25" customHeight="1">
      <c r="B16" s="66" t="s">
        <v>164</v>
      </c>
    </row>
    <row r="17" spans="2:2" ht="14.25" customHeight="1">
      <c r="B17" s="66" t="s">
        <v>150</v>
      </c>
    </row>
    <row r="18" spans="2:2" ht="14.25" customHeight="1">
      <c r="B18" s="66" t="s">
        <v>157</v>
      </c>
    </row>
    <row r="19" spans="2:2" ht="14.25" customHeight="1">
      <c r="B19" s="66" t="s">
        <v>154</v>
      </c>
    </row>
    <row r="20" spans="2:2" ht="14.25" customHeight="1">
      <c r="B20" s="724" t="s">
        <v>786</v>
      </c>
    </row>
    <row r="21" spans="2:2" ht="14.25" customHeight="1">
      <c r="B21" s="724" t="s">
        <v>839</v>
      </c>
    </row>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activeCell="A12" sqref="A12"/>
    </sheetView>
  </sheetViews>
  <sheetFormatPr baseColWidth="10" defaultColWidth="12.625" defaultRowHeight="15" customHeight="1"/>
  <cols>
    <col min="1" max="1" width="28.625" customWidth="1"/>
    <col min="2" max="26" width="10" customWidth="1"/>
  </cols>
  <sheetData>
    <row r="1" spans="1:26" ht="12.75" customHeight="1">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6" ht="12.75" customHeigh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row>
    <row r="3" spans="1:26" ht="12.75" customHeight="1">
      <c r="A3" s="131" t="s">
        <v>109</v>
      </c>
      <c r="B3" s="130"/>
      <c r="C3" s="130"/>
      <c r="D3" s="130"/>
      <c r="E3" s="130"/>
      <c r="F3" s="130"/>
      <c r="G3" s="130"/>
      <c r="H3" s="130"/>
      <c r="I3" s="130"/>
      <c r="J3" s="130"/>
      <c r="K3" s="130"/>
      <c r="L3" s="130"/>
      <c r="M3" s="130"/>
      <c r="N3" s="130"/>
      <c r="O3" s="130"/>
      <c r="P3" s="130"/>
      <c r="Q3" s="130"/>
      <c r="R3" s="130"/>
      <c r="S3" s="130"/>
      <c r="T3" s="130"/>
      <c r="U3" s="130"/>
      <c r="V3" s="130"/>
      <c r="W3" s="130"/>
      <c r="X3" s="130"/>
      <c r="Y3" s="130"/>
      <c r="Z3" s="130"/>
    </row>
    <row r="4" spans="1:26" ht="12.75" customHeight="1">
      <c r="A4" s="131" t="s">
        <v>130</v>
      </c>
      <c r="B4" s="130"/>
      <c r="C4" s="130"/>
      <c r="D4" s="130"/>
      <c r="E4" s="130"/>
      <c r="F4" s="130"/>
      <c r="G4" s="130"/>
      <c r="H4" s="130"/>
      <c r="I4" s="130"/>
      <c r="J4" s="130"/>
      <c r="K4" s="130"/>
      <c r="L4" s="130"/>
      <c r="M4" s="130"/>
      <c r="N4" s="130"/>
      <c r="O4" s="130"/>
      <c r="P4" s="130"/>
      <c r="Q4" s="130"/>
      <c r="R4" s="130"/>
      <c r="S4" s="130"/>
      <c r="T4" s="130"/>
      <c r="U4" s="130"/>
      <c r="V4" s="130"/>
      <c r="W4" s="130"/>
      <c r="X4" s="130"/>
      <c r="Y4" s="130"/>
      <c r="Z4" s="130"/>
    </row>
    <row r="5" spans="1:26" ht="12.75" customHeight="1">
      <c r="A5" s="131" t="s">
        <v>125</v>
      </c>
      <c r="B5" s="130"/>
      <c r="C5" s="130"/>
      <c r="D5" s="130"/>
      <c r="E5" s="130"/>
      <c r="F5" s="130"/>
      <c r="G5" s="130"/>
      <c r="H5" s="130"/>
      <c r="I5" s="130"/>
      <c r="J5" s="130"/>
      <c r="K5" s="130"/>
      <c r="L5" s="130"/>
      <c r="M5" s="130"/>
      <c r="N5" s="130"/>
      <c r="O5" s="130"/>
      <c r="P5" s="130"/>
      <c r="Q5" s="130"/>
      <c r="R5" s="130"/>
      <c r="S5" s="130"/>
      <c r="T5" s="130"/>
      <c r="U5" s="130"/>
      <c r="V5" s="130"/>
      <c r="W5" s="130"/>
      <c r="X5" s="130"/>
      <c r="Y5" s="130"/>
      <c r="Z5" s="130"/>
    </row>
    <row r="6" spans="1:26" ht="12.75" customHeight="1">
      <c r="A6" s="131" t="s">
        <v>162</v>
      </c>
      <c r="B6" s="130"/>
      <c r="C6" s="130"/>
      <c r="D6" s="130"/>
      <c r="E6" s="130"/>
      <c r="F6" s="130"/>
      <c r="G6" s="130"/>
      <c r="H6" s="130"/>
      <c r="I6" s="130"/>
      <c r="J6" s="130"/>
      <c r="K6" s="130"/>
      <c r="L6" s="130"/>
      <c r="M6" s="130"/>
      <c r="N6" s="130"/>
      <c r="O6" s="130"/>
      <c r="P6" s="130"/>
      <c r="Q6" s="130"/>
      <c r="R6" s="130"/>
      <c r="S6" s="130"/>
      <c r="T6" s="130"/>
      <c r="U6" s="130"/>
      <c r="V6" s="130"/>
      <c r="W6" s="130"/>
      <c r="X6" s="130"/>
      <c r="Y6" s="130"/>
      <c r="Z6" s="130"/>
    </row>
    <row r="7" spans="1:26" ht="12.75" customHeight="1">
      <c r="A7" s="131" t="s">
        <v>110</v>
      </c>
      <c r="B7" s="130"/>
      <c r="C7" s="130"/>
      <c r="D7" s="130"/>
      <c r="E7" s="130"/>
      <c r="F7" s="130"/>
      <c r="G7" s="130"/>
      <c r="H7" s="130"/>
      <c r="I7" s="130"/>
      <c r="J7" s="130"/>
      <c r="K7" s="130"/>
      <c r="L7" s="130"/>
      <c r="M7" s="130"/>
      <c r="N7" s="130"/>
      <c r="O7" s="130"/>
      <c r="P7" s="130"/>
      <c r="Q7" s="130"/>
      <c r="R7" s="130"/>
      <c r="S7" s="130"/>
      <c r="T7" s="130"/>
      <c r="U7" s="130"/>
      <c r="V7" s="130"/>
      <c r="W7" s="130"/>
      <c r="X7" s="130"/>
      <c r="Y7" s="130"/>
      <c r="Z7" s="130"/>
    </row>
    <row r="8" spans="1:26" ht="12.75" customHeight="1">
      <c r="A8" s="131" t="s">
        <v>111</v>
      </c>
      <c r="B8" s="130"/>
      <c r="C8" s="130"/>
      <c r="D8" s="130"/>
      <c r="E8" s="130"/>
      <c r="F8" s="130"/>
      <c r="G8" s="130"/>
      <c r="H8" s="130"/>
      <c r="I8" s="130"/>
      <c r="J8" s="130"/>
      <c r="K8" s="130"/>
      <c r="L8" s="130"/>
      <c r="M8" s="130"/>
      <c r="N8" s="130"/>
      <c r="O8" s="130"/>
      <c r="P8" s="130"/>
      <c r="Q8" s="130"/>
      <c r="R8" s="130"/>
      <c r="S8" s="130"/>
      <c r="T8" s="130"/>
      <c r="U8" s="130"/>
      <c r="V8" s="130"/>
      <c r="W8" s="130"/>
      <c r="X8" s="130"/>
      <c r="Y8" s="130"/>
      <c r="Z8" s="130"/>
    </row>
    <row r="9" spans="1:26" ht="12.75" customHeight="1">
      <c r="A9" s="131" t="s">
        <v>121</v>
      </c>
      <c r="B9" s="130"/>
      <c r="C9" s="130"/>
      <c r="D9" s="130"/>
      <c r="E9" s="130"/>
      <c r="F9" s="130"/>
      <c r="G9" s="130"/>
      <c r="H9" s="130"/>
      <c r="I9" s="130"/>
      <c r="J9" s="130"/>
      <c r="K9" s="130"/>
      <c r="L9" s="130"/>
      <c r="M9" s="130"/>
      <c r="N9" s="130"/>
      <c r="O9" s="130"/>
      <c r="P9" s="130"/>
      <c r="Q9" s="130"/>
      <c r="R9" s="130"/>
      <c r="S9" s="130"/>
      <c r="T9" s="130"/>
      <c r="U9" s="130"/>
      <c r="V9" s="130"/>
      <c r="W9" s="130"/>
      <c r="X9" s="130"/>
      <c r="Y9" s="130"/>
      <c r="Z9" s="130"/>
    </row>
    <row r="10" spans="1:26" ht="12.75" customHeight="1">
      <c r="A10" s="131" t="s">
        <v>112</v>
      </c>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row>
    <row r="11" spans="1:26" ht="12.75" customHeight="1">
      <c r="A11" s="131" t="s">
        <v>133</v>
      </c>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row>
    <row r="12" spans="1:26" ht="12.75" customHeight="1">
      <c r="A12" s="673" t="s">
        <v>113</v>
      </c>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row>
    <row r="13" spans="1:26" ht="12.75" customHeight="1">
      <c r="A13" s="131" t="s">
        <v>340</v>
      </c>
      <c r="B13" s="130"/>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row>
    <row r="14" spans="1:26" ht="12.75" customHeight="1">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row>
    <row r="15" spans="1:26" ht="12.75" customHeight="1">
      <c r="A15" s="131" t="s">
        <v>341</v>
      </c>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row>
    <row r="16" spans="1:26" ht="12.75" customHeight="1">
      <c r="A16" s="131" t="s">
        <v>129</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row>
    <row r="17" spans="1:26" ht="12.75" customHeight="1">
      <c r="A17" s="131" t="s">
        <v>335</v>
      </c>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row>
    <row r="18" spans="1:26" ht="12.75" customHeight="1">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row>
    <row r="19" spans="1:26" ht="12.75" customHeight="1">
      <c r="A19" s="131" t="s">
        <v>337</v>
      </c>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row>
    <row r="20" spans="1:26" ht="12.75" customHeight="1">
      <c r="A20" s="131" t="s">
        <v>338</v>
      </c>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row>
    <row r="21" spans="1:26" ht="12.75" customHeight="1">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row>
    <row r="22" spans="1:26"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row>
    <row r="23" spans="1:26"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row>
    <row r="24" spans="1:26"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row>
    <row r="25" spans="1:26" ht="12.75" customHeigh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row>
    <row r="26" spans="1: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row>
    <row r="27" spans="1:26"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row>
    <row r="28" spans="1:26"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row>
    <row r="29" spans="1:26"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row>
    <row r="30" spans="1:26"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row>
    <row r="31" spans="1:26"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row>
    <row r="32" spans="1:26"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row>
    <row r="33" spans="1:26"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row>
    <row r="34" spans="1:26"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row>
    <row r="35" spans="1:26"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row>
    <row r="36" spans="1:2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row>
    <row r="37" spans="1:26"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row>
    <row r="38" spans="1:26"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row>
    <row r="39" spans="1:26"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row>
    <row r="40" spans="1:26"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row>
    <row r="41" spans="1:26"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row>
    <row r="42" spans="1:26"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row>
    <row r="43" spans="1:26"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row>
    <row r="44" spans="1:26"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row>
    <row r="45" spans="1:26"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row>
    <row r="46" spans="1:2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row>
    <row r="47" spans="1:26"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row>
    <row r="48" spans="1:26"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row>
    <row r="49" spans="1:26"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row>
    <row r="50" spans="1:26"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row>
    <row r="51" spans="1:26"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row>
    <row r="52" spans="1:26"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row>
    <row r="53" spans="1:26"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row>
    <row r="54" spans="1:26"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row>
    <row r="55" spans="1:26"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row>
    <row r="56" spans="1:2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row>
    <row r="57" spans="1:26"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row>
    <row r="58" spans="1:26"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row>
    <row r="59" spans="1:26"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row>
    <row r="60" spans="1:26"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row>
    <row r="61" spans="1:26"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row>
    <row r="62" spans="1:26"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row>
    <row r="63" spans="1:26"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row>
    <row r="64" spans="1:26"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row>
    <row r="65" spans="1:26"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row>
    <row r="66" spans="1:2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row>
    <row r="67" spans="1:26"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row>
    <row r="68" spans="1:26"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row>
    <row r="69" spans="1:26"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row>
    <row r="70" spans="1:26"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row>
    <row r="71" spans="1:26"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row>
    <row r="72" spans="1:26"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row>
    <row r="73" spans="1:26"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row>
    <row r="74" spans="1:26"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row>
    <row r="75" spans="1:26"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row>
    <row r="76" spans="1:2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row>
    <row r="77" spans="1:26"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row>
    <row r="78" spans="1:26"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row>
    <row r="79" spans="1:26"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row>
    <row r="80" spans="1:26"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row>
    <row r="81" spans="1:26"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row>
    <row r="82" spans="1:26"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row>
    <row r="83" spans="1:26"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row>
    <row r="84" spans="1:26"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row>
    <row r="85" spans="1:26"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row>
    <row r="86" spans="1:2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row>
    <row r="87" spans="1:26"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row>
    <row r="88" spans="1:26"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row>
    <row r="89" spans="1:26"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row>
    <row r="90" spans="1:26"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row>
    <row r="91" spans="1:26"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row>
    <row r="92" spans="1:26"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row>
    <row r="93" spans="1:26"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row>
    <row r="94" spans="1:26"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row>
    <row r="95" spans="1:26"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row>
    <row r="96" spans="1:2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row>
    <row r="97" spans="1:26"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row>
    <row r="98" spans="1:26"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row>
    <row r="99" spans="1:26"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row>
    <row r="100" spans="1:26"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row>
    <row r="101" spans="1:26"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row>
    <row r="102" spans="1:26"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row>
    <row r="103" spans="1:26"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row>
    <row r="104" spans="1:26"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row>
    <row r="105" spans="1:26"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row>
    <row r="106" spans="1:2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row>
    <row r="107" spans="1:26"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row>
    <row r="108" spans="1:26"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row>
    <row r="109" spans="1:26"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row>
    <row r="110" spans="1:26"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row>
    <row r="111" spans="1:26"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row>
    <row r="112" spans="1:26"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row>
    <row r="113" spans="1:26"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spans="1:26"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row>
    <row r="115" spans="1:26"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row>
    <row r="116" spans="1:2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row>
    <row r="117" spans="1:26"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row>
    <row r="118" spans="1:26"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row>
    <row r="119" spans="1:26"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row>
    <row r="120" spans="1:26"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row>
    <row r="121" spans="1:26"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row>
    <row r="122" spans="1:26"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row>
    <row r="123" spans="1:26"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row>
    <row r="124" spans="1:26"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row>
    <row r="125" spans="1:26"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row>
    <row r="126" spans="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row>
    <row r="127" spans="1:26"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row>
    <row r="128" spans="1:26"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row>
    <row r="129" spans="1:26"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row>
    <row r="130" spans="1:26"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row>
    <row r="131" spans="1:26"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row>
    <row r="132" spans="1:26"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row>
    <row r="133" spans="1:26"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row>
    <row r="134" spans="1:26"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row>
    <row r="135" spans="1:26"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row>
    <row r="136" spans="1:2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row>
    <row r="137" spans="1:26"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row>
    <row r="138" spans="1:26"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row>
    <row r="139" spans="1:26"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row>
    <row r="140" spans="1:26"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row>
    <row r="141" spans="1:26"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row>
    <row r="142" spans="1:26"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row>
    <row r="143" spans="1:26"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row>
    <row r="144" spans="1:26"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row>
    <row r="145" spans="1:26"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row>
    <row r="146" spans="1:2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row>
    <row r="147" spans="1:26"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row>
    <row r="148" spans="1:26"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row>
    <row r="149" spans="1:26"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spans="1:26"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row>
    <row r="151" spans="1:26"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row>
    <row r="152" spans="1:26"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row>
    <row r="153" spans="1:26"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row>
    <row r="154" spans="1:26"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row>
    <row r="155" spans="1:26"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row>
    <row r="156" spans="1:2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row>
    <row r="157" spans="1:26"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row>
    <row r="158" spans="1:26"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row>
    <row r="159" spans="1:26"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row>
    <row r="160" spans="1:26"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row>
    <row r="161" spans="1:26"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row>
    <row r="162" spans="1:26"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row>
    <row r="163" spans="1:26"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row>
    <row r="164" spans="1:26"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row>
    <row r="165" spans="1:26"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row>
    <row r="166" spans="1:2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row>
    <row r="167" spans="1:26"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row>
    <row r="168" spans="1:26"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row>
    <row r="169" spans="1:26"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row>
    <row r="170" spans="1:26"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row>
    <row r="171" spans="1:26"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row>
    <row r="172" spans="1:26"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row>
    <row r="173" spans="1:26"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row>
    <row r="174" spans="1:26"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row>
    <row r="175" spans="1:26"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row>
    <row r="176" spans="1:2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row>
    <row r="177" spans="1:26"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row>
    <row r="178" spans="1:26"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row>
    <row r="179" spans="1:26"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row>
    <row r="180" spans="1:26"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row>
    <row r="181" spans="1:26"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row>
    <row r="182" spans="1:26"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row>
    <row r="183" spans="1:26"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row>
    <row r="184" spans="1:26"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row>
    <row r="185" spans="1:26"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row>
    <row r="186" spans="1:2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row>
    <row r="187" spans="1:26"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row>
    <row r="188" spans="1:26"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row>
    <row r="189" spans="1:26"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row>
    <row r="190" spans="1:26"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spans="1:26"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row>
    <row r="192" spans="1:26"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row>
    <row r="193" spans="1:26"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row>
    <row r="194" spans="1:26"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row>
    <row r="195" spans="1:26"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row>
    <row r="196" spans="1:2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row>
    <row r="197" spans="1:26"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row>
    <row r="198" spans="1:26"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row>
    <row r="199" spans="1:26"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row>
    <row r="200" spans="1:26"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row>
    <row r="201" spans="1:26"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row>
    <row r="202" spans="1:26"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row>
    <row r="203" spans="1:26"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row>
    <row r="204" spans="1:26"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row>
    <row r="205" spans="1:26"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row>
    <row r="206" spans="1:2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row>
    <row r="207" spans="1:26"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row>
    <row r="208" spans="1:26"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row>
    <row r="209" spans="1:26"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row>
    <row r="210" spans="1:26"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row>
    <row r="211" spans="1:26"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row>
    <row r="212" spans="1:26"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row>
    <row r="213" spans="1:26"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row>
    <row r="214" spans="1:26"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row>
    <row r="215" spans="1:26"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row>
    <row r="216" spans="1:2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row>
    <row r="217" spans="1:26"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row>
    <row r="218" spans="1:26"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row>
    <row r="219" spans="1:26"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row>
    <row r="220" spans="1:26"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row>
    <row r="221" spans="1:26" ht="12.75" customHeight="1">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row>
    <row r="222" spans="1:26" ht="12.75" customHeight="1">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row>
    <row r="223" spans="1:26" ht="12.75" customHeight="1">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row>
    <row r="224" spans="1:26" ht="12.75" customHeight="1">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row>
    <row r="225" spans="1:26" ht="12.75" customHeight="1">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row>
    <row r="226" spans="1:26" ht="12.75" customHeight="1">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spans="1:26" ht="12.75" customHeight="1">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row>
    <row r="228" spans="1:26" ht="12.75" customHeight="1">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row>
    <row r="229" spans="1:26" ht="12.75" customHeight="1">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row>
    <row r="230" spans="1:26" ht="12.75" customHeight="1">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row>
    <row r="231" spans="1:26" ht="12.75" customHeight="1">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c r="X231" s="130"/>
      <c r="Y231" s="130"/>
      <c r="Z231" s="130"/>
    </row>
    <row r="232" spans="1:26" ht="12.75" customHeight="1">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row>
    <row r="233" spans="1:26" ht="12.75" customHeight="1">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c r="X233" s="130"/>
      <c r="Y233" s="130"/>
      <c r="Z233" s="130"/>
    </row>
    <row r="234" spans="1:26" ht="12.75" customHeight="1">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c r="X234" s="130"/>
      <c r="Y234" s="130"/>
      <c r="Z234" s="130"/>
    </row>
    <row r="235" spans="1:26" ht="12.75" customHeight="1">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c r="X235" s="130"/>
      <c r="Y235" s="130"/>
      <c r="Z235" s="130"/>
    </row>
    <row r="236" spans="1:26" ht="12.75" customHeight="1">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c r="Z236" s="130"/>
    </row>
    <row r="237" spans="1:26" ht="12.75" customHeight="1">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c r="X237" s="130"/>
      <c r="Y237" s="130"/>
      <c r="Z237" s="130"/>
    </row>
    <row r="238" spans="1:26" ht="12.75" customHeight="1">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c r="X238" s="130"/>
      <c r="Y238" s="130"/>
      <c r="Z238" s="130"/>
    </row>
    <row r="239" spans="1:26" ht="12.75" customHeight="1">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c r="X239" s="130"/>
      <c r="Y239" s="130"/>
      <c r="Z239" s="130"/>
    </row>
    <row r="240" spans="1:26" ht="12.75" customHeight="1">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c r="X240" s="130"/>
      <c r="Y240" s="130"/>
      <c r="Z240" s="130"/>
    </row>
    <row r="241" spans="1:26" ht="12.75" customHeight="1">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c r="X241" s="130"/>
      <c r="Y241" s="130"/>
      <c r="Z241" s="130"/>
    </row>
    <row r="242" spans="1:26" ht="12.75" customHeight="1">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c r="Z242" s="130"/>
    </row>
    <row r="243" spans="1:26" ht="12.75" customHeight="1">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c r="X243" s="130"/>
      <c r="Y243" s="130"/>
      <c r="Z243" s="130"/>
    </row>
    <row r="244" spans="1:26" ht="12.75" customHeight="1">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row>
    <row r="245" spans="1:26" ht="12.75" customHeight="1">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c r="X245" s="130"/>
      <c r="Y245" s="130"/>
      <c r="Z245" s="130"/>
    </row>
    <row r="246" spans="1:26" ht="12.75" customHeight="1">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c r="X246" s="130"/>
      <c r="Y246" s="130"/>
      <c r="Z246" s="130"/>
    </row>
    <row r="247" spans="1:26" ht="12.75" customHeight="1">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row>
    <row r="248" spans="1:26" ht="12.75" customHeight="1">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c r="X248" s="130"/>
      <c r="Y248" s="130"/>
      <c r="Z248" s="130"/>
    </row>
    <row r="249" spans="1:26" ht="12.75" customHeight="1">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c r="X249" s="130"/>
      <c r="Y249" s="130"/>
      <c r="Z249" s="130"/>
    </row>
    <row r="250" spans="1:26" ht="12.75" customHeight="1">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c r="X250" s="130"/>
      <c r="Y250" s="130"/>
      <c r="Z250" s="130"/>
    </row>
    <row r="251" spans="1:26" ht="12.75" customHeight="1">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c r="X251" s="130"/>
      <c r="Y251" s="130"/>
      <c r="Z251" s="130"/>
    </row>
    <row r="252" spans="1:26" ht="12.75" customHeight="1">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c r="X252" s="130"/>
      <c r="Y252" s="130"/>
      <c r="Z252" s="130"/>
    </row>
    <row r="253" spans="1:26" ht="12.75" customHeight="1">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c r="X253" s="130"/>
      <c r="Y253" s="130"/>
      <c r="Z253" s="130"/>
    </row>
    <row r="254" spans="1:26" ht="12.75" customHeight="1">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c r="X254" s="130"/>
      <c r="Y254" s="130"/>
      <c r="Z254" s="130"/>
    </row>
    <row r="255" spans="1:26" ht="12.75" customHeight="1">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c r="X255" s="130"/>
      <c r="Y255" s="130"/>
      <c r="Z255" s="130"/>
    </row>
    <row r="256" spans="1:26" ht="12.75" customHeight="1">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c r="Z256" s="130"/>
    </row>
    <row r="257" spans="1:26" ht="12.75" customHeight="1">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c r="X257" s="130"/>
      <c r="Y257" s="130"/>
      <c r="Z257" s="130"/>
    </row>
    <row r="258" spans="1:26" ht="12.75" customHeight="1">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c r="X258" s="130"/>
      <c r="Y258" s="130"/>
      <c r="Z258" s="130"/>
    </row>
    <row r="259" spans="1:26" ht="12.75" customHeight="1">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c r="X259" s="130"/>
      <c r="Y259" s="130"/>
      <c r="Z259" s="130"/>
    </row>
    <row r="260" spans="1:26" ht="12.75" customHeight="1">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c r="X260" s="130"/>
      <c r="Y260" s="130"/>
      <c r="Z260" s="130"/>
    </row>
    <row r="261" spans="1:26" ht="12.75" customHeight="1">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c r="X261" s="130"/>
      <c r="Y261" s="130"/>
      <c r="Z261" s="130"/>
    </row>
    <row r="262" spans="1:26" ht="12.75" customHeight="1">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spans="1:26" ht="12.75" customHeight="1">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row>
    <row r="264" spans="1:26" ht="12.75" customHeight="1">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c r="X264" s="130"/>
      <c r="Y264" s="130"/>
      <c r="Z264" s="130"/>
    </row>
    <row r="265" spans="1:26" ht="12.75" customHeight="1">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c r="X265" s="130"/>
      <c r="Y265" s="130"/>
      <c r="Z265" s="130"/>
    </row>
    <row r="266" spans="1:26" ht="12.75" customHeight="1">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c r="X266" s="130"/>
      <c r="Y266" s="130"/>
      <c r="Z266" s="130"/>
    </row>
    <row r="267" spans="1:26" ht="12.75" customHeight="1">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row>
    <row r="268" spans="1:26" ht="12.75" customHeight="1">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c r="Z268" s="130"/>
    </row>
    <row r="269" spans="1:26" ht="12.75" customHeight="1">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c r="X269" s="130"/>
      <c r="Y269" s="130"/>
      <c r="Z269" s="130"/>
    </row>
    <row r="270" spans="1:26" ht="12.75" customHeight="1">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c r="X270" s="130"/>
      <c r="Y270" s="130"/>
      <c r="Z270" s="130"/>
    </row>
    <row r="271" spans="1:26" ht="12.75" customHeight="1">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c r="X271" s="130"/>
      <c r="Y271" s="130"/>
      <c r="Z271" s="130"/>
    </row>
    <row r="272" spans="1:26" ht="12.75" customHeight="1">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c r="X272" s="130"/>
      <c r="Y272" s="130"/>
      <c r="Z272" s="130"/>
    </row>
    <row r="273" spans="1:26" ht="12.75" customHeight="1">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c r="X273" s="130"/>
      <c r="Y273" s="130"/>
      <c r="Z273" s="130"/>
    </row>
    <row r="274" spans="1:26" ht="12.75" customHeight="1">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c r="Z274" s="130"/>
    </row>
    <row r="275" spans="1:26" ht="12.75" customHeight="1">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row>
    <row r="276" spans="1:26" ht="12.75" customHeight="1">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c r="Z276" s="130"/>
    </row>
    <row r="277" spans="1:26" ht="12.75" customHeight="1">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row>
    <row r="278" spans="1:26" ht="12.75" customHeight="1">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row>
    <row r="279" spans="1:26" ht="12.75" customHeight="1">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row>
    <row r="280" spans="1:26" ht="12.75" customHeight="1">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row>
    <row r="281" spans="1:26" ht="12.75" customHeight="1">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c r="Z281" s="130"/>
    </row>
    <row r="282" spans="1:26" ht="12.75" customHeight="1">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c r="Z282" s="130"/>
    </row>
    <row r="283" spans="1:26" ht="12.75" customHeight="1">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c r="Z283" s="130"/>
    </row>
    <row r="284" spans="1:26" ht="12.75" customHeight="1">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c r="Z284" s="130"/>
    </row>
    <row r="285" spans="1:26" ht="12.75" customHeight="1">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c r="X285" s="130"/>
      <c r="Y285" s="130"/>
      <c r="Z285" s="130"/>
    </row>
    <row r="286" spans="1:26" ht="12.75" customHeight="1">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c r="X286" s="130"/>
      <c r="Y286" s="130"/>
      <c r="Z286" s="130"/>
    </row>
    <row r="287" spans="1:26" ht="12.75" customHeight="1">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c r="Z287" s="130"/>
    </row>
    <row r="288" spans="1:26" ht="12.75" customHeight="1">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c r="X288" s="130"/>
      <c r="Y288" s="130"/>
      <c r="Z288" s="130"/>
    </row>
    <row r="289" spans="1:26" ht="12.75" customHeight="1">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c r="X289" s="130"/>
      <c r="Y289" s="130"/>
      <c r="Z289" s="130"/>
    </row>
    <row r="290" spans="1:26" ht="12.75" customHeight="1">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row>
    <row r="291" spans="1:26" ht="12.75" customHeight="1">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c r="Z291" s="130"/>
    </row>
    <row r="292" spans="1:26" ht="12.75" customHeight="1">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row>
    <row r="293" spans="1:26" ht="12.75" customHeight="1">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row>
    <row r="294" spans="1:26" ht="12.75" customHeight="1">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row>
    <row r="295" spans="1:26" ht="12.75" customHeight="1">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row>
    <row r="296" spans="1:26" ht="12.75" customHeight="1">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row>
    <row r="297" spans="1:26" ht="12.75" customHeight="1">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row>
    <row r="298" spans="1:26" ht="12.75" customHeight="1">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row>
    <row r="299" spans="1:26" ht="12.75" customHeight="1">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row>
    <row r="300" spans="1:26" ht="12.75" customHeight="1">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c r="Z300" s="130"/>
    </row>
    <row r="301" spans="1:26" ht="12.75" customHeight="1">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row>
    <row r="302" spans="1:26" ht="12.75" customHeight="1">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c r="X302" s="130"/>
      <c r="Y302" s="130"/>
      <c r="Z302" s="130"/>
    </row>
    <row r="303" spans="1:26" ht="12.75" customHeight="1">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c r="X303" s="130"/>
      <c r="Y303" s="130"/>
      <c r="Z303" s="130"/>
    </row>
    <row r="304" spans="1:26" ht="12.75" customHeight="1">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c r="X304" s="130"/>
      <c r="Y304" s="130"/>
      <c r="Z304" s="130"/>
    </row>
    <row r="305" spans="1:26" ht="12.75" customHeight="1">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c r="X305" s="130"/>
      <c r="Y305" s="130"/>
      <c r="Z305" s="130"/>
    </row>
    <row r="306" spans="1:26" ht="12.75" customHeight="1">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c r="X306" s="130"/>
      <c r="Y306" s="130"/>
      <c r="Z306" s="130"/>
    </row>
    <row r="307" spans="1:26" ht="12.75" customHeight="1">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c r="Z307" s="130"/>
    </row>
    <row r="308" spans="1:26" ht="12.75" customHeight="1">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row>
    <row r="309" spans="1:26" ht="12.75" customHeight="1">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row>
    <row r="310" spans="1:26" ht="12.75" customHeight="1">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c r="Z310" s="130"/>
    </row>
    <row r="311" spans="1:26" ht="12.75" customHeight="1">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row>
    <row r="312" spans="1:26" ht="12.75" customHeight="1">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row>
    <row r="313" spans="1:26" ht="12.75" customHeight="1">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c r="X313" s="130"/>
      <c r="Y313" s="130"/>
      <c r="Z313" s="130"/>
    </row>
    <row r="314" spans="1:26" ht="12.75" customHeight="1">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row>
    <row r="315" spans="1:26" ht="12.75" customHeight="1">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c r="Z315" s="130"/>
    </row>
    <row r="316" spans="1:26" ht="12.75" customHeight="1">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c r="Z316" s="130"/>
    </row>
    <row r="317" spans="1:26" ht="12.75" customHeight="1">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c r="Z317" s="130"/>
    </row>
    <row r="318" spans="1:26" ht="12.75" customHeight="1">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c r="Z318" s="130"/>
    </row>
    <row r="319" spans="1:26" ht="12.75" customHeight="1">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row>
    <row r="320" spans="1:26" ht="12.75" customHeight="1">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c r="Z320" s="130"/>
    </row>
    <row r="321" spans="1:26" ht="12.75" customHeight="1">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c r="Z321" s="130"/>
    </row>
    <row r="322" spans="1:26" ht="12.75" customHeight="1">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c r="X322" s="130"/>
      <c r="Y322" s="130"/>
      <c r="Z322" s="130"/>
    </row>
    <row r="323" spans="1:26" ht="12.75" customHeight="1">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row>
    <row r="324" spans="1:26" ht="12.75" customHeight="1">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row>
    <row r="325" spans="1:26" ht="12.75" customHeight="1">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row>
    <row r="326" spans="1:26" ht="12.75" customHeight="1">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row>
    <row r="327" spans="1:26" ht="12.75" customHeight="1">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row>
    <row r="328" spans="1:26" ht="12.75" customHeight="1">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c r="X328" s="130"/>
      <c r="Y328" s="130"/>
      <c r="Z328" s="130"/>
    </row>
    <row r="329" spans="1:26" ht="12.75" customHeight="1">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c r="Z329" s="130"/>
    </row>
    <row r="330" spans="1:26" ht="12.75" customHeight="1">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c r="X330" s="130"/>
      <c r="Y330" s="130"/>
      <c r="Z330" s="130"/>
    </row>
    <row r="331" spans="1:26" ht="12.75" customHeight="1">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c r="Z331" s="130"/>
    </row>
    <row r="332" spans="1:26" ht="12.75" customHeight="1">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c r="Z332" s="130"/>
    </row>
    <row r="333" spans="1:26" ht="12.75" customHeight="1">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c r="X333" s="130"/>
      <c r="Y333" s="130"/>
      <c r="Z333" s="130"/>
    </row>
    <row r="334" spans="1:26" ht="12.75" customHeight="1">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c r="X334" s="130"/>
      <c r="Y334" s="130"/>
      <c r="Z334" s="130"/>
    </row>
    <row r="335" spans="1:26" ht="12.75" customHeight="1">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c r="Z335" s="130"/>
    </row>
    <row r="336" spans="1:26" ht="12.75" customHeight="1">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c r="X336" s="130"/>
      <c r="Y336" s="130"/>
      <c r="Z336" s="130"/>
    </row>
    <row r="337" spans="1:26" ht="12.75" customHeight="1">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c r="Z337" s="130"/>
    </row>
    <row r="338" spans="1:26" ht="12.75" customHeight="1">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c r="X338" s="130"/>
      <c r="Y338" s="130"/>
      <c r="Z338" s="130"/>
    </row>
    <row r="339" spans="1:26" ht="12.75" customHeight="1">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c r="X339" s="130"/>
      <c r="Y339" s="130"/>
      <c r="Z339" s="130"/>
    </row>
    <row r="340" spans="1:26" ht="12.75" customHeight="1">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c r="X340" s="130"/>
      <c r="Y340" s="130"/>
      <c r="Z340" s="130"/>
    </row>
    <row r="341" spans="1:26" ht="12.75" customHeight="1">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c r="X341" s="130"/>
      <c r="Y341" s="130"/>
      <c r="Z341" s="130"/>
    </row>
    <row r="342" spans="1:26" ht="12.75" customHeight="1">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c r="X342" s="130"/>
      <c r="Y342" s="130"/>
      <c r="Z342" s="130"/>
    </row>
    <row r="343" spans="1:26" ht="12.75" customHeight="1">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c r="X343" s="130"/>
      <c r="Y343" s="130"/>
      <c r="Z343" s="130"/>
    </row>
    <row r="344" spans="1:26" ht="12.75" customHeight="1">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c r="Z344" s="130"/>
    </row>
    <row r="345" spans="1:26" ht="12.75" customHeight="1">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c r="X345" s="130"/>
      <c r="Y345" s="130"/>
      <c r="Z345" s="130"/>
    </row>
    <row r="346" spans="1:26" ht="12.75" customHeight="1">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c r="X346" s="130"/>
      <c r="Y346" s="130"/>
      <c r="Z346" s="130"/>
    </row>
    <row r="347" spans="1:26" ht="12.75" customHeight="1">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c r="Z347" s="130"/>
    </row>
    <row r="348" spans="1:26" ht="12.75" customHeight="1">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c r="X348" s="130"/>
      <c r="Y348" s="130"/>
      <c r="Z348" s="130"/>
    </row>
    <row r="349" spans="1:26" ht="12.75" customHeight="1">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c r="Z349" s="130"/>
    </row>
    <row r="350" spans="1:26" ht="12.75" customHeight="1">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c r="X350" s="130"/>
      <c r="Y350" s="130"/>
      <c r="Z350" s="130"/>
    </row>
    <row r="351" spans="1:26" ht="12.75" customHeight="1">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c r="X351" s="130"/>
      <c r="Y351" s="130"/>
      <c r="Z351" s="130"/>
    </row>
    <row r="352" spans="1:26" ht="12.75" customHeight="1">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row>
    <row r="353" spans="1:26" ht="12.75" customHeight="1">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c r="Z353" s="130"/>
    </row>
    <row r="354" spans="1:26" ht="12.75" customHeight="1">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c r="Z354" s="130"/>
    </row>
    <row r="355" spans="1:26" ht="12.75" customHeight="1">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c r="X355" s="130"/>
      <c r="Y355" s="130"/>
      <c r="Z355" s="130"/>
    </row>
    <row r="356" spans="1:26" ht="12.75" customHeight="1">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c r="X356" s="130"/>
      <c r="Y356" s="130"/>
      <c r="Z356" s="130"/>
    </row>
    <row r="357" spans="1:26" ht="12.75" customHeight="1">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c r="X357" s="130"/>
      <c r="Y357" s="130"/>
      <c r="Z357" s="130"/>
    </row>
    <row r="358" spans="1:26" ht="12.75" customHeight="1">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c r="Z358" s="130"/>
    </row>
    <row r="359" spans="1:26" ht="12.75" customHeight="1">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c r="X359" s="130"/>
      <c r="Y359" s="130"/>
      <c r="Z359" s="130"/>
    </row>
    <row r="360" spans="1:26" ht="12.75" customHeight="1">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c r="X360" s="130"/>
      <c r="Y360" s="130"/>
      <c r="Z360" s="130"/>
    </row>
    <row r="361" spans="1:26" ht="12.75" customHeight="1">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c r="Z361" s="130"/>
    </row>
    <row r="362" spans="1:26" ht="12.75" customHeight="1">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c r="Z362" s="130"/>
    </row>
    <row r="363" spans="1:26" ht="12.75" customHeight="1">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c r="Z363" s="130"/>
    </row>
    <row r="364" spans="1:26" ht="12.75" customHeight="1">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c r="Z364" s="130"/>
    </row>
    <row r="365" spans="1:26" ht="12.75" customHeight="1">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c r="Z365" s="130"/>
    </row>
    <row r="366" spans="1:26" ht="12.75" customHeight="1">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c r="Z366" s="130"/>
    </row>
    <row r="367" spans="1:26" ht="12.75" customHeight="1">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c r="Z367" s="130"/>
    </row>
    <row r="368" spans="1:26" ht="12.75" customHeight="1">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c r="Z368" s="130"/>
    </row>
    <row r="369" spans="1:26" ht="12.75" customHeight="1">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row>
    <row r="370" spans="1:26" ht="12.75" customHeight="1">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c r="Z370" s="130"/>
    </row>
    <row r="371" spans="1:26" ht="12.75" customHeight="1">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c r="Z371" s="130"/>
    </row>
    <row r="372" spans="1:26" ht="12.75" customHeight="1">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c r="Z372" s="130"/>
    </row>
    <row r="373" spans="1:26" ht="12.75" customHeight="1">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c r="Z373" s="130"/>
    </row>
    <row r="374" spans="1:26" ht="12.75" customHeight="1">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c r="Z374" s="130"/>
    </row>
    <row r="375" spans="1:26" ht="12.75" customHeight="1">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c r="Z375" s="130"/>
    </row>
    <row r="376" spans="1:26" ht="12.75" customHeight="1">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c r="Z376" s="130"/>
    </row>
    <row r="377" spans="1:26" ht="12.75" customHeight="1">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c r="Z377" s="130"/>
    </row>
    <row r="378" spans="1:26" ht="12.75" customHeight="1">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c r="Z378" s="130"/>
    </row>
    <row r="379" spans="1:26" ht="12.75" customHeight="1">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c r="Z379" s="130"/>
    </row>
    <row r="380" spans="1:26" ht="12.75" customHeight="1">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c r="Z380" s="130"/>
    </row>
    <row r="381" spans="1:26" ht="12.75" customHeight="1">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c r="Z381" s="130"/>
    </row>
    <row r="382" spans="1:26" ht="12.75" customHeight="1">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c r="Z382" s="130"/>
    </row>
    <row r="383" spans="1:26" ht="12.75" customHeight="1">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c r="Z383" s="130"/>
    </row>
    <row r="384" spans="1:26" ht="12.75" customHeight="1">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c r="Z384" s="130"/>
    </row>
    <row r="385" spans="1:26" ht="12.75" customHeight="1">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c r="Z385" s="130"/>
    </row>
    <row r="386" spans="1:26" ht="12.75" customHeight="1">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c r="Z386" s="130"/>
    </row>
    <row r="387" spans="1:26" ht="12.75" customHeight="1">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c r="Z387" s="130"/>
    </row>
    <row r="388" spans="1:26" ht="12.75" customHeight="1">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c r="Z388" s="130"/>
    </row>
    <row r="389" spans="1:26" ht="12.75" customHeight="1">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c r="Z389" s="130"/>
    </row>
    <row r="390" spans="1:26" ht="12.75" customHeight="1">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row>
    <row r="391" spans="1:26" ht="12.75" customHeight="1">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c r="Z391" s="130"/>
    </row>
    <row r="392" spans="1:26" ht="12.75" customHeight="1">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c r="Z392" s="130"/>
    </row>
    <row r="393" spans="1:26" ht="12.75" customHeight="1">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c r="Z393" s="130"/>
    </row>
    <row r="394" spans="1:26" ht="12.75" customHeight="1">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c r="Z394" s="130"/>
    </row>
    <row r="395" spans="1:26" ht="12.75" customHeight="1">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c r="Z395" s="130"/>
    </row>
    <row r="396" spans="1:26" ht="12.75" customHeight="1">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c r="Z396" s="130"/>
    </row>
    <row r="397" spans="1:26" ht="12.75" customHeight="1">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c r="Z397" s="130"/>
    </row>
    <row r="398" spans="1:26" ht="12.75" customHeight="1">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c r="Z398" s="130"/>
    </row>
    <row r="399" spans="1:26" ht="12.75" customHeight="1">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c r="Z399" s="130"/>
    </row>
    <row r="400" spans="1:26" ht="12.75" customHeight="1">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c r="Z400" s="130"/>
    </row>
    <row r="401" spans="1:26" ht="12.75" customHeight="1">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c r="Z401" s="130"/>
    </row>
    <row r="402" spans="1:26" ht="12.75" customHeight="1">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c r="Z402" s="130"/>
    </row>
    <row r="403" spans="1:26" ht="12.75" customHeight="1">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c r="Z403" s="130"/>
    </row>
    <row r="404" spans="1:26" ht="12.75" customHeight="1">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c r="Z404" s="130"/>
    </row>
    <row r="405" spans="1:26" ht="12.75" customHeight="1">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c r="Z405" s="130"/>
    </row>
    <row r="406" spans="1:26" ht="12.75" customHeight="1">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c r="Z406" s="130"/>
    </row>
    <row r="407" spans="1:26" ht="12.75" customHeight="1">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c r="Z407" s="130"/>
    </row>
    <row r="408" spans="1:26" ht="12.75" customHeight="1">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c r="Z408" s="130"/>
    </row>
    <row r="409" spans="1:26" ht="12.75" customHeight="1">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row>
    <row r="410" spans="1:26" ht="12.75" customHeight="1">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c r="Z410" s="130"/>
    </row>
    <row r="411" spans="1:26" ht="12.75" customHeight="1">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c r="Z411" s="130"/>
    </row>
    <row r="412" spans="1:26" ht="12.75" customHeight="1">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c r="Z412" s="130"/>
    </row>
    <row r="413" spans="1:26" ht="12.75" customHeight="1">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c r="Z413" s="130"/>
    </row>
    <row r="414" spans="1:26" ht="12.75" customHeight="1">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c r="Z414" s="130"/>
    </row>
    <row r="415" spans="1:26" ht="12.75" customHeight="1">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c r="Z415" s="130"/>
    </row>
    <row r="416" spans="1:26" ht="12.75" customHeight="1">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c r="Z416" s="130"/>
    </row>
    <row r="417" spans="1:26" ht="12.75" customHeight="1">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c r="Z417" s="130"/>
    </row>
    <row r="418" spans="1:26" ht="12.75" customHeight="1">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c r="Z418" s="130"/>
    </row>
    <row r="419" spans="1:26" ht="12.75" customHeight="1">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c r="Z419" s="130"/>
    </row>
    <row r="420" spans="1:26" ht="12.75" customHeight="1">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c r="Z420" s="130"/>
    </row>
    <row r="421" spans="1:26" ht="12.75" customHeight="1">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c r="Z421" s="130"/>
    </row>
    <row r="422" spans="1:26" ht="12.75" customHeight="1">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row>
    <row r="423" spans="1:26" ht="12.75" customHeight="1">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c r="Z423" s="130"/>
    </row>
    <row r="424" spans="1:26" ht="12.75" customHeight="1">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c r="Z424" s="130"/>
    </row>
    <row r="425" spans="1:26" ht="12.75" customHeight="1">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c r="Z425" s="130"/>
    </row>
    <row r="426" spans="1:26" ht="12.75" customHeight="1">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c r="Z426" s="130"/>
    </row>
    <row r="427" spans="1:26" ht="12.75" customHeight="1">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c r="Z427" s="130"/>
    </row>
    <row r="428" spans="1:26" ht="12.75" customHeight="1">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c r="Z428" s="130"/>
    </row>
    <row r="429" spans="1:26" ht="12.75" customHeight="1">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c r="Z429" s="130"/>
    </row>
    <row r="430" spans="1:26" ht="12.75" customHeight="1">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c r="Z430" s="130"/>
    </row>
    <row r="431" spans="1:26" ht="12.75" customHeight="1">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c r="Z431" s="130"/>
    </row>
    <row r="432" spans="1:26" ht="12.75" customHeight="1">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row>
    <row r="433" spans="1:26" ht="12.75" customHeight="1">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c r="Z433" s="130"/>
    </row>
    <row r="434" spans="1:26" ht="12.75" customHeight="1">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c r="Z434" s="130"/>
    </row>
    <row r="435" spans="1:26" ht="12.75" customHeight="1">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c r="Z435" s="130"/>
    </row>
    <row r="436" spans="1:26" ht="12.75" customHeight="1">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c r="Z436" s="130"/>
    </row>
    <row r="437" spans="1:26" ht="12.75" customHeight="1">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c r="Z437" s="130"/>
    </row>
    <row r="438" spans="1:26" ht="12.75" customHeight="1">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c r="Z438" s="130"/>
    </row>
    <row r="439" spans="1:26" ht="12.75" customHeight="1">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c r="Z439" s="130"/>
    </row>
    <row r="440" spans="1:26" ht="12.75" customHeight="1">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c r="Z440" s="130"/>
    </row>
    <row r="441" spans="1:26" ht="12.75" customHeight="1">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c r="Z441" s="130"/>
    </row>
    <row r="442" spans="1:26" ht="12.75" customHeight="1">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c r="Z442" s="130"/>
    </row>
    <row r="443" spans="1:26" ht="12.75" customHeight="1">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c r="Z443" s="130"/>
    </row>
    <row r="444" spans="1:26" ht="12.75" customHeight="1">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c r="Z444" s="130"/>
    </row>
    <row r="445" spans="1:26" ht="12.75" customHeight="1">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c r="Z445" s="130"/>
    </row>
    <row r="446" spans="1:26" ht="12.75" customHeight="1">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row>
    <row r="447" spans="1:26" ht="12.75" customHeight="1">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c r="Z447" s="130"/>
    </row>
    <row r="448" spans="1:26" ht="12.75" customHeight="1">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c r="Z448" s="130"/>
    </row>
    <row r="449" spans="1:26" ht="12.75" customHeight="1">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c r="Z449" s="130"/>
    </row>
    <row r="450" spans="1:26" ht="12.75" customHeight="1">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c r="Z450" s="130"/>
    </row>
    <row r="451" spans="1:26" ht="12.75" customHeight="1">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c r="Z451" s="130"/>
    </row>
    <row r="452" spans="1:26" ht="12.75" customHeight="1">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c r="Z452" s="130"/>
    </row>
    <row r="453" spans="1:26" ht="12.75" customHeight="1">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c r="Z453" s="130"/>
    </row>
    <row r="454" spans="1:26" ht="12.75" customHeight="1">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c r="Z454" s="130"/>
    </row>
    <row r="455" spans="1:26" ht="12.75" customHeight="1">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c r="Z455" s="130"/>
    </row>
    <row r="456" spans="1:26" ht="12.75" customHeight="1">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c r="Z456" s="130"/>
    </row>
    <row r="457" spans="1:26" ht="12.75" customHeight="1">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c r="Z457" s="130"/>
    </row>
    <row r="458" spans="1:26" ht="12.75" customHeight="1">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c r="Z458" s="130"/>
    </row>
    <row r="459" spans="1:26" ht="12.75" customHeight="1">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row>
    <row r="460" spans="1:26" ht="12.75" customHeight="1">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c r="Z460" s="130"/>
    </row>
    <row r="461" spans="1:26" ht="12.75" customHeight="1">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c r="Z461" s="130"/>
    </row>
    <row r="462" spans="1:26" ht="12.75" customHeight="1">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c r="Z462" s="130"/>
    </row>
    <row r="463" spans="1:26" ht="12.75" customHeight="1">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c r="Z463" s="130"/>
    </row>
    <row r="464" spans="1:26" ht="12.75" customHeight="1">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c r="Z464" s="130"/>
    </row>
    <row r="465" spans="1:26" ht="12.75" customHeight="1">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c r="Z465" s="130"/>
    </row>
    <row r="466" spans="1:26" ht="12.75" customHeight="1">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c r="Z466" s="130"/>
    </row>
    <row r="467" spans="1:26" ht="12.75" customHeight="1">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row>
    <row r="468" spans="1:26" ht="12.75" customHeight="1">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row>
    <row r="469" spans="1:26" ht="12.75" customHeight="1">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row>
    <row r="470" spans="1:26" ht="12.75" customHeight="1">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c r="Z470" s="130"/>
    </row>
    <row r="471" spans="1:26" ht="12.75" customHeight="1">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c r="Z471" s="130"/>
    </row>
    <row r="472" spans="1:26" ht="12.75" customHeight="1">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c r="Z472" s="130"/>
    </row>
    <row r="473" spans="1:26" ht="12.75" customHeight="1">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c r="Z473" s="130"/>
    </row>
    <row r="474" spans="1:26" ht="12.75" customHeight="1">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c r="Z474" s="130"/>
    </row>
    <row r="475" spans="1:26" ht="12.75" customHeight="1">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c r="Z475" s="130"/>
    </row>
    <row r="476" spans="1:26" ht="12.75" customHeight="1">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c r="Z476" s="130"/>
    </row>
    <row r="477" spans="1:26" ht="12.75" customHeight="1">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c r="Z477" s="130"/>
    </row>
    <row r="478" spans="1:26" ht="12.75" customHeight="1">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c r="Z478" s="130"/>
    </row>
    <row r="479" spans="1:26" ht="12.75" customHeight="1">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row>
    <row r="480" spans="1:26" ht="12.75" customHeight="1">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c r="Z480" s="130"/>
    </row>
    <row r="481" spans="1:26" ht="12.75" customHeight="1">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c r="Z481" s="130"/>
    </row>
    <row r="482" spans="1:26" ht="12.75" customHeight="1">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c r="Z482" s="130"/>
    </row>
    <row r="483" spans="1:26" ht="12.75" customHeight="1">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c r="Z483" s="130"/>
    </row>
    <row r="484" spans="1:26" ht="12.75" customHeight="1">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c r="Z484" s="130"/>
    </row>
    <row r="485" spans="1:26" ht="12.75" customHeight="1">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c r="Z485" s="130"/>
    </row>
    <row r="486" spans="1:26" ht="12.75" customHeight="1">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c r="Z486" s="130"/>
    </row>
    <row r="487" spans="1:26" ht="12.75" customHeight="1">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c r="Z487" s="130"/>
    </row>
    <row r="488" spans="1:26" ht="12.75" customHeight="1">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c r="Z488" s="130"/>
    </row>
    <row r="489" spans="1:26" ht="12.75" customHeight="1">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c r="Z489" s="130"/>
    </row>
    <row r="490" spans="1:26" ht="12.75" customHeight="1">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c r="Z490" s="130"/>
    </row>
    <row r="491" spans="1:26" ht="12.75" customHeight="1">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c r="Z491" s="130"/>
    </row>
    <row r="492" spans="1:26" ht="12.75" customHeight="1">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c r="Z492" s="130"/>
    </row>
    <row r="493" spans="1:26" ht="12.75" customHeight="1">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c r="Z493" s="130"/>
    </row>
    <row r="494" spans="1:26" ht="12.75" customHeight="1">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c r="Z494" s="130"/>
    </row>
    <row r="495" spans="1:26" ht="12.75" customHeight="1">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c r="Z495" s="130"/>
    </row>
    <row r="496" spans="1:26" ht="12.75" customHeight="1">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c r="Z496" s="130"/>
    </row>
    <row r="497" spans="1:26" ht="12.75" customHeight="1">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c r="Z497" s="130"/>
    </row>
    <row r="498" spans="1:26" ht="12.75" customHeight="1">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c r="Z498" s="130"/>
    </row>
    <row r="499" spans="1:26" ht="12.75" customHeight="1">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c r="Z499" s="130"/>
    </row>
    <row r="500" spans="1:26" ht="12.75" customHeight="1">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c r="Z500" s="130"/>
    </row>
    <row r="501" spans="1:26" ht="12.75" customHeight="1">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c r="Z501" s="130"/>
    </row>
    <row r="502" spans="1:26" ht="12.75" customHeight="1">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c r="Z502" s="130"/>
    </row>
    <row r="503" spans="1:26" ht="12.75" customHeight="1">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c r="Z503" s="130"/>
    </row>
    <row r="504" spans="1:26" ht="12.75" customHeight="1">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c r="Z504" s="130"/>
    </row>
    <row r="505" spans="1:26" ht="12.75" customHeight="1">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c r="Z505" s="130"/>
    </row>
    <row r="506" spans="1:26" ht="12.75" customHeight="1">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c r="Z506" s="130"/>
    </row>
    <row r="507" spans="1:26" ht="12.75" customHeight="1">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row>
    <row r="508" spans="1:26" ht="12.75" customHeight="1">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c r="Z508" s="130"/>
    </row>
    <row r="509" spans="1:26" ht="12.75" customHeight="1">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c r="Z509" s="130"/>
    </row>
    <row r="510" spans="1:26" ht="12.75" customHeight="1">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row>
    <row r="511" spans="1:26" ht="12.75" customHeight="1">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c r="Z511" s="130"/>
    </row>
    <row r="512" spans="1:26" ht="12.75" customHeight="1">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c r="Z512" s="130"/>
    </row>
    <row r="513" spans="1:26" ht="12.75" customHeight="1">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c r="Z513" s="130"/>
    </row>
    <row r="514" spans="1:26" ht="12.75" customHeight="1">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c r="Z514" s="130"/>
    </row>
    <row r="515" spans="1:26" ht="12.75" customHeight="1">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c r="Z515" s="130"/>
    </row>
    <row r="516" spans="1:26" ht="12.75" customHeight="1">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c r="Z516" s="130"/>
    </row>
    <row r="517" spans="1:26" ht="12.75" customHeight="1">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c r="Z517" s="130"/>
    </row>
    <row r="518" spans="1:26" ht="12.75" customHeight="1">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c r="Z518" s="130"/>
    </row>
    <row r="519" spans="1:26" ht="12.75" customHeight="1">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row>
    <row r="520" spans="1:26" ht="12.75" customHeight="1">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c r="Z520" s="130"/>
    </row>
    <row r="521" spans="1:26" ht="12.75" customHeight="1">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c r="Z521" s="130"/>
    </row>
    <row r="522" spans="1:26" ht="12.75" customHeight="1">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row>
    <row r="523" spans="1:26" ht="12.75" customHeight="1">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c r="Z523" s="130"/>
    </row>
    <row r="524" spans="1:26" ht="12.75" customHeight="1">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row>
    <row r="525" spans="1:26" ht="12.75" customHeight="1">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c r="Z525" s="130"/>
    </row>
    <row r="526" spans="1:26" ht="12.75" customHeight="1">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c r="Z526" s="130"/>
    </row>
    <row r="527" spans="1:26" ht="12.75" customHeight="1">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c r="Z527" s="130"/>
    </row>
    <row r="528" spans="1:26" ht="12.75" customHeight="1">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c r="Z528" s="130"/>
    </row>
    <row r="529" spans="1:26" ht="12.75" customHeight="1">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c r="Z529" s="130"/>
    </row>
    <row r="530" spans="1:26" ht="12.75" customHeight="1">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c r="Z530" s="130"/>
    </row>
    <row r="531" spans="1:26" ht="12.75" customHeight="1">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c r="Z531" s="130"/>
    </row>
    <row r="532" spans="1:26" ht="12.75" customHeight="1">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c r="Z532" s="130"/>
    </row>
    <row r="533" spans="1:26" ht="12.75" customHeight="1">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c r="Z533" s="130"/>
    </row>
    <row r="534" spans="1:26" ht="12.75" customHeight="1">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c r="Z534" s="130"/>
    </row>
    <row r="535" spans="1:26" ht="12.75" customHeight="1">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c r="Z535" s="130"/>
    </row>
    <row r="536" spans="1:26" ht="12.75" customHeight="1">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c r="Z536" s="130"/>
    </row>
    <row r="537" spans="1:26" ht="12.75" customHeight="1">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c r="Z537" s="130"/>
    </row>
    <row r="538" spans="1:26" ht="12.75" customHeight="1">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c r="Z538" s="130"/>
    </row>
    <row r="539" spans="1:26" ht="12.75" customHeight="1">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c r="Z539" s="130"/>
    </row>
    <row r="540" spans="1:26" ht="12.75" customHeight="1">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c r="Z540" s="130"/>
    </row>
    <row r="541" spans="1:26" ht="12.75" customHeight="1">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c r="Z541" s="130"/>
    </row>
    <row r="542" spans="1:26" ht="12.75" customHeight="1">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c r="Z542" s="130"/>
    </row>
    <row r="543" spans="1:26" ht="12.75" customHeight="1">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c r="Z543" s="130"/>
    </row>
    <row r="544" spans="1:26" ht="12.75" customHeight="1">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c r="Z544" s="130"/>
    </row>
    <row r="545" spans="1:26" ht="12.75" customHeight="1">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c r="Z545" s="130"/>
    </row>
    <row r="546" spans="1:26" ht="12.75" customHeight="1">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c r="Z546" s="130"/>
    </row>
    <row r="547" spans="1:26" ht="12.75" customHeight="1">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c r="Z547" s="130"/>
    </row>
    <row r="548" spans="1:26" ht="12.75" customHeight="1">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row>
    <row r="549" spans="1:26" ht="12.75" customHeight="1">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c r="Z549" s="130"/>
    </row>
    <row r="550" spans="1:26" ht="12.75" customHeight="1">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c r="Z550" s="130"/>
    </row>
    <row r="551" spans="1:26" ht="12.75" customHeight="1">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c r="Z551" s="130"/>
    </row>
    <row r="552" spans="1:26" ht="12.75" customHeight="1">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c r="Z552" s="130"/>
    </row>
    <row r="553" spans="1:26" ht="12.75" customHeight="1">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c r="Z553" s="130"/>
    </row>
    <row r="554" spans="1:26" ht="12.75" customHeight="1">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c r="Z554" s="130"/>
    </row>
    <row r="555" spans="1:26" ht="12.75" customHeight="1">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c r="Z555" s="130"/>
    </row>
    <row r="556" spans="1:26" ht="12.75" customHeight="1">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c r="Z556" s="130"/>
    </row>
    <row r="557" spans="1:26" ht="12.75" customHeight="1">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c r="Z557" s="130"/>
    </row>
    <row r="558" spans="1:26" ht="12.75" customHeight="1">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c r="Z558" s="130"/>
    </row>
    <row r="559" spans="1:26" ht="12.75" customHeight="1">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c r="Z559" s="130"/>
    </row>
    <row r="560" spans="1:26" ht="12.75" customHeight="1">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row>
    <row r="561" spans="1:26" ht="12.75" customHeight="1">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c r="Z561" s="130"/>
    </row>
    <row r="562" spans="1:26" ht="12.75" customHeight="1">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c r="Z562" s="130"/>
    </row>
    <row r="563" spans="1:26" ht="12.75" customHeight="1">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c r="Z563" s="130"/>
    </row>
    <row r="564" spans="1:26" ht="12.75" customHeight="1">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c r="Z564" s="130"/>
    </row>
    <row r="565" spans="1:26" ht="12.75" customHeight="1">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c r="Z565" s="130"/>
    </row>
    <row r="566" spans="1:26" ht="12.75" customHeight="1">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c r="Z566" s="130"/>
    </row>
    <row r="567" spans="1:26" ht="12.75" customHeight="1">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c r="Z567" s="130"/>
    </row>
    <row r="568" spans="1:26" ht="12.75" customHeight="1">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spans="1:26" ht="12.75" customHeight="1">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c r="Z569" s="130"/>
    </row>
    <row r="570" spans="1:26" ht="12.75" customHeight="1">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c r="Z570" s="130"/>
    </row>
    <row r="571" spans="1:26" ht="12.75" customHeight="1">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c r="Z571" s="130"/>
    </row>
    <row r="572" spans="1:26" ht="12.75" customHeight="1">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c r="Z572" s="130"/>
    </row>
    <row r="573" spans="1:26" ht="12.75" customHeight="1">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c r="Z573" s="130"/>
    </row>
    <row r="574" spans="1:26" ht="12.75" customHeight="1">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c r="Z574" s="130"/>
    </row>
    <row r="575" spans="1:26" ht="12.75" customHeight="1">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c r="Z575" s="130"/>
    </row>
    <row r="576" spans="1:26" ht="12.75" customHeight="1">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c r="Z576" s="130"/>
    </row>
    <row r="577" spans="1:26" ht="12.75" customHeight="1">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c r="Z577" s="130"/>
    </row>
    <row r="578" spans="1:26" ht="12.75" customHeight="1">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c r="Z578" s="130"/>
    </row>
    <row r="579" spans="1:26" ht="12.75" customHeight="1">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c r="Z579" s="130"/>
    </row>
    <row r="580" spans="1:26" ht="12.75" customHeight="1">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c r="Z580" s="130"/>
    </row>
    <row r="581" spans="1:26" ht="12.75" customHeight="1">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c r="Z581" s="130"/>
    </row>
    <row r="582" spans="1:26" ht="12.75" customHeight="1">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c r="Z582" s="130"/>
    </row>
    <row r="583" spans="1:26" ht="12.75" customHeight="1">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c r="Z583" s="130"/>
    </row>
    <row r="584" spans="1:26" ht="12.75" customHeight="1">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c r="Z584" s="130"/>
    </row>
    <row r="585" spans="1:26" ht="12.75" customHeight="1">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c r="Z585" s="130"/>
    </row>
    <row r="586" spans="1:26" ht="12.75" customHeight="1">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c r="Z586" s="130"/>
    </row>
    <row r="587" spans="1:26" ht="12.75" customHeight="1">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c r="Z587" s="130"/>
    </row>
    <row r="588" spans="1:26" ht="12.75" customHeight="1">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c r="Z588" s="130"/>
    </row>
    <row r="589" spans="1:26" ht="12.75" customHeight="1">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c r="Z589" s="130"/>
    </row>
    <row r="590" spans="1:26" ht="12.75" customHeight="1">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c r="Z590" s="130"/>
    </row>
    <row r="591" spans="1:26" ht="12.75" customHeight="1">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c r="Z591" s="130"/>
    </row>
    <row r="592" spans="1:26" ht="12.75" customHeight="1">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c r="Z592" s="130"/>
    </row>
    <row r="593" spans="1:26" ht="12.75" customHeight="1">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c r="Z593" s="130"/>
    </row>
    <row r="594" spans="1:26" ht="12.75" customHeight="1">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row>
    <row r="595" spans="1:26" ht="12.75" customHeight="1">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c r="Z595" s="130"/>
    </row>
    <row r="596" spans="1:26" ht="12.75" customHeight="1">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c r="Z596" s="130"/>
    </row>
    <row r="597" spans="1:26" ht="12.75" customHeight="1">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c r="Z597" s="130"/>
    </row>
    <row r="598" spans="1:26" ht="12.75" customHeight="1">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c r="Z598" s="130"/>
    </row>
    <row r="599" spans="1:26" ht="12.75" customHeight="1">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row>
    <row r="600" spans="1:26" ht="12.75" customHeight="1">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row>
    <row r="601" spans="1:26" ht="12.75" customHeight="1">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row>
    <row r="602" spans="1:26" ht="12.75" customHeight="1">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row>
    <row r="603" spans="1:26" ht="12.75" customHeight="1">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row>
    <row r="604" spans="1:26" ht="12.75" customHeight="1">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spans="1:26" ht="12.75" customHeight="1">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c r="Z605" s="130"/>
    </row>
    <row r="606" spans="1:26" ht="12.75" customHeight="1">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c r="Z606" s="130"/>
    </row>
    <row r="607" spans="1:26" ht="12.75" customHeight="1">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c r="Z607" s="130"/>
    </row>
    <row r="608" spans="1:26" ht="12.75" customHeight="1">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c r="Z608" s="130"/>
    </row>
    <row r="609" spans="1:26" ht="12.75" customHeight="1">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c r="Z609" s="130"/>
    </row>
    <row r="610" spans="1:26" ht="12.75" customHeight="1">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c r="Z610" s="130"/>
    </row>
    <row r="611" spans="1:26" ht="12.75" customHeight="1">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row>
    <row r="612" spans="1:26" ht="12.75" customHeight="1">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row>
    <row r="613" spans="1:26" ht="12.75" customHeight="1">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row>
    <row r="614" spans="1:26" ht="12.75" customHeight="1">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row>
    <row r="615" spans="1:26" ht="12.75" customHeight="1">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c r="Z615" s="130"/>
    </row>
    <row r="616" spans="1:26" ht="12.75" customHeight="1">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c r="Z616" s="130"/>
    </row>
    <row r="617" spans="1:26" ht="12.75" customHeight="1">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c r="Z617" s="130"/>
    </row>
    <row r="618" spans="1:26" ht="12.75" customHeight="1">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c r="Z618" s="130"/>
    </row>
    <row r="619" spans="1:26" ht="12.75" customHeight="1">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c r="Z619" s="130"/>
    </row>
    <row r="620" spans="1:26" ht="12.75" customHeight="1">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row>
    <row r="621" spans="1:26" ht="12.75" customHeight="1">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c r="Z621" s="130"/>
    </row>
    <row r="622" spans="1:26" ht="12.75" customHeight="1">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c r="Z622" s="130"/>
    </row>
    <row r="623" spans="1:26" ht="12.75" customHeight="1">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c r="Z623" s="130"/>
    </row>
    <row r="624" spans="1:26" ht="12.75" customHeight="1">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c r="Z624" s="130"/>
    </row>
    <row r="625" spans="1:26" ht="12.75" customHeight="1">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c r="Z625" s="130"/>
    </row>
    <row r="626" spans="1:26" ht="12.75" customHeight="1">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c r="Z626" s="130"/>
    </row>
    <row r="627" spans="1:26" ht="12.75" customHeight="1">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row>
    <row r="628" spans="1:26" ht="12.75" customHeight="1">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c r="Z628" s="130"/>
    </row>
    <row r="629" spans="1:26" ht="12.75" customHeight="1">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c r="Z629" s="130"/>
    </row>
    <row r="630" spans="1:26" ht="12.75" customHeight="1">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c r="Z630" s="130"/>
    </row>
    <row r="631" spans="1:26" ht="12.75" customHeight="1">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c r="Z631" s="130"/>
    </row>
    <row r="632" spans="1:26" ht="12.75" customHeight="1">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c r="Z632" s="130"/>
    </row>
    <row r="633" spans="1:26" ht="12.75" customHeight="1">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c r="Z633" s="130"/>
    </row>
    <row r="634" spans="1:26" ht="12.75" customHeight="1">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c r="Z634" s="130"/>
    </row>
    <row r="635" spans="1:26" ht="12.75" customHeight="1">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c r="Z635" s="130"/>
    </row>
    <row r="636" spans="1:26" ht="12.75" customHeight="1">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c r="Z636" s="130"/>
    </row>
    <row r="637" spans="1:26" ht="12.75" customHeight="1">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c r="Z637" s="130"/>
    </row>
    <row r="638" spans="1:26" ht="12.75" customHeight="1">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c r="Z638" s="130"/>
    </row>
    <row r="639" spans="1:26" ht="12.75" customHeight="1">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c r="Z639" s="130"/>
    </row>
    <row r="640" spans="1:26" ht="12.75" customHeight="1">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spans="1:26" ht="12.75" customHeight="1">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c r="Z641" s="130"/>
    </row>
    <row r="642" spans="1:26" ht="12.75" customHeight="1">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c r="Z642" s="130"/>
    </row>
    <row r="643" spans="1:26" ht="12.75" customHeight="1">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c r="Z643" s="130"/>
    </row>
    <row r="644" spans="1:26" ht="12.75" customHeight="1">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c r="Z644" s="130"/>
    </row>
    <row r="645" spans="1:26" ht="12.75" customHeight="1">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c r="Z645" s="130"/>
    </row>
    <row r="646" spans="1:26" ht="12.75" customHeight="1">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c r="Z646" s="130"/>
    </row>
    <row r="647" spans="1:26" ht="12.75" customHeight="1">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c r="Z647" s="130"/>
    </row>
    <row r="648" spans="1:26" ht="12.75" customHeight="1">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row>
    <row r="649" spans="1:26" ht="12.75" customHeight="1">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c r="Z649" s="130"/>
    </row>
    <row r="650" spans="1:26" ht="12.75" customHeight="1">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c r="Z650" s="130"/>
    </row>
    <row r="651" spans="1:26" ht="12.75" customHeight="1">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c r="Z651" s="130"/>
    </row>
    <row r="652" spans="1:26" ht="12.75" customHeight="1">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c r="Z652" s="130"/>
    </row>
    <row r="653" spans="1:26" ht="12.75" customHeight="1">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c r="Z653" s="130"/>
    </row>
    <row r="654" spans="1:26" ht="12.75" customHeight="1">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c r="Z654" s="130"/>
    </row>
    <row r="655" spans="1:26" ht="12.75" customHeight="1">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c r="Z655" s="130"/>
    </row>
    <row r="656" spans="1:26" ht="12.75" customHeight="1">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row>
    <row r="657" spans="1:26" ht="12.75" customHeight="1">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c r="Z657" s="130"/>
    </row>
    <row r="658" spans="1:26" ht="12.75" customHeight="1">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c r="Z658" s="130"/>
    </row>
    <row r="659" spans="1:26" ht="12.75" customHeight="1">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c r="Z659" s="130"/>
    </row>
    <row r="660" spans="1:26" ht="12.75" customHeight="1">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c r="Z660" s="130"/>
    </row>
    <row r="661" spans="1:26" ht="12.75" customHeight="1">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c r="Z661" s="130"/>
    </row>
    <row r="662" spans="1:26" ht="12.75" customHeight="1">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c r="Z662" s="130"/>
    </row>
    <row r="663" spans="1:26" ht="12.75" customHeight="1">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c r="Z663" s="130"/>
    </row>
    <row r="664" spans="1:26" ht="12.75" customHeight="1">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c r="Z664" s="130"/>
    </row>
    <row r="665" spans="1:26" ht="12.75" customHeight="1">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c r="Z665" s="130"/>
    </row>
    <row r="666" spans="1:26" ht="12.75" customHeight="1">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c r="Z666" s="130"/>
    </row>
    <row r="667" spans="1:26" ht="12.75" customHeight="1">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c r="Z667" s="130"/>
    </row>
    <row r="668" spans="1:26" ht="12.75" customHeight="1">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c r="Z668" s="130"/>
    </row>
    <row r="669" spans="1:26" ht="12.75" customHeight="1">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c r="Z669" s="130"/>
    </row>
    <row r="670" spans="1:26" ht="12.75" customHeight="1">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c r="Z670" s="130"/>
    </row>
    <row r="671" spans="1:26" ht="12.75" customHeight="1">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c r="Z671" s="130"/>
    </row>
    <row r="672" spans="1:26" ht="12.75" customHeight="1">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c r="Z672" s="130"/>
    </row>
    <row r="673" spans="1:26" ht="12.75" customHeight="1">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c r="Z673" s="130"/>
    </row>
    <row r="674" spans="1:26" ht="12.75" customHeight="1">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c r="Z674" s="130"/>
    </row>
    <row r="675" spans="1:26" ht="12.75" customHeight="1">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c r="Z675" s="130"/>
    </row>
    <row r="676" spans="1:26" ht="12.75" customHeight="1">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spans="1:26" ht="12.75" customHeight="1">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c r="Z677" s="130"/>
    </row>
    <row r="678" spans="1:26" ht="12.75" customHeight="1">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c r="Z678" s="130"/>
    </row>
    <row r="679" spans="1:26" ht="12.75" customHeight="1">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c r="Z679" s="130"/>
    </row>
    <row r="680" spans="1:26" ht="12.75" customHeight="1">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c r="Z680" s="130"/>
    </row>
    <row r="681" spans="1:26" ht="12.75" customHeight="1">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c r="Z681" s="130"/>
    </row>
    <row r="682" spans="1:26" ht="12.75" customHeight="1">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c r="Z682" s="130"/>
    </row>
    <row r="683" spans="1:26" ht="12.75" customHeight="1">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c r="Z683" s="130"/>
    </row>
    <row r="684" spans="1:26" ht="12.75" customHeight="1">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c r="Z684" s="130"/>
    </row>
    <row r="685" spans="1:26" ht="12.75" customHeight="1">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c r="Z685" s="130"/>
    </row>
    <row r="686" spans="1:26" ht="12.75" customHeight="1">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c r="Z686" s="130"/>
    </row>
    <row r="687" spans="1:26" ht="12.75" customHeight="1">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c r="Z687" s="130"/>
    </row>
    <row r="688" spans="1:26" ht="12.75" customHeight="1">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c r="Z688" s="130"/>
    </row>
    <row r="689" spans="1:26" ht="12.75" customHeight="1">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c r="Z689" s="130"/>
    </row>
    <row r="690" spans="1:26" ht="12.75" customHeight="1">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c r="Z690" s="130"/>
    </row>
    <row r="691" spans="1:26" ht="12.75" customHeight="1">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c r="Z691" s="130"/>
    </row>
    <row r="692" spans="1:26" ht="12.75" customHeight="1">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row>
    <row r="693" spans="1:26" ht="12.75" customHeight="1">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c r="Z693" s="130"/>
    </row>
    <row r="694" spans="1:26" ht="12.75" customHeight="1">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c r="Z694" s="130"/>
    </row>
    <row r="695" spans="1:26" ht="12.75" customHeight="1">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c r="Z695" s="130"/>
    </row>
    <row r="696" spans="1:26" ht="12.75" customHeight="1">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c r="Z696" s="130"/>
    </row>
    <row r="697" spans="1:26" ht="12.75" customHeight="1">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c r="Z697" s="130"/>
    </row>
    <row r="698" spans="1:26" ht="12.75" customHeight="1">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c r="Z698" s="130"/>
    </row>
    <row r="699" spans="1:26" ht="12.75" customHeight="1">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c r="Z699" s="130"/>
    </row>
    <row r="700" spans="1:26" ht="12.75" customHeight="1">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c r="Z700" s="130"/>
    </row>
    <row r="701" spans="1:26" ht="12.75" customHeight="1">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c r="Z701" s="130"/>
    </row>
    <row r="702" spans="1:26" ht="12.75" customHeight="1">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c r="Z702" s="130"/>
    </row>
    <row r="703" spans="1:26" ht="12.75" customHeight="1">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c r="Z703" s="130"/>
    </row>
    <row r="704" spans="1:26" ht="12.75" customHeight="1">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c r="Z704" s="130"/>
    </row>
    <row r="705" spans="1:26" ht="12.75" customHeight="1">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c r="Z705" s="130"/>
    </row>
    <row r="706" spans="1:26" ht="12.75" customHeight="1">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row>
    <row r="707" spans="1:26" ht="12.75" customHeight="1">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c r="Z707" s="130"/>
    </row>
    <row r="708" spans="1:26" ht="12.75" customHeight="1">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c r="Z708" s="130"/>
    </row>
    <row r="709" spans="1:26" ht="12.75" customHeight="1">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c r="Z709" s="130"/>
    </row>
    <row r="710" spans="1:26" ht="12.75" customHeight="1">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c r="Z710" s="130"/>
    </row>
    <row r="711" spans="1:26" ht="12.75" customHeight="1">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c r="Z711" s="130"/>
    </row>
    <row r="712" spans="1:26" ht="12.75" customHeight="1">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spans="1:26" ht="12.75" customHeight="1">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c r="Z713" s="130"/>
    </row>
    <row r="714" spans="1:26" ht="12.75" customHeight="1">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c r="Z714" s="130"/>
    </row>
    <row r="715" spans="1:26" ht="12.75" customHeight="1">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c r="Z715" s="130"/>
    </row>
    <row r="716" spans="1:26" ht="12.75" customHeight="1">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row>
    <row r="717" spans="1:26" ht="12.75" customHeight="1">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c r="Z717" s="130"/>
    </row>
    <row r="718" spans="1:26" ht="12.75" customHeight="1">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c r="Z718" s="130"/>
    </row>
    <row r="719" spans="1:26" ht="12.75" customHeight="1">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c r="Z719" s="130"/>
    </row>
    <row r="720" spans="1:26" ht="12.75" customHeight="1">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c r="Z720" s="130"/>
    </row>
    <row r="721" spans="1:26" ht="12.75" customHeight="1">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c r="Z721" s="130"/>
    </row>
    <row r="722" spans="1:26" ht="12.75" customHeight="1">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c r="Z722" s="130"/>
    </row>
    <row r="723" spans="1:26" ht="12.75" customHeight="1">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c r="Z723" s="130"/>
    </row>
    <row r="724" spans="1:26" ht="12.75" customHeight="1">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c r="Z724" s="130"/>
    </row>
    <row r="725" spans="1:26" ht="12.75" customHeight="1">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c r="Z725" s="130"/>
    </row>
    <row r="726" spans="1:26" ht="12.75" customHeight="1">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c r="Z726" s="130"/>
    </row>
    <row r="727" spans="1:26" ht="12.75" customHeight="1">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c r="Z727" s="130"/>
    </row>
    <row r="728" spans="1:26" ht="12.75" customHeight="1">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row>
    <row r="729" spans="1:26" ht="12.75" customHeight="1">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c r="Z729" s="130"/>
    </row>
    <row r="730" spans="1:26" ht="12.75" customHeight="1">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c r="Z730" s="130"/>
    </row>
    <row r="731" spans="1:26" ht="12.75" customHeight="1">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c r="Z731" s="130"/>
    </row>
    <row r="732" spans="1:26" ht="12.75" customHeight="1">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c r="Z732" s="130"/>
    </row>
    <row r="733" spans="1:26" ht="12.75" customHeight="1">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c r="Z733" s="130"/>
    </row>
    <row r="734" spans="1:26" ht="12.75" customHeight="1">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c r="Z734" s="130"/>
    </row>
    <row r="735" spans="1:26" ht="12.75" customHeight="1">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c r="Z735" s="130"/>
    </row>
    <row r="736" spans="1:26" ht="12.75" customHeight="1">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c r="Z736" s="130"/>
    </row>
    <row r="737" spans="1:26" ht="12.75" customHeight="1">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c r="Z737" s="130"/>
    </row>
    <row r="738" spans="1:26" ht="12.75" customHeight="1">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c r="Z738" s="130"/>
    </row>
    <row r="739" spans="1:26" ht="12.75" customHeight="1">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c r="Z739" s="130"/>
    </row>
    <row r="740" spans="1:26" ht="12.75" customHeight="1">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c r="Z740" s="130"/>
    </row>
    <row r="741" spans="1:26" ht="12.75" customHeight="1">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c r="Z741" s="130"/>
    </row>
    <row r="742" spans="1:26" ht="12.75" customHeight="1">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c r="Z742" s="130"/>
    </row>
    <row r="743" spans="1:26" ht="12.75" customHeight="1">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c r="Z743" s="130"/>
    </row>
    <row r="744" spans="1:26" ht="12.75" customHeight="1">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c r="Z744" s="130"/>
    </row>
    <row r="745" spans="1:26" ht="12.75" customHeight="1">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c r="Z745" s="130"/>
    </row>
    <row r="746" spans="1:26" ht="12.75" customHeight="1">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c r="Z746" s="130"/>
    </row>
    <row r="747" spans="1:26" ht="12.75" customHeight="1">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c r="Z747" s="130"/>
    </row>
    <row r="748" spans="1:26" ht="12.75" customHeight="1">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c r="Z748" s="130"/>
    </row>
    <row r="749" spans="1:26" ht="12.75" customHeight="1">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c r="Z749" s="130"/>
    </row>
    <row r="750" spans="1:26" ht="12.75" customHeight="1">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c r="Z750" s="130"/>
    </row>
    <row r="751" spans="1:26" ht="12.75" customHeight="1">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c r="Z751" s="130"/>
    </row>
    <row r="752" spans="1:26" ht="12.75" customHeight="1">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c r="Z752" s="130"/>
    </row>
    <row r="753" spans="1:26" ht="12.75" customHeight="1">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c r="Z753" s="130"/>
    </row>
    <row r="754" spans="1:26" ht="12.75" customHeight="1">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row>
    <row r="755" spans="1:26" ht="12.75" customHeight="1">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c r="Z755" s="130"/>
    </row>
    <row r="756" spans="1:26" ht="12.75" customHeight="1">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c r="Z756" s="130"/>
    </row>
    <row r="757" spans="1:26" ht="12.75" customHeight="1">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c r="Z757" s="130"/>
    </row>
    <row r="758" spans="1:26" ht="12.75" customHeight="1">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c r="Z758" s="130"/>
    </row>
    <row r="759" spans="1:26" ht="12.75" customHeight="1">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c r="Z759" s="130"/>
    </row>
    <row r="760" spans="1:26" ht="12.75" customHeight="1">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c r="Z760" s="130"/>
    </row>
    <row r="761" spans="1:26" ht="12.75" customHeight="1">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c r="Z761" s="130"/>
    </row>
    <row r="762" spans="1:26" ht="12.75" customHeight="1">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c r="Z762" s="130"/>
    </row>
    <row r="763" spans="1:26" ht="12.75" customHeight="1">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c r="Z763" s="130"/>
    </row>
    <row r="764" spans="1:26" ht="12.75" customHeight="1">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row>
    <row r="765" spans="1:26" ht="12.75" customHeight="1">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row>
    <row r="766" spans="1:26" ht="12.75" customHeight="1">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c r="Z766" s="130"/>
    </row>
    <row r="767" spans="1:26" ht="12.75" customHeight="1">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c r="Z767" s="130"/>
    </row>
    <row r="768" spans="1:26" ht="12.75" customHeight="1">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c r="Z768" s="130"/>
    </row>
    <row r="769" spans="1:26" ht="12.75" customHeight="1">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c r="Z769" s="130"/>
    </row>
    <row r="770" spans="1:26" ht="12.75" customHeight="1">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c r="Z770" s="130"/>
    </row>
    <row r="771" spans="1:26" ht="12.75" customHeight="1">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c r="Z771" s="130"/>
    </row>
    <row r="772" spans="1:26" ht="12.75" customHeight="1">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c r="Z772" s="130"/>
    </row>
    <row r="773" spans="1:26" ht="12.75" customHeight="1">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c r="Z773" s="130"/>
    </row>
    <row r="774" spans="1:26" ht="12.75" customHeight="1">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c r="Z774" s="130"/>
    </row>
    <row r="775" spans="1:26" ht="12.75" customHeight="1">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c r="Z775" s="130"/>
    </row>
    <row r="776" spans="1:26" ht="12.75" customHeight="1">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c r="Z776" s="130"/>
    </row>
    <row r="777" spans="1:26" ht="12.75" customHeight="1">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row>
    <row r="778" spans="1:26" ht="12.75" customHeight="1">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c r="Z778" s="130"/>
    </row>
    <row r="779" spans="1:26" ht="12.75" customHeight="1">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row>
    <row r="780" spans="1:26" ht="12.75" customHeight="1">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row>
    <row r="781" spans="1:26" ht="12.75" customHeight="1">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c r="Z781" s="130"/>
    </row>
    <row r="782" spans="1:26" ht="12.75" customHeight="1">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c r="Z782" s="130"/>
    </row>
    <row r="783" spans="1:26" ht="12.75" customHeight="1">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c r="Z783" s="130"/>
    </row>
    <row r="784" spans="1:26" ht="12.75" customHeight="1">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c r="Z784" s="130"/>
    </row>
    <row r="785" spans="1:26" ht="12.75" customHeight="1">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c r="Z785" s="130"/>
    </row>
    <row r="786" spans="1:26" ht="12.75" customHeight="1">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c r="Z786" s="130"/>
    </row>
    <row r="787" spans="1:26" ht="12.75" customHeight="1">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c r="Z787" s="130"/>
    </row>
    <row r="788" spans="1:26" ht="12.75" customHeight="1">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c r="Z788" s="130"/>
    </row>
    <row r="789" spans="1:26" ht="12.75" customHeight="1">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c r="Z789" s="130"/>
    </row>
    <row r="790" spans="1:26" ht="12.75" customHeight="1">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c r="Z790" s="130"/>
    </row>
    <row r="791" spans="1:26" ht="12.75" customHeight="1">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c r="Z791" s="130"/>
    </row>
    <row r="792" spans="1:26" ht="12.75" customHeight="1">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c r="Z792" s="130"/>
    </row>
    <row r="793" spans="1:26" ht="12.75" customHeight="1">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c r="Z793" s="130"/>
    </row>
    <row r="794" spans="1:26" ht="12.75" customHeight="1">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c r="Z794" s="130"/>
    </row>
    <row r="795" spans="1:26" ht="12.75" customHeight="1">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row>
    <row r="796" spans="1:26" ht="12.75" customHeight="1">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row>
    <row r="797" spans="1:26" ht="12.75" customHeight="1">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c r="Z797" s="130"/>
    </row>
    <row r="798" spans="1:26" ht="12.75" customHeight="1">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c r="Z798" s="130"/>
    </row>
    <row r="799" spans="1:26" ht="12.75" customHeight="1">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c r="Z799" s="130"/>
    </row>
    <row r="800" spans="1:26" ht="12.75" customHeight="1">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c r="Z800" s="130"/>
    </row>
    <row r="801" spans="1:26" ht="12.75" customHeight="1">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c r="Z801" s="130"/>
    </row>
    <row r="802" spans="1:26" ht="12.75" customHeight="1">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c r="Z802" s="130"/>
    </row>
    <row r="803" spans="1:26" ht="12.75" customHeight="1">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c r="Z803" s="130"/>
    </row>
    <row r="804" spans="1:26" ht="12.75" customHeight="1">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c r="Z804" s="130"/>
    </row>
    <row r="805" spans="1:26" ht="12.75" customHeight="1">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c r="Z805" s="130"/>
    </row>
    <row r="806" spans="1:26" ht="12.75" customHeight="1">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c r="Z806" s="130"/>
    </row>
    <row r="807" spans="1:26" ht="12.75" customHeight="1">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c r="Z807" s="130"/>
    </row>
    <row r="808" spans="1:26" ht="12.75" customHeight="1">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c r="Z808" s="130"/>
    </row>
    <row r="809" spans="1:26" ht="12.75" customHeight="1">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c r="Z809" s="130"/>
    </row>
    <row r="810" spans="1:26" ht="12.75" customHeight="1">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c r="Z810" s="130"/>
    </row>
    <row r="811" spans="1:26" ht="12.75" customHeight="1">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c r="Z811" s="130"/>
    </row>
    <row r="812" spans="1:26" ht="12.75" customHeight="1">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c r="Z812" s="130"/>
    </row>
    <row r="813" spans="1:26" ht="12.75" customHeight="1">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c r="Z813" s="130"/>
    </row>
    <row r="814" spans="1:26" ht="12.75" customHeight="1">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c r="Z814" s="130"/>
    </row>
    <row r="815" spans="1:26" ht="12.75" customHeight="1">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c r="Z815" s="130"/>
    </row>
    <row r="816" spans="1:26" ht="12.75" customHeight="1">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c r="Z816" s="130"/>
    </row>
    <row r="817" spans="1:26" ht="12.75" customHeight="1">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c r="Z817" s="130"/>
    </row>
    <row r="818" spans="1:26" ht="12.75" customHeight="1">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c r="Z818" s="130"/>
    </row>
    <row r="819" spans="1:26" ht="12.75" customHeight="1">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c r="Z819" s="130"/>
    </row>
    <row r="820" spans="1:26" ht="12.75" customHeight="1">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c r="Z820" s="130"/>
    </row>
    <row r="821" spans="1:26" ht="12.75" customHeight="1">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c r="Z821" s="130"/>
    </row>
    <row r="822" spans="1:26" ht="12.75" customHeight="1">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c r="Z822" s="130"/>
    </row>
    <row r="823" spans="1:26" ht="12.75" customHeight="1">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c r="Z823" s="130"/>
    </row>
    <row r="824" spans="1:26" ht="12.75" customHeight="1">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c r="Z824" s="130"/>
    </row>
    <row r="825" spans="1:26" ht="12.75" customHeight="1">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c r="Z825" s="130"/>
    </row>
    <row r="826" spans="1:26" ht="12.75" customHeight="1">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c r="Z826" s="130"/>
    </row>
    <row r="827" spans="1:26" ht="12.75" customHeight="1">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c r="Z827" s="130"/>
    </row>
    <row r="828" spans="1:26" ht="12.75" customHeight="1">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row>
    <row r="829" spans="1:26" ht="12.75" customHeight="1">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row>
    <row r="830" spans="1:26" ht="12.75" customHeight="1">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c r="Z830" s="130"/>
    </row>
    <row r="831" spans="1:26" ht="12.75" customHeight="1">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c r="Z831" s="130"/>
    </row>
    <row r="832" spans="1:26" ht="12.75" customHeight="1">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c r="Z832" s="130"/>
    </row>
    <row r="833" spans="1:26" ht="12.75" customHeight="1">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c r="Z833" s="130"/>
    </row>
    <row r="834" spans="1:26" ht="12.75" customHeight="1">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c r="Z834" s="130"/>
    </row>
    <row r="835" spans="1:26" ht="12.75" customHeight="1">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c r="Z835" s="130"/>
    </row>
    <row r="836" spans="1:26" ht="12.75" customHeight="1">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c r="Z836" s="130"/>
    </row>
    <row r="837" spans="1:26" ht="12.75" customHeight="1">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c r="Z837" s="130"/>
    </row>
    <row r="838" spans="1:26" ht="12.75" customHeight="1">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c r="Z838" s="130"/>
    </row>
    <row r="839" spans="1:26" ht="12.75" customHeight="1">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c r="Z839" s="130"/>
    </row>
    <row r="840" spans="1:26" ht="12.75" customHeight="1">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c r="Z840" s="130"/>
    </row>
    <row r="841" spans="1:26" ht="12.75" customHeight="1">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c r="Z841" s="130"/>
    </row>
    <row r="842" spans="1:26" ht="12.75" customHeight="1">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row>
    <row r="843" spans="1:26" ht="12.75" customHeight="1">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c r="Z843" s="130"/>
    </row>
    <row r="844" spans="1:26" ht="12.75" customHeight="1">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c r="Z844" s="130"/>
    </row>
    <row r="845" spans="1:26" ht="12.75" customHeight="1">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c r="Z845" s="130"/>
    </row>
    <row r="846" spans="1:26" ht="12.75" customHeight="1">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c r="Z846" s="130"/>
    </row>
    <row r="847" spans="1:26" ht="12.75" customHeight="1">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row>
    <row r="848" spans="1:26" ht="12.75" customHeight="1">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c r="Z848" s="130"/>
    </row>
    <row r="849" spans="1:26" ht="12.75" customHeight="1">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c r="Z849" s="130"/>
    </row>
    <row r="850" spans="1:26" ht="12.75" customHeight="1">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c r="Z850" s="130"/>
    </row>
    <row r="851" spans="1:26" ht="12.75" customHeight="1">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c r="Z851" s="130"/>
    </row>
    <row r="852" spans="1:26" ht="12.75" customHeight="1">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c r="Z852" s="130"/>
    </row>
    <row r="853" spans="1:26" ht="12.75" customHeight="1">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c r="Z853" s="130"/>
    </row>
    <row r="854" spans="1:26" ht="12.75" customHeight="1">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c r="Z854" s="130"/>
    </row>
    <row r="855" spans="1:26" ht="12.75" customHeight="1">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c r="Z855" s="130"/>
    </row>
    <row r="856" spans="1:26" ht="12.75" customHeight="1">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c r="Z856" s="130"/>
    </row>
    <row r="857" spans="1:26" ht="12.75" customHeight="1">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c r="Z857" s="130"/>
    </row>
    <row r="858" spans="1:26" ht="12.75" customHeight="1">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c r="Z858" s="130"/>
    </row>
    <row r="859" spans="1:26" ht="12.75" customHeight="1">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c r="Z859" s="130"/>
    </row>
    <row r="860" spans="1:26" ht="12.75" customHeight="1">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c r="Z860" s="130"/>
    </row>
    <row r="861" spans="1:26" ht="12.75" customHeight="1">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c r="Z861" s="130"/>
    </row>
    <row r="862" spans="1:26" ht="12.75" customHeight="1">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c r="Z862" s="130"/>
    </row>
    <row r="863" spans="1:26" ht="12.75" customHeight="1">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c r="Z863" s="130"/>
    </row>
    <row r="864" spans="1:26" ht="12.75" customHeight="1">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c r="Z864" s="130"/>
    </row>
    <row r="865" spans="1:26" ht="12.75" customHeight="1">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c r="Z865" s="130"/>
    </row>
    <row r="866" spans="1:26" ht="12.75" customHeight="1">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c r="Z866" s="130"/>
    </row>
    <row r="867" spans="1:26" ht="12.75" customHeight="1">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c r="Z867" s="130"/>
    </row>
    <row r="868" spans="1:26" ht="12.75" customHeight="1">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c r="Z868" s="130"/>
    </row>
    <row r="869" spans="1:26" ht="12.75" customHeight="1">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c r="Z869" s="130"/>
    </row>
    <row r="870" spans="1:26" ht="12.75" customHeight="1">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c r="Z870" s="130"/>
    </row>
    <row r="871" spans="1:26" ht="12.75" customHeight="1">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c r="Z871" s="130"/>
    </row>
    <row r="872" spans="1:26" ht="12.75" customHeight="1">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c r="Z872" s="130"/>
    </row>
    <row r="873" spans="1:26" ht="12.75" customHeight="1">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c r="Z873" s="130"/>
    </row>
    <row r="874" spans="1:26" ht="12.75" customHeight="1">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c r="Z874" s="130"/>
    </row>
    <row r="875" spans="1:26" ht="12.75" customHeight="1">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c r="Z875" s="130"/>
    </row>
    <row r="876" spans="1:26" ht="12.75" customHeight="1">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c r="Z876" s="130"/>
    </row>
    <row r="877" spans="1:26" ht="12.75" customHeight="1">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c r="Z877" s="130"/>
    </row>
    <row r="878" spans="1:26" ht="12.75" customHeight="1">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c r="Z878" s="130"/>
    </row>
    <row r="879" spans="1:26" ht="12.75" customHeight="1">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c r="Z879" s="130"/>
    </row>
    <row r="880" spans="1:26" ht="12.75" customHeight="1">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c r="Z880" s="130"/>
    </row>
    <row r="881" spans="1:26" ht="12.75" customHeight="1">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row>
    <row r="882" spans="1:26" ht="12.75" customHeight="1">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row>
    <row r="883" spans="1:26" ht="12.75" customHeight="1">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c r="Z883" s="130"/>
    </row>
    <row r="884" spans="1:26" ht="12.75" customHeight="1">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c r="Z884" s="130"/>
    </row>
    <row r="885" spans="1:26" ht="12.75" customHeight="1">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c r="Z885" s="130"/>
    </row>
    <row r="886" spans="1:26" ht="12.75" customHeight="1">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c r="Z886" s="130"/>
    </row>
    <row r="887" spans="1:26" ht="12.75" customHeight="1">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c r="Z887" s="130"/>
    </row>
    <row r="888" spans="1:26" ht="12.75" customHeight="1">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c r="Z888" s="130"/>
    </row>
    <row r="889" spans="1:26" ht="12.75" customHeight="1">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c r="Z889" s="130"/>
    </row>
    <row r="890" spans="1:26" ht="12.75" customHeight="1">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c r="Z890" s="130"/>
    </row>
    <row r="891" spans="1:26" ht="12.75" customHeight="1">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c r="Z891" s="130"/>
    </row>
    <row r="892" spans="1:26" ht="12.75" customHeight="1">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c r="Z892" s="130"/>
    </row>
    <row r="893" spans="1:26" ht="12.75" customHeight="1">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c r="Z893" s="130"/>
    </row>
    <row r="894" spans="1:26" ht="12.75" customHeight="1">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c r="Z894" s="130"/>
    </row>
    <row r="895" spans="1:26" ht="12.75" customHeight="1">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c r="Z895" s="130"/>
    </row>
    <row r="896" spans="1:26" ht="12.75" customHeight="1">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c r="Z896" s="130"/>
    </row>
    <row r="897" spans="1:26" ht="12.75" customHeight="1">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c r="Z897" s="130"/>
    </row>
    <row r="898" spans="1:26" ht="12.75" customHeight="1">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c r="Z898" s="130"/>
    </row>
    <row r="899" spans="1:26" ht="12.75" customHeight="1">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c r="Z899" s="130"/>
    </row>
    <row r="900" spans="1:26" ht="12.75" customHeight="1">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c r="Z900" s="130"/>
    </row>
    <row r="901" spans="1:26" ht="12.75" customHeight="1">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c r="Z901" s="130"/>
    </row>
    <row r="902" spans="1:26" ht="12.75" customHeight="1">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c r="Z902" s="130"/>
    </row>
    <row r="903" spans="1:26" ht="12.75" customHeight="1">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c r="Z903" s="130"/>
    </row>
    <row r="904" spans="1:26" ht="12.75" customHeight="1">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row>
    <row r="905" spans="1:26" ht="12.75" customHeight="1">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c r="Z905" s="130"/>
    </row>
    <row r="906" spans="1:26" ht="12.75" customHeight="1">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c r="Z906" s="130"/>
    </row>
    <row r="907" spans="1:26" ht="12.75" customHeight="1">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c r="Z907" s="130"/>
    </row>
    <row r="908" spans="1:26" ht="12.75" customHeight="1">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c r="Z908" s="130"/>
    </row>
    <row r="909" spans="1:26" ht="12.75" customHeight="1">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c r="Z909" s="130"/>
    </row>
    <row r="910" spans="1:26" ht="12.75" customHeight="1">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c r="Z910" s="130"/>
    </row>
    <row r="911" spans="1:26" ht="12.75" customHeight="1">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c r="Z911" s="130"/>
    </row>
    <row r="912" spans="1:26" ht="12.75" customHeight="1">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c r="Z912" s="130"/>
    </row>
    <row r="913" spans="1:26" ht="12.75" customHeight="1">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c r="Z913" s="130"/>
    </row>
    <row r="914" spans="1:26" ht="12.75" customHeight="1">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c r="Z914" s="130"/>
    </row>
    <row r="915" spans="1:26" ht="12.75" customHeight="1">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c r="Z915" s="130"/>
    </row>
    <row r="916" spans="1:26" ht="12.75" customHeight="1">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c r="Z916" s="130"/>
    </row>
    <row r="917" spans="1:26" ht="12.75" customHeight="1">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c r="Z917" s="130"/>
    </row>
    <row r="918" spans="1:26" ht="12.75" customHeight="1">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c r="Z918" s="130"/>
    </row>
    <row r="919" spans="1:26" ht="12.75" customHeight="1">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c r="Z919" s="130"/>
    </row>
    <row r="920" spans="1:26" ht="12.75" customHeight="1">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c r="Z920" s="130"/>
    </row>
    <row r="921" spans="1:26" ht="12.75" customHeight="1">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c r="Z921" s="130"/>
    </row>
    <row r="922" spans="1:26" ht="12.75" customHeight="1">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c r="Z922" s="130"/>
    </row>
    <row r="923" spans="1:26" ht="12.75" customHeight="1">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c r="Z923" s="130"/>
    </row>
    <row r="924" spans="1:26" ht="12.75" customHeight="1">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c r="Z924" s="130"/>
    </row>
    <row r="925" spans="1:26" ht="12.75" customHeight="1">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c r="Z925" s="130"/>
    </row>
    <row r="926" spans="1:26" ht="12.75" customHeight="1">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c r="Z926" s="130"/>
    </row>
    <row r="927" spans="1:26" ht="12.75" customHeight="1">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c r="Z927" s="130"/>
    </row>
    <row r="928" spans="1:26" ht="12.75" customHeight="1">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c r="Z928" s="130"/>
    </row>
    <row r="929" spans="1:26" ht="12.75" customHeight="1">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c r="Z929" s="130"/>
    </row>
    <row r="930" spans="1:26" ht="12.75" customHeight="1">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c r="Z930" s="130"/>
    </row>
    <row r="931" spans="1:26" ht="12.75" customHeight="1">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c r="Z931" s="130"/>
    </row>
    <row r="932" spans="1:26" ht="12.75" customHeight="1">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c r="Z932" s="130"/>
    </row>
    <row r="933" spans="1:26" ht="12.75" customHeight="1">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c r="Z933" s="130"/>
    </row>
    <row r="934" spans="1:26" ht="12.75" customHeight="1">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c r="Z934" s="130"/>
    </row>
    <row r="935" spans="1:26" ht="12.75" customHeight="1">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c r="Z935" s="130"/>
    </row>
    <row r="936" spans="1:26" ht="12.75" customHeight="1">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c r="Z936" s="130"/>
    </row>
    <row r="937" spans="1:26" ht="12.75" customHeight="1">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c r="Z937" s="130"/>
    </row>
    <row r="938" spans="1:26" ht="12.75" customHeight="1">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c r="Z938" s="130"/>
    </row>
    <row r="939" spans="1:26" ht="12.75" customHeight="1">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c r="Z939" s="130"/>
    </row>
    <row r="940" spans="1:26" ht="12.75" customHeight="1">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c r="Z940" s="130"/>
    </row>
    <row r="941" spans="1:26" ht="12.75" customHeight="1">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c r="Z941" s="130"/>
    </row>
    <row r="942" spans="1:26" ht="12.75" customHeight="1">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c r="Z942" s="130"/>
    </row>
    <row r="943" spans="1:26" ht="12.75" customHeight="1">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c r="Z943" s="130"/>
    </row>
    <row r="944" spans="1:26" ht="12.75" customHeight="1">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c r="Z944" s="130"/>
    </row>
    <row r="945" spans="1:26" ht="12.75" customHeight="1">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c r="Z945" s="130"/>
    </row>
    <row r="946" spans="1:26" ht="12.75" customHeight="1">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c r="Z946" s="130"/>
    </row>
    <row r="947" spans="1:26" ht="12.75" customHeight="1">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c r="Z947" s="130"/>
    </row>
    <row r="948" spans="1:26" ht="12.75" customHeight="1">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c r="Z948" s="130"/>
    </row>
    <row r="949" spans="1:26" ht="12.75" customHeight="1">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c r="Z949" s="130"/>
    </row>
    <row r="950" spans="1:26" ht="12.75" customHeight="1">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c r="Z950" s="130"/>
    </row>
    <row r="951" spans="1:26" ht="12.75" customHeight="1">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c r="Z951" s="130"/>
    </row>
    <row r="952" spans="1:26" ht="12.75" customHeight="1">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c r="Z952" s="130"/>
    </row>
    <row r="953" spans="1:26" ht="12.75" customHeight="1">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c r="Z953" s="130"/>
    </row>
    <row r="954" spans="1:26" ht="12.75" customHeight="1">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c r="Z954" s="130"/>
    </row>
    <row r="955" spans="1:26" ht="12.75" customHeight="1">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c r="Z955" s="130"/>
    </row>
    <row r="956" spans="1:26" ht="12.75" customHeight="1">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c r="Z956" s="130"/>
    </row>
    <row r="957" spans="1:26" ht="12.75" customHeight="1">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c r="Z957" s="130"/>
    </row>
    <row r="958" spans="1:26" ht="12.75" customHeight="1">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c r="Z958" s="130"/>
    </row>
    <row r="959" spans="1:26" ht="12.75" customHeight="1">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c r="Z959" s="130"/>
    </row>
    <row r="960" spans="1:26" ht="12.75" customHeight="1">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c r="Z960" s="130"/>
    </row>
    <row r="961" spans="1:26" ht="12.75" customHeight="1">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c r="Z961" s="130"/>
    </row>
    <row r="962" spans="1:26" ht="12.75" customHeight="1">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c r="Z962" s="130"/>
    </row>
    <row r="963" spans="1:26" ht="12.75" customHeight="1">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c r="Z963" s="130"/>
    </row>
    <row r="964" spans="1:26" ht="12.75" customHeight="1">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c r="Z964" s="130"/>
    </row>
    <row r="965" spans="1:26" ht="12.75" customHeight="1">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c r="Z965" s="130"/>
    </row>
    <row r="966" spans="1:26" ht="12.75" customHeight="1">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c r="Z966" s="130"/>
    </row>
    <row r="967" spans="1:26" ht="12.75" customHeight="1">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c r="Z967" s="130"/>
    </row>
    <row r="968" spans="1:26" ht="12.75" customHeight="1">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c r="Z968" s="130"/>
    </row>
    <row r="969" spans="1:26" ht="12.75" customHeight="1">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c r="Z969" s="130"/>
    </row>
    <row r="970" spans="1:26" ht="12.75" customHeight="1">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c r="X970" s="130"/>
      <c r="Y970" s="130"/>
      <c r="Z970" s="130"/>
    </row>
    <row r="971" spans="1:26" ht="12.75" customHeight="1">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c r="X971" s="130"/>
      <c r="Y971" s="130"/>
      <c r="Z971" s="130"/>
    </row>
    <row r="972" spans="1:26" ht="12.75" customHeight="1">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c r="X972" s="130"/>
      <c r="Y972" s="130"/>
      <c r="Z972" s="130"/>
    </row>
    <row r="973" spans="1:26" ht="12.75" customHeight="1">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c r="X973" s="130"/>
      <c r="Y973" s="130"/>
      <c r="Z973" s="130"/>
    </row>
    <row r="974" spans="1:26" ht="12.75" customHeight="1">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c r="X974" s="130"/>
      <c r="Y974" s="130"/>
      <c r="Z974" s="130"/>
    </row>
    <row r="975" spans="1:26" ht="12.75" customHeight="1">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c r="X975" s="130"/>
      <c r="Y975" s="130"/>
      <c r="Z975" s="130"/>
    </row>
    <row r="976" spans="1:26" ht="12.75" customHeight="1">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c r="X976" s="130"/>
      <c r="Y976" s="130"/>
      <c r="Z976" s="130"/>
    </row>
    <row r="977" spans="1:26" ht="12.75" customHeight="1">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c r="X977" s="130"/>
      <c r="Y977" s="130"/>
      <c r="Z977" s="130"/>
    </row>
    <row r="978" spans="1:26" ht="12.75" customHeight="1">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c r="X978" s="130"/>
      <c r="Y978" s="130"/>
      <c r="Z978" s="130"/>
    </row>
    <row r="979" spans="1:26" ht="12.75" customHeight="1">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c r="X979" s="130"/>
      <c r="Y979" s="130"/>
      <c r="Z979" s="130"/>
    </row>
    <row r="980" spans="1:26" ht="12.75" customHeight="1">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c r="X980" s="130"/>
      <c r="Y980" s="130"/>
      <c r="Z980" s="130"/>
    </row>
    <row r="981" spans="1:26" ht="12.75" customHeight="1">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c r="X981" s="130"/>
      <c r="Y981" s="130"/>
      <c r="Z981" s="130"/>
    </row>
    <row r="982" spans="1:26" ht="12.75" customHeight="1">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c r="X982" s="130"/>
      <c r="Y982" s="130"/>
      <c r="Z982" s="130"/>
    </row>
    <row r="983" spans="1:26" ht="12.75" customHeight="1">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c r="X983" s="130"/>
      <c r="Y983" s="130"/>
      <c r="Z983" s="130"/>
    </row>
    <row r="984" spans="1:26" ht="12.75" customHeight="1">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c r="X984" s="130"/>
      <c r="Y984" s="130"/>
      <c r="Z984" s="130"/>
    </row>
    <row r="985" spans="1:26" ht="12.75" customHeight="1">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c r="X985" s="130"/>
      <c r="Y985" s="130"/>
      <c r="Z985" s="130"/>
    </row>
    <row r="986" spans="1:26" ht="12.75" customHeight="1">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c r="X986" s="130"/>
      <c r="Y986" s="130"/>
      <c r="Z986" s="130"/>
    </row>
    <row r="987" spans="1:26" ht="12.75" customHeight="1">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c r="X987" s="130"/>
      <c r="Y987" s="130"/>
      <c r="Z987" s="130"/>
    </row>
    <row r="988" spans="1:26" ht="12.75" customHeight="1">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c r="X988" s="130"/>
      <c r="Y988" s="130"/>
      <c r="Z988" s="130"/>
    </row>
    <row r="989" spans="1:26" ht="12.75" customHeight="1">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c r="X989" s="130"/>
      <c r="Y989" s="130"/>
      <c r="Z989" s="130"/>
    </row>
    <row r="990" spans="1:26" ht="12.75" customHeight="1">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c r="X990" s="130"/>
      <c r="Y990" s="130"/>
      <c r="Z990" s="130"/>
    </row>
    <row r="991" spans="1:26" ht="12.75" customHeight="1">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c r="X991" s="130"/>
      <c r="Y991" s="130"/>
      <c r="Z991" s="130"/>
    </row>
    <row r="992" spans="1:26" ht="12.75" customHeight="1">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c r="X992" s="130"/>
      <c r="Y992" s="130"/>
      <c r="Z992" s="130"/>
    </row>
    <row r="993" spans="1:26" ht="12.75" customHeight="1">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c r="X993" s="130"/>
      <c r="Y993" s="130"/>
      <c r="Z993" s="130"/>
    </row>
    <row r="994" spans="1:26" ht="12.75" customHeight="1">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c r="X994" s="130"/>
      <c r="Y994" s="130"/>
      <c r="Z994" s="130"/>
    </row>
    <row r="995" spans="1:26" ht="12.75" customHeight="1">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c r="X995" s="130"/>
      <c r="Y995" s="130"/>
      <c r="Z995" s="130"/>
    </row>
    <row r="996" spans="1:26" ht="12.75" customHeight="1">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c r="X996" s="130"/>
      <c r="Y996" s="130"/>
      <c r="Z996" s="130"/>
    </row>
    <row r="997" spans="1:26" ht="12.75" customHeight="1">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c r="X997" s="130"/>
      <c r="Y997" s="130"/>
      <c r="Z997" s="130"/>
    </row>
    <row r="998" spans="1:26" ht="12.75" customHeight="1">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c r="X998" s="130"/>
      <c r="Y998" s="130"/>
      <c r="Z998" s="130"/>
    </row>
    <row r="999" spans="1:26" ht="12.75" customHeight="1">
      <c r="A999" s="130"/>
      <c r="B999" s="130"/>
      <c r="C999" s="130"/>
      <c r="D999" s="130"/>
      <c r="E999" s="130"/>
      <c r="F999" s="130"/>
      <c r="G999" s="130"/>
      <c r="H999" s="130"/>
      <c r="I999" s="130"/>
      <c r="J999" s="130"/>
      <c r="K999" s="130"/>
      <c r="L999" s="130"/>
      <c r="M999" s="130"/>
      <c r="N999" s="130"/>
      <c r="O999" s="130"/>
      <c r="P999" s="130"/>
      <c r="Q999" s="130"/>
      <c r="R999" s="130"/>
      <c r="S999" s="130"/>
      <c r="T999" s="130"/>
      <c r="U999" s="130"/>
      <c r="V999" s="130"/>
      <c r="W999" s="130"/>
      <c r="X999" s="130"/>
      <c r="Y999" s="130"/>
      <c r="Z999" s="130"/>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CN713"/>
  <sheetViews>
    <sheetView tabSelected="1" zoomScale="70" zoomScaleNormal="70" zoomScaleSheetLayoutView="10" workbookViewId="0">
      <pane xSplit="2" ySplit="7" topLeftCell="E26" activePane="bottomRight" state="frozen"/>
      <selection pane="topRight" activeCell="C1" sqref="C1"/>
      <selection pane="bottomLeft" activeCell="A13" sqref="A13"/>
      <selection pane="bottomRight" activeCell="H26" sqref="H26:H27"/>
    </sheetView>
  </sheetViews>
  <sheetFormatPr baseColWidth="10" defaultColWidth="12.625" defaultRowHeight="15" customHeight="1"/>
  <cols>
    <col min="1" max="2" width="12.625" style="526"/>
    <col min="3" max="3" width="5.125" style="304" customWidth="1"/>
    <col min="4" max="4" width="25.125" style="304" customWidth="1"/>
    <col min="5" max="5" width="23.625" style="195" customWidth="1"/>
    <col min="6" max="6" width="27.375" style="304" customWidth="1"/>
    <col min="7" max="7" width="32.875" style="304" customWidth="1"/>
    <col min="8" max="8" width="25.375" style="304" customWidth="1"/>
    <col min="9" max="9" width="31.625" style="304" customWidth="1"/>
    <col min="10" max="13" width="10.125" style="304" customWidth="1"/>
    <col min="14" max="14" width="18.375" style="304" customWidth="1"/>
    <col min="15" max="15" width="15.625" style="304" customWidth="1"/>
    <col min="16" max="16" width="23.375" style="304" customWidth="1"/>
    <col min="17" max="17" width="11.375" style="304" customWidth="1"/>
    <col min="18" max="18" width="27.875" style="304" customWidth="1"/>
    <col min="19" max="19" width="21.625" style="304" customWidth="1"/>
    <col min="20" max="20" width="7.125" style="304" customWidth="1"/>
    <col min="21" max="21" width="19.875" style="304" customWidth="1"/>
    <col min="22" max="22" width="5.125" style="304" customWidth="1"/>
    <col min="23" max="23" width="48.125" style="304" customWidth="1"/>
    <col min="24" max="24" width="13.125" style="304" customWidth="1"/>
    <col min="25" max="25" width="6" style="304" customWidth="1"/>
    <col min="26" max="26" width="4.375" style="304" customWidth="1"/>
    <col min="27" max="27" width="4.875" style="304" customWidth="1"/>
    <col min="28" max="28" width="6.125" style="304" customWidth="1"/>
    <col min="29" max="29" width="5.875" style="304" customWidth="1"/>
    <col min="30" max="30" width="6.625" style="304" customWidth="1"/>
    <col min="31" max="31" width="15.125" style="304" customWidth="1"/>
    <col min="32" max="32" width="7.625" style="304" customWidth="1"/>
    <col min="33" max="33" width="9.125" style="304" customWidth="1"/>
    <col min="34" max="34" width="8.125" style="304" customWidth="1"/>
    <col min="35" max="35" width="6.125" style="304" bestFit="1" customWidth="1"/>
    <col min="36" max="36" width="9.625" style="304" customWidth="1"/>
    <col min="37" max="37" width="6.375" style="304" customWidth="1"/>
    <col min="38" max="38" width="20.125" style="304" customWidth="1"/>
    <col min="39" max="39" width="29.375" style="304" customWidth="1"/>
    <col min="40" max="40" width="20.625" style="304" customWidth="1"/>
    <col min="41" max="41" width="20.375" style="304" customWidth="1"/>
    <col min="42" max="42" width="13" style="636" hidden="1" customWidth="1"/>
    <col min="43" max="43" width="16.125" style="636" hidden="1" customWidth="1"/>
    <col min="44" max="44" width="18.375" style="636" hidden="1" customWidth="1"/>
    <col min="45" max="45" width="10" style="636" customWidth="1"/>
    <col min="46" max="64" width="10" customWidth="1"/>
  </cols>
  <sheetData>
    <row r="1" spans="1:64" ht="28.5" customHeight="1">
      <c r="C1" s="1290"/>
      <c r="D1" s="1291"/>
      <c r="E1" s="1291"/>
      <c r="F1" s="1291"/>
      <c r="G1" s="1291"/>
      <c r="H1" s="1291"/>
      <c r="I1" s="1292"/>
      <c r="J1" s="1299" t="s">
        <v>61</v>
      </c>
      <c r="K1" s="1300"/>
      <c r="L1" s="1300"/>
      <c r="M1" s="1300"/>
      <c r="N1" s="1300"/>
      <c r="O1" s="1300"/>
      <c r="P1" s="1300"/>
      <c r="Q1" s="1300"/>
      <c r="R1" s="1300"/>
      <c r="S1" s="1300"/>
      <c r="T1" s="1300"/>
      <c r="U1" s="1300"/>
      <c r="V1" s="1300"/>
      <c r="W1" s="1300"/>
      <c r="X1" s="1300"/>
      <c r="Y1" s="1300"/>
      <c r="Z1" s="1300"/>
      <c r="AA1" s="1300"/>
      <c r="AB1" s="1300"/>
      <c r="AC1" s="1300"/>
      <c r="AD1" s="1300"/>
      <c r="AE1" s="1301"/>
      <c r="AF1" s="1302" t="s">
        <v>466</v>
      </c>
      <c r="AG1" s="1300"/>
      <c r="AH1" s="1300"/>
      <c r="AI1" s="1300"/>
      <c r="AJ1" s="1300"/>
      <c r="AK1" s="1300"/>
      <c r="AL1" s="1300"/>
      <c r="AM1" s="1300"/>
      <c r="AN1" s="1300"/>
      <c r="AO1" s="1301"/>
      <c r="AP1" s="18"/>
      <c r="AQ1" s="18"/>
      <c r="AR1" s="18"/>
      <c r="AS1" s="633"/>
      <c r="AT1" s="19"/>
      <c r="AU1" s="19"/>
      <c r="AV1" s="19"/>
      <c r="AW1" s="19"/>
      <c r="AX1" s="19"/>
      <c r="AY1" s="19"/>
      <c r="AZ1" s="19"/>
      <c r="BA1" s="19"/>
      <c r="BB1" s="19"/>
      <c r="BC1" s="19"/>
      <c r="BD1" s="19"/>
      <c r="BE1" s="19"/>
      <c r="BF1" s="19"/>
      <c r="BG1" s="19"/>
      <c r="BH1" s="19"/>
      <c r="BI1" s="19"/>
      <c r="BJ1" s="19"/>
      <c r="BK1" s="19"/>
      <c r="BL1" s="19"/>
    </row>
    <row r="2" spans="1:64" ht="32.25" customHeight="1">
      <c r="C2" s="1293"/>
      <c r="D2" s="1294"/>
      <c r="E2" s="1294"/>
      <c r="F2" s="1294"/>
      <c r="G2" s="1294"/>
      <c r="H2" s="1294"/>
      <c r="I2" s="1295"/>
      <c r="J2" s="1299" t="s">
        <v>62</v>
      </c>
      <c r="K2" s="1300"/>
      <c r="L2" s="1300"/>
      <c r="M2" s="1300"/>
      <c r="N2" s="1300"/>
      <c r="O2" s="1300"/>
      <c r="P2" s="1300"/>
      <c r="Q2" s="1300"/>
      <c r="R2" s="1300"/>
      <c r="S2" s="1300"/>
      <c r="T2" s="1300"/>
      <c r="U2" s="1300"/>
      <c r="V2" s="1300"/>
      <c r="W2" s="1300"/>
      <c r="X2" s="1300"/>
      <c r="Y2" s="1300"/>
      <c r="Z2" s="1300"/>
      <c r="AA2" s="1300"/>
      <c r="AB2" s="1300"/>
      <c r="AC2" s="1300"/>
      <c r="AD2" s="1300"/>
      <c r="AE2" s="1301"/>
      <c r="AF2" s="1302" t="s">
        <v>467</v>
      </c>
      <c r="AG2" s="1300"/>
      <c r="AH2" s="1300"/>
      <c r="AI2" s="1300"/>
      <c r="AJ2" s="1300"/>
      <c r="AK2" s="1300"/>
      <c r="AL2" s="1300"/>
      <c r="AM2" s="1300"/>
      <c r="AN2" s="1300"/>
      <c r="AO2" s="1301"/>
      <c r="AP2" s="18"/>
      <c r="AQ2" s="18"/>
      <c r="AR2" s="18"/>
      <c r="AS2" s="633"/>
      <c r="AT2" s="19"/>
      <c r="AU2" s="19"/>
      <c r="AV2" s="19"/>
      <c r="AW2" s="19"/>
      <c r="AX2" s="19"/>
      <c r="AY2" s="19"/>
      <c r="AZ2" s="19"/>
      <c r="BA2" s="19"/>
      <c r="BB2" s="19"/>
      <c r="BC2" s="19"/>
      <c r="BD2" s="19"/>
      <c r="BE2" s="19"/>
      <c r="BF2" s="19"/>
      <c r="BG2" s="19"/>
      <c r="BH2" s="19"/>
      <c r="BI2" s="19"/>
      <c r="BJ2" s="19"/>
      <c r="BK2" s="19"/>
      <c r="BL2" s="19"/>
    </row>
    <row r="3" spans="1:64" ht="30" customHeight="1">
      <c r="C3" s="1296"/>
      <c r="D3" s="1297"/>
      <c r="E3" s="1297"/>
      <c r="F3" s="1297"/>
      <c r="G3" s="1297"/>
      <c r="H3" s="1297"/>
      <c r="I3" s="1298"/>
      <c r="J3" s="1299" t="s">
        <v>63</v>
      </c>
      <c r="K3" s="1300"/>
      <c r="L3" s="1300"/>
      <c r="M3" s="1300"/>
      <c r="N3" s="1300"/>
      <c r="O3" s="1300"/>
      <c r="P3" s="1300"/>
      <c r="Q3" s="1300"/>
      <c r="R3" s="1300"/>
      <c r="S3" s="1300"/>
      <c r="T3" s="1300"/>
      <c r="U3" s="1300"/>
      <c r="V3" s="1300"/>
      <c r="W3" s="1300"/>
      <c r="X3" s="1300"/>
      <c r="Y3" s="1300"/>
      <c r="Z3" s="1300"/>
      <c r="AA3" s="1300"/>
      <c r="AB3" s="1300"/>
      <c r="AC3" s="1300"/>
      <c r="AD3" s="1300"/>
      <c r="AE3" s="1301"/>
      <c r="AF3" s="1302" t="s">
        <v>468</v>
      </c>
      <c r="AG3" s="1300"/>
      <c r="AH3" s="1300"/>
      <c r="AI3" s="1300"/>
      <c r="AJ3" s="1300"/>
      <c r="AK3" s="1300"/>
      <c r="AL3" s="1300"/>
      <c r="AM3" s="1300"/>
      <c r="AN3" s="1300"/>
      <c r="AO3" s="1301"/>
      <c r="AP3" s="18"/>
      <c r="AQ3" s="18"/>
      <c r="AR3" s="18"/>
      <c r="AS3" s="633"/>
      <c r="AT3" s="19"/>
      <c r="AU3" s="19"/>
      <c r="AV3" s="19"/>
      <c r="AW3" s="19"/>
      <c r="AX3" s="19"/>
      <c r="AY3" s="19"/>
      <c r="AZ3" s="19"/>
      <c r="BA3" s="19"/>
      <c r="BB3" s="19"/>
      <c r="BC3" s="19"/>
      <c r="BD3" s="19"/>
      <c r="BE3" s="19"/>
      <c r="BF3" s="19"/>
      <c r="BG3" s="19"/>
      <c r="BH3" s="19"/>
      <c r="BI3" s="19"/>
      <c r="BJ3" s="19"/>
      <c r="BK3" s="19"/>
      <c r="BL3" s="19"/>
    </row>
    <row r="4" spans="1:64" ht="21" thickBot="1">
      <c r="C4" s="195"/>
      <c r="F4" s="195"/>
      <c r="G4" s="195"/>
      <c r="H4" s="195"/>
      <c r="I4" s="195"/>
      <c r="J4" s="302"/>
      <c r="K4" s="302"/>
      <c r="L4" s="302"/>
      <c r="M4" s="302"/>
      <c r="Q4" s="277"/>
      <c r="V4" s="290"/>
      <c r="W4" s="276"/>
      <c r="X4" s="276"/>
      <c r="Y4" s="291"/>
      <c r="Z4" s="291"/>
      <c r="AA4" s="276"/>
      <c r="AB4" s="291"/>
      <c r="AC4" s="291"/>
      <c r="AD4" s="291"/>
      <c r="AE4" s="276"/>
      <c r="AF4" s="291"/>
      <c r="AG4" s="276"/>
      <c r="AH4" s="291"/>
      <c r="AI4" s="276"/>
      <c r="AJ4" s="291"/>
      <c r="AK4" s="291"/>
      <c r="AL4" s="276"/>
      <c r="AM4" s="194"/>
      <c r="AN4" s="194"/>
      <c r="AO4" s="194"/>
      <c r="AP4" s="633"/>
      <c r="AQ4" s="633"/>
      <c r="AR4" s="633"/>
      <c r="AS4" s="633"/>
      <c r="AT4" s="19"/>
      <c r="AU4" s="19"/>
      <c r="AV4" s="19"/>
      <c r="AW4" s="19"/>
      <c r="AX4" s="19"/>
      <c r="AY4" s="19"/>
      <c r="AZ4" s="19"/>
      <c r="BA4" s="19"/>
      <c r="BB4" s="19"/>
      <c r="BC4" s="19"/>
      <c r="BD4" s="19"/>
      <c r="BE4" s="19"/>
      <c r="BF4" s="19"/>
      <c r="BG4" s="19"/>
      <c r="BH4" s="19"/>
      <c r="BI4" s="19"/>
      <c r="BJ4" s="19"/>
      <c r="BK4" s="19"/>
      <c r="BL4" s="19"/>
    </row>
    <row r="5" spans="1:64" ht="13.5" customHeight="1" thickTop="1">
      <c r="A5" s="1144" t="s">
        <v>584</v>
      </c>
      <c r="B5" s="1144" t="s">
        <v>585</v>
      </c>
      <c r="C5" s="1309" t="s">
        <v>64</v>
      </c>
      <c r="D5" s="1281"/>
      <c r="E5" s="1281"/>
      <c r="F5" s="1281"/>
      <c r="G5" s="1281"/>
      <c r="H5" s="1281"/>
      <c r="I5" s="1281"/>
      <c r="J5" s="1310"/>
      <c r="K5" s="1310"/>
      <c r="L5" s="1310"/>
      <c r="M5" s="1310"/>
      <c r="N5" s="1281"/>
      <c r="O5" s="1281"/>
      <c r="P5" s="1280" t="s">
        <v>65</v>
      </c>
      <c r="Q5" s="1281"/>
      <c r="R5" s="1281"/>
      <c r="S5" s="1281"/>
      <c r="T5" s="1281"/>
      <c r="U5" s="1281"/>
      <c r="V5" s="1280" t="s">
        <v>66</v>
      </c>
      <c r="W5" s="1281"/>
      <c r="X5" s="1281"/>
      <c r="Y5" s="1281"/>
      <c r="Z5" s="1281"/>
      <c r="AA5" s="1281"/>
      <c r="AB5" s="1281"/>
      <c r="AC5" s="1281"/>
      <c r="AD5" s="1281"/>
      <c r="AE5" s="1280" t="s">
        <v>67</v>
      </c>
      <c r="AF5" s="1281"/>
      <c r="AG5" s="1281"/>
      <c r="AH5" s="1281"/>
      <c r="AI5" s="1281"/>
      <c r="AJ5" s="1281"/>
      <c r="AK5" s="1281"/>
      <c r="AL5" s="381"/>
      <c r="AM5" s="1282" t="s">
        <v>68</v>
      </c>
      <c r="AN5" s="1283"/>
      <c r="AO5" s="1283"/>
      <c r="AP5" s="1283"/>
      <c r="AQ5" s="1283"/>
      <c r="AR5" s="1284"/>
      <c r="AS5" s="633"/>
      <c r="AT5" s="19"/>
      <c r="AU5" s="19"/>
      <c r="AV5" s="19"/>
      <c r="AW5" s="19"/>
      <c r="AX5" s="19"/>
      <c r="AY5" s="19"/>
      <c r="AZ5" s="19"/>
      <c r="BA5" s="19"/>
      <c r="BB5" s="19"/>
      <c r="BC5" s="19"/>
      <c r="BD5" s="19"/>
      <c r="BE5" s="19"/>
      <c r="BF5" s="19"/>
      <c r="BG5" s="19"/>
      <c r="BH5" s="19"/>
      <c r="BI5" s="19"/>
      <c r="BJ5" s="19"/>
      <c r="BK5" s="19"/>
      <c r="BL5" s="19"/>
    </row>
    <row r="6" spans="1:64" ht="16.5" customHeight="1">
      <c r="A6" s="1145"/>
      <c r="B6" s="1145"/>
      <c r="C6" s="1303" t="s">
        <v>69</v>
      </c>
      <c r="D6" s="1285" t="s">
        <v>70</v>
      </c>
      <c r="E6" s="1285" t="s">
        <v>15</v>
      </c>
      <c r="F6" s="1285" t="s">
        <v>17</v>
      </c>
      <c r="G6" s="1285" t="s">
        <v>19</v>
      </c>
      <c r="H6" s="1285" t="s">
        <v>71</v>
      </c>
      <c r="I6" s="1327" t="s">
        <v>21</v>
      </c>
      <c r="J6" s="1329" t="s">
        <v>72</v>
      </c>
      <c r="K6" s="1313"/>
      <c r="L6" s="1313"/>
      <c r="M6" s="1313"/>
      <c r="N6" s="1306" t="s">
        <v>23</v>
      </c>
      <c r="O6" s="1285" t="s">
        <v>73</v>
      </c>
      <c r="P6" s="1285" t="s">
        <v>74</v>
      </c>
      <c r="Q6" s="1308" t="s">
        <v>75</v>
      </c>
      <c r="R6" s="1285" t="s">
        <v>76</v>
      </c>
      <c r="S6" s="1285" t="s">
        <v>77</v>
      </c>
      <c r="T6" s="1314" t="s">
        <v>75</v>
      </c>
      <c r="U6" s="1285" t="s">
        <v>29</v>
      </c>
      <c r="V6" s="1287" t="s">
        <v>78</v>
      </c>
      <c r="W6" s="1285" t="s">
        <v>79</v>
      </c>
      <c r="X6" s="1285" t="s">
        <v>33</v>
      </c>
      <c r="Y6" s="1285" t="s">
        <v>80</v>
      </c>
      <c r="Z6" s="1313"/>
      <c r="AA6" s="1313"/>
      <c r="AB6" s="1313"/>
      <c r="AC6" s="1313"/>
      <c r="AD6" s="1313"/>
      <c r="AE6" s="1285" t="s">
        <v>81</v>
      </c>
      <c r="AF6" s="1287" t="s">
        <v>82</v>
      </c>
      <c r="AG6" s="1285" t="s">
        <v>75</v>
      </c>
      <c r="AH6" s="1287" t="s">
        <v>83</v>
      </c>
      <c r="AI6" s="1285" t="s">
        <v>75</v>
      </c>
      <c r="AJ6" s="1287" t="s">
        <v>84</v>
      </c>
      <c r="AK6" s="1287" t="s">
        <v>50</v>
      </c>
      <c r="AL6" s="1285" t="s">
        <v>85</v>
      </c>
      <c r="AM6" s="1285" t="s">
        <v>68</v>
      </c>
      <c r="AN6" s="1285" t="s">
        <v>86</v>
      </c>
      <c r="AO6" s="1285" t="s">
        <v>87</v>
      </c>
      <c r="AP6" s="1278" t="s">
        <v>88</v>
      </c>
      <c r="AQ6" s="1278" t="s">
        <v>89</v>
      </c>
      <c r="AR6" s="1288" t="s">
        <v>54</v>
      </c>
      <c r="AS6" s="633"/>
      <c r="AT6" s="19"/>
      <c r="AU6" s="19"/>
      <c r="AV6" s="19"/>
      <c r="AW6" s="19"/>
      <c r="AX6" s="19"/>
      <c r="AY6" s="19"/>
      <c r="AZ6" s="19"/>
      <c r="BA6" s="19"/>
      <c r="BB6" s="19"/>
      <c r="BC6" s="19"/>
      <c r="BD6" s="19"/>
      <c r="BE6" s="19"/>
      <c r="BF6" s="19"/>
      <c r="BG6" s="19"/>
      <c r="BH6" s="19"/>
      <c r="BI6" s="19"/>
      <c r="BJ6" s="19"/>
      <c r="BK6" s="19"/>
      <c r="BL6" s="19"/>
    </row>
    <row r="7" spans="1:64" ht="94.5" customHeight="1" thickBot="1">
      <c r="A7" s="1146"/>
      <c r="B7" s="1146"/>
      <c r="C7" s="1304"/>
      <c r="D7" s="1286"/>
      <c r="E7" s="1305"/>
      <c r="F7" s="1286"/>
      <c r="G7" s="1286"/>
      <c r="H7" s="1286"/>
      <c r="I7" s="1328"/>
      <c r="J7" s="306" t="s">
        <v>90</v>
      </c>
      <c r="K7" s="306" t="s">
        <v>91</v>
      </c>
      <c r="L7" s="306" t="s">
        <v>92</v>
      </c>
      <c r="M7" s="306" t="s">
        <v>93</v>
      </c>
      <c r="N7" s="1307"/>
      <c r="O7" s="1286"/>
      <c r="P7" s="1286"/>
      <c r="Q7" s="1286"/>
      <c r="R7" s="1286"/>
      <c r="S7" s="1286"/>
      <c r="T7" s="1286"/>
      <c r="U7" s="1286"/>
      <c r="V7" s="1286"/>
      <c r="W7" s="1286"/>
      <c r="X7" s="1286"/>
      <c r="Y7" s="294" t="s">
        <v>94</v>
      </c>
      <c r="Z7" s="294" t="s">
        <v>95</v>
      </c>
      <c r="AA7" s="294" t="s">
        <v>96</v>
      </c>
      <c r="AB7" s="294" t="s">
        <v>97</v>
      </c>
      <c r="AC7" s="294" t="s">
        <v>98</v>
      </c>
      <c r="AD7" s="294" t="s">
        <v>99</v>
      </c>
      <c r="AE7" s="1286"/>
      <c r="AF7" s="1286"/>
      <c r="AG7" s="1286"/>
      <c r="AH7" s="1286"/>
      <c r="AI7" s="1286"/>
      <c r="AJ7" s="1286"/>
      <c r="AK7" s="1286"/>
      <c r="AL7" s="1286"/>
      <c r="AM7" s="1286"/>
      <c r="AN7" s="1286"/>
      <c r="AO7" s="1286"/>
      <c r="AP7" s="1279"/>
      <c r="AQ7" s="1279"/>
      <c r="AR7" s="1289"/>
      <c r="AS7" s="21"/>
      <c r="AT7" s="21"/>
      <c r="AU7" s="21"/>
      <c r="AV7" s="21"/>
      <c r="AW7" s="21"/>
      <c r="AX7" s="21"/>
      <c r="AY7" s="21"/>
      <c r="AZ7" s="21"/>
      <c r="BA7" s="21"/>
      <c r="BB7" s="21"/>
      <c r="BC7" s="21"/>
      <c r="BD7" s="21"/>
      <c r="BE7" s="21"/>
      <c r="BF7" s="21"/>
      <c r="BG7" s="21"/>
      <c r="BH7" s="21"/>
      <c r="BI7" s="21"/>
      <c r="BJ7" s="21"/>
      <c r="BK7" s="21"/>
      <c r="BL7" s="21"/>
    </row>
    <row r="8" spans="1:64" s="136" customFormat="1" ht="189" customHeight="1" thickTop="1" thickBot="1">
      <c r="A8" s="1148" t="s">
        <v>589</v>
      </c>
      <c r="B8" s="1147" t="s">
        <v>586</v>
      </c>
      <c r="C8" s="693">
        <v>1</v>
      </c>
      <c r="D8" s="326" t="s">
        <v>100</v>
      </c>
      <c r="E8" s="326" t="s">
        <v>101</v>
      </c>
      <c r="F8" s="326" t="s">
        <v>102</v>
      </c>
      <c r="G8" s="326" t="s">
        <v>103</v>
      </c>
      <c r="H8" s="326" t="s">
        <v>227</v>
      </c>
      <c r="I8" s="326" t="s">
        <v>105</v>
      </c>
      <c r="J8" s="326" t="s">
        <v>106</v>
      </c>
      <c r="K8" s="326" t="s">
        <v>106</v>
      </c>
      <c r="L8" s="326"/>
      <c r="M8" s="326"/>
      <c r="N8" s="326" t="s">
        <v>149</v>
      </c>
      <c r="O8" s="326">
        <v>1</v>
      </c>
      <c r="P8" s="684" t="str">
        <f>IF(O8&lt;=0,"",IF(O8&lt;=2,"Muy Baja",IF(O8&lt;=24,"Baja",IF(O8&lt;=500,"Media",IF(O8&lt;=5000,"Alta","Muy Alta")))))</f>
        <v>Muy Baja</v>
      </c>
      <c r="Q8" s="326">
        <f>IF(P8="","",IF(P8="Muy Baja",0.2,IF(P8="Baja",0.4,IF(P8="Media",0.6,IF(P8="Alta",0.8,IF(P8="Muy Alta",1,))))))</f>
        <v>0.2</v>
      </c>
      <c r="R8" s="694" t="s">
        <v>165</v>
      </c>
      <c r="S8" s="687" t="str">
        <f>IF(OR(R8='Tabla Impacto'!$C$11,R8='Tabla Impacto'!$D$11),"Leve",IF(OR(R8='Tabla Impacto'!$C$12,R8='Tabla Impacto'!$D$12),"Menor",IF(OR(R8='Tabla Impacto'!$C$13,R8='Tabla Impacto'!$D$13),"Moderado",IF(OR(R8='Tabla Impacto'!$C$14,R8='Tabla Impacto'!$D$14),"Mayor",IF(OR(R8='Tabla Impacto'!$C$15,R8='Tabla Impacto'!$D$15),"Catastrófico","")))))</f>
        <v>Mayor</v>
      </c>
      <c r="T8" s="695">
        <f>IF(S8="","",IF(S8="Leve",0.2,IF(S8="Menor",0.4,IF(S8="Moderado",0.6,IF(S8="Mayor",0.8,IF(S8="Catastrófico",1,))))))</f>
        <v>0.8</v>
      </c>
      <c r="U8" s="328" t="str">
        <f>IF(OR(AND(P8="Muy Baja",S8="Leve"),AND(P8="Muy Baja",S8="Menor"),AND(P8="Baja",S8="Leve")),"Bajo",IF(OR(AND(P8="Muy baja",S8="Moderado"),AND(P8="Baja",S8="Menor"),AND(P8="Baja",S8="Moderado"),AND(P8="Media",S8="Leve"),AND(P8="Media",S8="Menor"),AND(P8="Media",S8="Moderado"),AND(P8="Alta",S8="Leve"),AND(P8="Alta",S8="Menor")),"Moderado",IF(OR(AND(P8="Muy Baja",S8="Mayor"),AND(P8="Baja",S8="Mayor"),AND(P8="Media",S8="Mayor"),AND(P8="Alta",S8="Moderado"),AND(P8="Alta",S8="Mayor"),AND(P8="Muy Alta",S8="Leve"),AND(P8="Muy Alta",S8="Menor"),AND(P8="Muy Alta",S8="Moderado"),AND(P8="Muy Alta",S8="Mayor")),"Alto",IF(OR(AND(P8="Muy Baja",S8="Catastrófico"),AND(P8="Baja",S8="Catastrófico"),AND(P8="Media",S8="Catastrófico"),AND(P8="Alta",S8="Catastrófico"),AND(P8="Muy Alta",S8="Catastrófico")),"Extremo",""))))</f>
        <v>Alto</v>
      </c>
      <c r="V8" s="318">
        <v>1</v>
      </c>
      <c r="W8" s="326" t="s">
        <v>670</v>
      </c>
      <c r="X8" s="318" t="str">
        <f>IF(OR(Y8="Preventivo",Y8="Detectivo"),"Probabilidad",IF(Y8="Correctivo","Impacto",""))</f>
        <v>Probabilidad</v>
      </c>
      <c r="Y8" s="688" t="s">
        <v>109</v>
      </c>
      <c r="Z8" s="688" t="s">
        <v>110</v>
      </c>
      <c r="AA8" s="688" t="str">
        <f>IF(AND(Y8="Preventivo",Z8="Automático"),"50%",IF(AND(Y8="Preventivo",Z8="Manual"),"40%",IF(AND(Y8="Detectivo",Z8="Automático"),"40%",IF(AND(Y8="Detectivo",Z8="Manual"),"30%",IF(AND(Y8="Correctivo",Z8="Automático"),"35%",IF(AND(Y8="Correctivo",Z8="Manual"),"25%",""))))))</f>
        <v>40%</v>
      </c>
      <c r="AB8" s="688" t="s">
        <v>111</v>
      </c>
      <c r="AC8" s="688" t="s">
        <v>112</v>
      </c>
      <c r="AD8" s="688" t="s">
        <v>113</v>
      </c>
      <c r="AE8" s="284">
        <f>IFERROR(IF(X8="Probabilidad",(Q8-(+Q8*AA8)),IF(X8="Impacto",Q8,"")),"")</f>
        <v>0.12</v>
      </c>
      <c r="AF8" s="285" t="str">
        <f>IFERROR(IF(AE8="","",IF(AE8&lt;=0.2,"Muy Baja",IF(AE8&lt;=0.4,"Baja",IF(AE8&lt;=0.6,"Media",IF(AE8&lt;=0.8,"Alta","Muy Alta"))))),"")</f>
        <v>Muy Baja</v>
      </c>
      <c r="AG8" s="327">
        <f>+AE8</f>
        <v>0.12</v>
      </c>
      <c r="AH8" s="285" t="str">
        <f>IFERROR(IF(AI8="","",IF(AI8&lt;=0.2,"Leve",IF(AI8&lt;=0.4,"Menor",IF(AI8&lt;=0.6,"Moderado",IF(AI8&lt;=0.8,"Mayor","Catastrófico"))))),"")</f>
        <v>Mayor</v>
      </c>
      <c r="AI8" s="286">
        <f>IFERROR(IF(X8="Impacto",(T8-(+T8*AA8)),IF(X8="Probabilidad",T8,"")),"")</f>
        <v>0.8</v>
      </c>
      <c r="AJ8" s="287" t="str">
        <f>IFERROR(IF(OR(AND(AF8="Muy Baja",AH8="Leve"),AND(AF8="Muy Baja",AH8="Menor"),AND(AF8="Baja",AH8="Leve")),"Bajo",IF(OR(AND(AF8="Muy baja",AH8="Moderado"),AND(AF8="Baja",AH8="Menor"),AND(AF8="Baja",AH8="Moderado"),AND(AF8="Media",AH8="Leve"),AND(AF8="Media",AH8="Menor"),AND(AF8="Media",AH8="Moderado"),AND(AF8="Alta",AH8="Leve"),AND(AF8="Alta",AH8="Menor")),"Moderado",IF(OR(AND(AF8="Muy Baja",AH8="Mayor"),AND(AF8="Baja",AH8="Mayor"),AND(AF8="Media",AH8="Mayor"),AND(AF8="Alta",AH8="Moderado"),AND(AF8="Alta",AH8="Mayor"),AND(AF8="Muy Alta",AH8="Leve"),AND(AF8="Muy Alta",AH8="Menor"),AND(AF8="Muy Alta",AH8="Moderado"),AND(AF8="Muy Alta",AH8="Mayor")),"Alto",IF(OR(AND(AF8="Muy Baja",AH8="Catastrófico"),AND(AF8="Baja",AH8="Catastrófico"),AND(AF8="Media",AH8="Catastrófico"),AND(AF8="Alta",AH8="Catastrófico"),AND(AF8="Muy Alta",AH8="Catastrófico")),"Extremo","")))),"")</f>
        <v>Alto</v>
      </c>
      <c r="AK8" s="688" t="s">
        <v>114</v>
      </c>
      <c r="AL8" s="326"/>
      <c r="AM8" s="689" t="s">
        <v>703</v>
      </c>
      <c r="AN8" s="326" t="s">
        <v>704</v>
      </c>
      <c r="AO8" s="696">
        <v>45534</v>
      </c>
      <c r="AP8" s="527"/>
      <c r="AQ8" s="528"/>
      <c r="AR8" s="529"/>
      <c r="AS8" s="634"/>
      <c r="AT8" s="135"/>
      <c r="AU8" s="135"/>
      <c r="AV8" s="135"/>
      <c r="AW8" s="135"/>
      <c r="AX8" s="135"/>
      <c r="AY8" s="135"/>
      <c r="AZ8" s="135"/>
      <c r="BA8" s="135"/>
      <c r="BB8" s="135"/>
      <c r="BC8" s="135"/>
      <c r="BD8" s="135"/>
      <c r="BE8" s="135"/>
      <c r="BF8" s="135"/>
      <c r="BG8" s="135"/>
      <c r="BH8" s="135"/>
      <c r="BI8" s="135"/>
      <c r="BJ8" s="135"/>
      <c r="BK8" s="135"/>
      <c r="BL8" s="135"/>
    </row>
    <row r="9" spans="1:64" s="136" customFormat="1" ht="171.75" customHeight="1" thickTop="1" thickBot="1">
      <c r="A9" s="1149"/>
      <c r="B9" s="1147"/>
      <c r="C9" s="1323">
        <v>2</v>
      </c>
      <c r="D9" s="1021" t="s">
        <v>115</v>
      </c>
      <c r="E9" s="999" t="s">
        <v>116</v>
      </c>
      <c r="F9" s="1021" t="s">
        <v>117</v>
      </c>
      <c r="G9" s="1021" t="s">
        <v>118</v>
      </c>
      <c r="H9" s="1021" t="s">
        <v>227</v>
      </c>
      <c r="I9" s="1021" t="s">
        <v>342</v>
      </c>
      <c r="J9" s="1266" t="s">
        <v>106</v>
      </c>
      <c r="K9" s="1266"/>
      <c r="L9" s="1266"/>
      <c r="M9" s="1266"/>
      <c r="N9" s="999" t="s">
        <v>149</v>
      </c>
      <c r="O9" s="1266">
        <v>1</v>
      </c>
      <c r="P9" s="1007" t="str">
        <f>IF(O9&lt;=0,"",IF(O9&lt;=2,"Muy Baja",IF(O9&lt;=24,"Baja",IF(O9&lt;=500,"Media",IF(O9&lt;=5000,"Alta","Muy Alta")))))</f>
        <v>Muy Baja</v>
      </c>
      <c r="Q9" s="1267">
        <f>IF(P9="","",IF(P9="Muy Baja",0.2,IF(P9="Baja",0.4,IF(P9="Media",0.6,IF(P9="Alta",0.8,IF(P9="Muy Alta",1,))))))</f>
        <v>0.2</v>
      </c>
      <c r="R9" s="1000" t="s">
        <v>108</v>
      </c>
      <c r="S9" s="1316" t="str">
        <f>IF(OR(R9='Tabla Impacto'!$C$11,R9='Tabla Impacto'!$D$11),"Leve",IF(OR(R9='Tabla Impacto'!$C$12,R9='Tabla Impacto'!$D$12),"Menor",IF(OR(R9='Tabla Impacto'!$C$13,R9='Tabla Impacto'!$D$13),"Moderado",IF(OR(R9='Tabla Impacto'!$C$14,R9='Tabla Impacto'!$D$14),"Mayor",IF(OR(R9='Tabla Impacto'!$C$15,R9='Tabla Impacto'!$D$15),"Catastrófico","")))))</f>
        <v>Moderado</v>
      </c>
      <c r="T9" s="1267">
        <f>IF(S9="","",IF(S9="Leve",0.2,IF(S9="Menor",0.4,IF(S9="Moderado",0.6,IF(S9="Mayor",0.8,IF(S9="Catastrófico",1,))))))</f>
        <v>0.6</v>
      </c>
      <c r="U9" s="1268" t="str">
        <f>IF(OR(AND(P9="Muy Baja",S9="Leve"),AND(P9="Muy Baja",S9="Menor"),AND(P9="Baja",S9="Leve")),"Bajo",IF(OR(AND(P9="Muy baja",S9="Moderado"),AND(P9="Baja",S9="Menor"),AND(P9="Baja",S9="Moderado"),AND(P9="Media",S9="Leve"),AND(P9="Media",S9="Menor"),AND(P9="Media",S9="Moderado"),AND(P9="Alta",S9="Leve"),AND(P9="Alta",S9="Menor")),"Moderado",IF(OR(AND(P9="Muy Baja",S9="Mayor"),AND(P9="Baja",S9="Mayor"),AND(P9="Media",S9="Mayor"),AND(P9="Alta",S9="Moderado"),AND(P9="Alta",S9="Mayor"),AND(P9="Muy Alta",S9="Leve"),AND(P9="Muy Alta",S9="Menor"),AND(P9="Muy Alta",S9="Moderado"),AND(P9="Muy Alta",S9="Mayor")),"Alto",IF(OR(AND(P9="Muy Baja",S9="Catastrófico"),AND(P9="Baja",S9="Catastrófico"),AND(P9="Media",S9="Catastrófico"),AND(P9="Alta",S9="Catastrófico"),AND(P9="Muy Alta",S9="Catastrófico")),"Extremo",""))))</f>
        <v>Moderado</v>
      </c>
      <c r="V9" s="341">
        <v>1</v>
      </c>
      <c r="W9" s="333" t="s">
        <v>705</v>
      </c>
      <c r="X9" s="341" t="str">
        <f t="shared" ref="X9:X27" si="0">IF(OR(Y9="Preventivo",Y9="Detectivo"),"Probabilidad",IF(Y9="Correctivo","Impacto",""))</f>
        <v>Probabilidad</v>
      </c>
      <c r="Y9" s="335" t="s">
        <v>109</v>
      </c>
      <c r="Z9" s="335" t="s">
        <v>110</v>
      </c>
      <c r="AA9" s="338" t="str">
        <f t="shared" ref="AA9:AA24" si="1">IF(AND(Y9="Preventivo",Z9="Automático"),"50%",IF(AND(Y9="Preventivo",Z9="Manual"),"40%",IF(AND(Y9="Detectivo",Z9="Automático"),"40%",IF(AND(Y9="Detectivo",Z9="Manual"),"30%",IF(AND(Y9="Correctivo",Z9="Automático"),"35%",IF(AND(Y9="Correctivo",Z9="Manual"),"25%",""))))))</f>
        <v>40%</v>
      </c>
      <c r="AB9" s="335" t="s">
        <v>111</v>
      </c>
      <c r="AC9" s="335" t="s">
        <v>112</v>
      </c>
      <c r="AD9" s="335" t="s">
        <v>113</v>
      </c>
      <c r="AE9" s="348">
        <f>IFERROR(IF(X9="Probabilidad",(Q9-(+Q9*AA9)),IF(X9="Impacto",Q9,"")),"")</f>
        <v>0.12</v>
      </c>
      <c r="AF9" s="337" t="str">
        <f t="shared" ref="AF9:AF24" si="2">IFERROR(IF(AE9="","",IF(AE9&lt;=0.2,"Muy Baja",IF(AE9&lt;=0.4,"Baja",IF(AE9&lt;=0.6,"Media",IF(AE9&lt;=0.8,"Alta","Muy Alta"))))),"")</f>
        <v>Muy Baja</v>
      </c>
      <c r="AG9" s="338">
        <f t="shared" ref="AG9:AG24" si="3">+AE9</f>
        <v>0.12</v>
      </c>
      <c r="AH9" s="337" t="str">
        <f t="shared" ref="AH9:AH24" si="4">IFERROR(IF(AI9="","",IF(AI9&lt;=0.2,"Leve",IF(AI9&lt;=0.4,"Menor",IF(AI9&lt;=0.6,"Moderado",IF(AI9&lt;=0.8,"Mayor","Catastrófico"))))),"")</f>
        <v>Moderado</v>
      </c>
      <c r="AI9" s="339">
        <f>IFERROR(IF(X9="Impacto",(T9-(+T9*AA9)),IF(X9="Probabilidad",T9,"")),"")</f>
        <v>0.6</v>
      </c>
      <c r="AJ9" s="340" t="str">
        <f>IFERROR(IF(OR(AND(AF9="Muy Baja",AH9="Leve"),AND(AF9="Muy Baja",AH9="Menor"),AND(AF9="Baja",AH9="Leve")),"Bajo",IF(OR(AND(AF9="Muy baja",AH9="Moderado"),AND(AF9="Baja",AH9="Menor"),AND(AF9="Baja",AH9="Moderado"),AND(AF9="Media",AH9="Leve"),AND(AF9="Media",AH9="Menor"),AND(AF9="Media",AH9="Moderado"),AND(AF9="Alta",AH9="Leve"),AND(AF9="Alta",AH9="Menor")),"Moderado",IF(OR(AND(AF9="Muy Baja",AH9="Mayor"),AND(AF9="Baja",AH9="Mayor"),AND(AF9="Media",AH9="Mayor"),AND(AF9="Alta",AH9="Moderado"),AND(AF9="Alta",AH9="Mayor"),AND(AF9="Muy Alta",AH9="Leve"),AND(AF9="Muy Alta",AH9="Menor"),AND(AF9="Muy Alta",AH9="Moderado"),AND(AF9="Muy Alta",AH9="Mayor")),"Alto",IF(OR(AND(AF9="Muy Baja",AH9="Catastrófico"),AND(AF9="Baja",AH9="Catastrófico"),AND(AF9="Media",AH9="Catastrófico"),AND(AF9="Alta",AH9="Catastrófico"),AND(AF9="Muy Alta",AH9="Catastrófico")),"Extremo","")))),"")</f>
        <v>Moderado</v>
      </c>
      <c r="AK9" s="1091" t="s">
        <v>114</v>
      </c>
      <c r="AL9" s="1021"/>
      <c r="AM9" s="1021" t="s">
        <v>343</v>
      </c>
      <c r="AN9" s="1021" t="s">
        <v>704</v>
      </c>
      <c r="AO9" s="1311">
        <v>45534</v>
      </c>
      <c r="AP9" s="530"/>
      <c r="AQ9" s="531"/>
      <c r="AR9" s="532"/>
      <c r="AS9" s="634"/>
      <c r="AT9" s="134"/>
      <c r="AU9" s="134"/>
      <c r="AV9" s="134"/>
      <c r="AW9" s="134"/>
      <c r="AX9" s="134"/>
      <c r="AY9" s="134"/>
      <c r="AZ9" s="134"/>
      <c r="BA9" s="134"/>
      <c r="BB9" s="134"/>
      <c r="BC9" s="134"/>
      <c r="BD9" s="134"/>
      <c r="BE9" s="134"/>
      <c r="BF9" s="134"/>
      <c r="BG9" s="134"/>
      <c r="BH9" s="134"/>
      <c r="BI9" s="134"/>
      <c r="BJ9" s="134"/>
      <c r="BK9" s="134"/>
      <c r="BL9" s="134"/>
    </row>
    <row r="10" spans="1:64" s="136" customFormat="1" ht="151.5" customHeight="1" thickTop="1" thickBot="1">
      <c r="A10" s="1149"/>
      <c r="B10" s="1147"/>
      <c r="C10" s="1332"/>
      <c r="D10" s="1022"/>
      <c r="E10" s="1047"/>
      <c r="F10" s="1022"/>
      <c r="G10" s="1022"/>
      <c r="H10" s="1022"/>
      <c r="I10" s="1022"/>
      <c r="J10" s="1271"/>
      <c r="K10" s="1271"/>
      <c r="L10" s="1271"/>
      <c r="M10" s="1271"/>
      <c r="N10" s="1047"/>
      <c r="O10" s="1271"/>
      <c r="P10" s="1039"/>
      <c r="Q10" s="1315"/>
      <c r="R10" s="1039"/>
      <c r="S10" s="1317"/>
      <c r="T10" s="1315"/>
      <c r="U10" s="1330"/>
      <c r="V10" s="322">
        <v>2</v>
      </c>
      <c r="W10" s="334" t="s">
        <v>706</v>
      </c>
      <c r="X10" s="322" t="str">
        <f t="shared" si="0"/>
        <v>Probabilidad</v>
      </c>
      <c r="Y10" s="335" t="s">
        <v>109</v>
      </c>
      <c r="Z10" s="335" t="s">
        <v>110</v>
      </c>
      <c r="AA10" s="346" t="str">
        <f t="shared" si="1"/>
        <v>40%</v>
      </c>
      <c r="AB10" s="335" t="s">
        <v>111</v>
      </c>
      <c r="AC10" s="335" t="s">
        <v>112</v>
      </c>
      <c r="AD10" s="335" t="s">
        <v>113</v>
      </c>
      <c r="AE10" s="349">
        <f>IFERROR(IF(X10="Probabilidad",(Q10-(+Q10*AA10)),IF(X10="Impacto",Q10,"")),"")</f>
        <v>0</v>
      </c>
      <c r="AF10" s="350" t="str">
        <f t="shared" si="2"/>
        <v>Muy Baja</v>
      </c>
      <c r="AG10" s="346">
        <f t="shared" si="3"/>
        <v>0</v>
      </c>
      <c r="AH10" s="350" t="str">
        <f t="shared" si="4"/>
        <v>Moderado</v>
      </c>
      <c r="AI10" s="351">
        <f>IFERROR(IF(AND(X9="Impacto",X10="Impacto"),(AI9-(+AI9*AA10)),IF(X10="Impacto",($T$9-(+$T$9*AA10)),IF(X10="Probabilidad",AI9,""))),"")</f>
        <v>0.6</v>
      </c>
      <c r="AJ10" s="352" t="str">
        <f>IFERROR(IF(OR(AND(AF10="Muy Baja",AH10="Leve"),AND(AF10="Muy Baja",AH10="Menor"),AND(AF10="Baja",AH10="Leve")),"Bajo",IF(OR(AND(AF10="Muy baja",AH10="Moderado"),AND(AF10="Baja",AH10="Menor"),AND(AF10="Baja",AH10="Moderado"),AND(AF10="Media",AH10="Leve"),AND(AF10="Media",AH10="Menor"),AND(AF10="Media",AH10="Moderado"),AND(AF10="Alta",AH10="Leve"),AND(AF10="Alta",AH10="Menor")),"Moderado",IF(OR(AND(AF10="Muy Baja",AH10="Mayor"),AND(AF10="Baja",AH10="Mayor"),AND(AF10="Media",AH10="Mayor"),AND(AF10="Alta",AH10="Moderado"),AND(AF10="Alta",AH10="Mayor"),AND(AF10="Muy Alta",AH10="Leve"),AND(AF10="Muy Alta",AH10="Menor"),AND(AF10="Muy Alta",AH10="Moderado"),AND(AF10="Muy Alta",AH10="Mayor")),"Alto",IF(OR(AND(AF10="Muy Baja",AH10="Catastrófico"),AND(AF10="Baja",AH10="Catastrófico"),AND(AF10="Media",AH10="Catastrófico"),AND(AF10="Alta",AH10="Catastrófico"),AND(AF10="Muy Alta",AH10="Catastrófico")),"Extremo","")))),"")</f>
        <v>Moderado</v>
      </c>
      <c r="AK10" s="1092"/>
      <c r="AL10" s="1022"/>
      <c r="AM10" s="1022"/>
      <c r="AN10" s="1022"/>
      <c r="AO10" s="1312"/>
      <c r="AP10" s="530"/>
      <c r="AQ10" s="531"/>
      <c r="AR10" s="532"/>
      <c r="AS10" s="634"/>
      <c r="AT10" s="134"/>
      <c r="AU10" s="134"/>
      <c r="AV10" s="134"/>
      <c r="AW10" s="134"/>
      <c r="AX10" s="134"/>
      <c r="AY10" s="134"/>
      <c r="AZ10" s="134"/>
      <c r="BA10" s="134"/>
      <c r="BB10" s="134"/>
      <c r="BC10" s="134"/>
      <c r="BD10" s="134"/>
      <c r="BE10" s="134"/>
      <c r="BF10" s="134"/>
      <c r="BG10" s="134"/>
      <c r="BH10" s="134"/>
      <c r="BI10" s="134"/>
      <c r="BJ10" s="134"/>
      <c r="BK10" s="134"/>
      <c r="BL10" s="134"/>
    </row>
    <row r="11" spans="1:64" s="136" customFormat="1" ht="151.5" customHeight="1" thickTop="1" thickBot="1">
      <c r="A11" s="1149"/>
      <c r="B11" s="1147"/>
      <c r="C11" s="1323">
        <v>3</v>
      </c>
      <c r="D11" s="1021" t="s">
        <v>707</v>
      </c>
      <c r="E11" s="1021" t="s">
        <v>101</v>
      </c>
      <c r="F11" s="1021" t="s">
        <v>708</v>
      </c>
      <c r="G11" s="1021" t="s">
        <v>119</v>
      </c>
      <c r="H11" s="1021" t="s">
        <v>227</v>
      </c>
      <c r="I11" s="1021" t="s">
        <v>344</v>
      </c>
      <c r="J11" s="1266" t="s">
        <v>106</v>
      </c>
      <c r="K11" s="1266"/>
      <c r="L11" s="1266"/>
      <c r="M11" s="1266"/>
      <c r="N11" s="999" t="s">
        <v>149</v>
      </c>
      <c r="O11" s="1266">
        <v>13</v>
      </c>
      <c r="P11" s="1007" t="str">
        <f>IF(O11&lt;=0,"",IF(O11&lt;=2,"Muy Baja",IF(O11&lt;=24,"Baja",IF(O11&lt;=500,"Media",IF(O11&lt;=5000,"Alta","Muy Alta")))))</f>
        <v>Baja</v>
      </c>
      <c r="Q11" s="1267">
        <f>IF(P11="","",IF(P11="Muy Baja",0.2,IF(P11="Baja",0.4,IF(P11="Media",0.6,IF(P11="Alta",0.8,IF(P11="Muy Alta",1,))))))</f>
        <v>0.4</v>
      </c>
      <c r="R11" s="1000" t="s">
        <v>108</v>
      </c>
      <c r="S11" s="1316" t="str">
        <f>IF(OR(R11='Tabla Impacto'!$C$11,R11='Tabla Impacto'!$D$11),"Leve",IF(OR(R11='Tabla Impacto'!$C$12,R11='Tabla Impacto'!$D$12),"Menor",IF(OR(R11='Tabla Impacto'!$C$13,R11='Tabla Impacto'!$D$13),"Moderado",IF(OR(R11='Tabla Impacto'!$C$14,R11='Tabla Impacto'!$D$14),"Mayor",IF(OR(R11='Tabla Impacto'!$C$15,R11='Tabla Impacto'!$D$15),"Catastrófico","")))))</f>
        <v>Moderado</v>
      </c>
      <c r="T11" s="1267">
        <f>IF(S11="","",IF(S11="Leve",0.2,IF(S11="Menor",0.4,IF(S11="Moderado",0.6,IF(S11="Mayor",0.8,IF(S11="Catastrófico",1,))))))</f>
        <v>0.6</v>
      </c>
      <c r="U11" s="1268" t="str">
        <f>IF(OR(AND(P11="Muy Baja",S11="Leve"),AND(P11="Muy Baja",S11="Menor"),AND(P11="Baja",S11="Leve")),"Bajo",IF(OR(AND(P11="Muy baja",S11="Moderado"),AND(P11="Baja",S11="Menor"),AND(P11="Baja",S11="Moderado"),AND(P11="Media",S11="Leve"),AND(P11="Media",S11="Menor"),AND(P11="Media",S11="Moderado"),AND(P11="Alta",S11="Leve"),AND(P11="Alta",S11="Menor")),"Moderado",IF(OR(AND(P11="Muy Baja",S11="Mayor"),AND(P11="Baja",S11="Mayor"),AND(P11="Media",S11="Mayor"),AND(P11="Alta",S11="Moderado"),AND(P11="Alta",S11="Mayor"),AND(P11="Muy Alta",S11="Leve"),AND(P11="Muy Alta",S11="Menor"),AND(P11="Muy Alta",S11="Moderado"),AND(P11="Muy Alta",S11="Mayor")),"Alto",IF(OR(AND(P11="Muy Baja",S11="Catastrófico"),AND(P11="Baja",S11="Catastrófico"),AND(P11="Media",S11="Catastrófico"),AND(P11="Alta",S11="Catastrófico"),AND(P11="Muy Alta",S11="Catastrófico")),"Extremo",""))))</f>
        <v>Moderado</v>
      </c>
      <c r="V11" s="341">
        <v>1</v>
      </c>
      <c r="W11" s="333" t="s">
        <v>120</v>
      </c>
      <c r="X11" s="341" t="str">
        <f t="shared" si="0"/>
        <v>Probabilidad</v>
      </c>
      <c r="Y11" s="335" t="s">
        <v>109</v>
      </c>
      <c r="Z11" s="335" t="s">
        <v>110</v>
      </c>
      <c r="AA11" s="338" t="str">
        <f t="shared" si="1"/>
        <v>40%</v>
      </c>
      <c r="AB11" s="335" t="s">
        <v>111</v>
      </c>
      <c r="AC11" s="335" t="s">
        <v>112</v>
      </c>
      <c r="AD11" s="335" t="s">
        <v>113</v>
      </c>
      <c r="AE11" s="348">
        <f>IFERROR(IF(X11="Probabilidad",(Q11-(+Q11*AA11)),IF(X11="Impacto",Q11,"")),"")</f>
        <v>0.24</v>
      </c>
      <c r="AF11" s="337" t="str">
        <f t="shared" si="2"/>
        <v>Baja</v>
      </c>
      <c r="AG11" s="338">
        <f t="shared" si="3"/>
        <v>0.24</v>
      </c>
      <c r="AH11" s="337" t="str">
        <f t="shared" si="4"/>
        <v>Moderado</v>
      </c>
      <c r="AI11" s="339">
        <f>IFERROR(IF(X11="Impacto",(T11-(+T11*AA11)),IF(X11="Probabilidad",T11,"")),"")</f>
        <v>0.6</v>
      </c>
      <c r="AJ11" s="340" t="str">
        <f t="shared" ref="AJ11:AJ22" si="5">IFERROR(IF(OR(AND(AF11="Muy Baja",AH11="Leve"),AND(AF11="Muy Baja",AH11="Menor"),AND(AF11="Baja",AH11="Leve")),"Bajo",IF(OR(AND(AF11="Muy baja",AH11="Moderado"),AND(AF11="Baja",AH11="Menor"),AND(AF11="Baja",AH11="Moderado"),AND(AF11="Media",AH11="Leve"),AND(AF11="Media",AH11="Menor"),AND(AF11="Media",AH11="Moderado"),AND(AF11="Alta",AH11="Leve"),AND(AF11="Alta",AH11="Menor")),"Moderado",IF(OR(AND(AF11="Muy Baja",AH11="Mayor"),AND(AF11="Baja",AH11="Mayor"),AND(AF11="Media",AH11="Mayor"),AND(AF11="Alta",AH11="Moderado"),AND(AF11="Alta",AH11="Mayor"),AND(AF11="Muy Alta",AH11="Leve"),AND(AF11="Muy Alta",AH11="Menor"),AND(AF11="Muy Alta",AH11="Moderado"),AND(AF11="Muy Alta",AH11="Mayor")),"Alto",IF(OR(AND(AF11="Muy Baja",AH11="Catastrófico"),AND(AF11="Baja",AH11="Catastrófico"),AND(AF11="Media",AH11="Catastrófico"),AND(AF11="Alta",AH11="Catastrófico"),AND(AF11="Muy Alta",AH11="Catastrófico")),"Extremo","")))),"")</f>
        <v>Moderado</v>
      </c>
      <c r="AK11" s="1091" t="s">
        <v>114</v>
      </c>
      <c r="AL11" s="999"/>
      <c r="AM11" s="1021"/>
      <c r="AN11" s="1021"/>
      <c r="AO11" s="1311"/>
      <c r="AP11" s="530"/>
      <c r="AQ11" s="531"/>
      <c r="AR11" s="532"/>
      <c r="AS11" s="634"/>
      <c r="AT11" s="134"/>
      <c r="AU11" s="134"/>
      <c r="AV11" s="134"/>
      <c r="AW11" s="134"/>
      <c r="AX11" s="134"/>
      <c r="AY11" s="134"/>
      <c r="AZ11" s="134"/>
      <c r="BA11" s="134"/>
      <c r="BB11" s="134"/>
      <c r="BC11" s="134"/>
      <c r="BD11" s="134"/>
      <c r="BE11" s="134"/>
      <c r="BF11" s="134"/>
      <c r="BG11" s="134"/>
      <c r="BH11" s="134"/>
      <c r="BI11" s="134"/>
      <c r="BJ11" s="134"/>
      <c r="BK11" s="134"/>
      <c r="BL11" s="134"/>
    </row>
    <row r="12" spans="1:64" s="136" customFormat="1" ht="151.5" customHeight="1" thickTop="1" thickBot="1">
      <c r="A12" s="1149"/>
      <c r="B12" s="1147"/>
      <c r="C12" s="1324"/>
      <c r="D12" s="1039"/>
      <c r="E12" s="1242"/>
      <c r="F12" s="1039"/>
      <c r="G12" s="1039"/>
      <c r="H12" s="1039"/>
      <c r="I12" s="1039"/>
      <c r="J12" s="1039"/>
      <c r="K12" s="1039"/>
      <c r="L12" s="1039"/>
      <c r="M12" s="1039"/>
      <c r="N12" s="1047"/>
      <c r="O12" s="1039"/>
      <c r="P12" s="1039"/>
      <c r="Q12" s="1039"/>
      <c r="R12" s="1039"/>
      <c r="S12" s="1317"/>
      <c r="T12" s="1039"/>
      <c r="U12" s="1039"/>
      <c r="V12" s="322">
        <v>2</v>
      </c>
      <c r="W12" s="334" t="s">
        <v>122</v>
      </c>
      <c r="X12" s="341" t="str">
        <f t="shared" si="0"/>
        <v>Impacto</v>
      </c>
      <c r="Y12" s="335" t="s">
        <v>125</v>
      </c>
      <c r="Z12" s="335" t="s">
        <v>110</v>
      </c>
      <c r="AA12" s="346" t="str">
        <f t="shared" si="1"/>
        <v>25%</v>
      </c>
      <c r="AB12" s="335" t="s">
        <v>111</v>
      </c>
      <c r="AC12" s="335" t="s">
        <v>112</v>
      </c>
      <c r="AD12" s="335" t="s">
        <v>113</v>
      </c>
      <c r="AE12" s="349">
        <f>IFERROR(IF(AND(X11="Probabilidad",X12="Probabilidad"),(AG11-(+AG11*AA12)),IF(X12="Probabilidad",(Q11-(+Q11*AA12)),IF(X12="Impacto",AG11,""))),"")</f>
        <v>0.24</v>
      </c>
      <c r="AF12" s="350" t="str">
        <f t="shared" si="2"/>
        <v>Baja</v>
      </c>
      <c r="AG12" s="346">
        <f t="shared" si="3"/>
        <v>0.24</v>
      </c>
      <c r="AH12" s="350" t="str">
        <f t="shared" si="4"/>
        <v>Moderado</v>
      </c>
      <c r="AI12" s="351">
        <f>IFERROR(IF(AND(X11="Impacto",X12="Impacto"),(AI11-(+AI11*AA12)),IF(X11="Impacto",(T11-(+T11*AA12)),IF(X11="Probabilidad",AI11,""))),"")</f>
        <v>0.6</v>
      </c>
      <c r="AJ12" s="352" t="str">
        <f t="shared" si="5"/>
        <v>Moderado</v>
      </c>
      <c r="AK12" s="1092"/>
      <c r="AL12" s="1047"/>
      <c r="AM12" s="1022"/>
      <c r="AN12" s="1022"/>
      <c r="AO12" s="1312"/>
      <c r="AP12" s="530"/>
      <c r="AQ12" s="531"/>
      <c r="AR12" s="532"/>
      <c r="AS12" s="634"/>
      <c r="AT12" s="134"/>
      <c r="AU12" s="134"/>
      <c r="AV12" s="134"/>
      <c r="AW12" s="134"/>
      <c r="AX12" s="134"/>
      <c r="AY12" s="134"/>
      <c r="AZ12" s="134"/>
      <c r="BA12" s="134"/>
      <c r="BB12" s="134"/>
      <c r="BC12" s="134"/>
      <c r="BD12" s="134"/>
      <c r="BE12" s="134"/>
      <c r="BF12" s="134"/>
      <c r="BG12" s="134"/>
      <c r="BH12" s="134"/>
      <c r="BI12" s="134"/>
      <c r="BJ12" s="134"/>
      <c r="BK12" s="134"/>
      <c r="BL12" s="134"/>
    </row>
    <row r="13" spans="1:64" s="136" customFormat="1" ht="151.5" customHeight="1" thickTop="1" thickBot="1">
      <c r="A13" s="1149"/>
      <c r="B13" s="1147"/>
      <c r="C13" s="1323">
        <v>4</v>
      </c>
      <c r="D13" s="1021" t="s">
        <v>709</v>
      </c>
      <c r="E13" s="1021" t="s">
        <v>101</v>
      </c>
      <c r="F13" s="1021" t="s">
        <v>345</v>
      </c>
      <c r="G13" s="1021" t="s">
        <v>123</v>
      </c>
      <c r="H13" s="1021" t="s">
        <v>227</v>
      </c>
      <c r="I13" s="1021" t="s">
        <v>710</v>
      </c>
      <c r="J13" s="1021" t="s">
        <v>106</v>
      </c>
      <c r="K13" s="1021"/>
      <c r="L13" s="1021"/>
      <c r="M13" s="1021"/>
      <c r="N13" s="999" t="s">
        <v>149</v>
      </c>
      <c r="O13" s="1266">
        <v>300</v>
      </c>
      <c r="P13" s="1007" t="str">
        <f>IF(O13&lt;=0,"",IF(O13&lt;=2,"Muy Baja",IF(O13&lt;=24,"Baja",IF(O13&lt;=500,"Media",IF(O13&lt;=5000,"Alta","Muy Alta")))))</f>
        <v>Media</v>
      </c>
      <c r="Q13" s="1267">
        <f>IF(P13="","",IF(P13="Muy Baja",0.2,IF(P13="Baja",0.4,IF(P13="Media",0.6,IF(P13="Alta",0.8,IF(P13="Muy Alta",1,))))))</f>
        <v>0.6</v>
      </c>
      <c r="R13" s="1000" t="s">
        <v>108</v>
      </c>
      <c r="S13" s="1316" t="str">
        <f>IF(OR(R13='Tabla Impacto'!$C$11,R13='Tabla Impacto'!$D$11),"Leve",IF(OR(R13='Tabla Impacto'!$C$12,R13='Tabla Impacto'!$D$12),"Menor",IF(OR(R13='Tabla Impacto'!$C$13,R13='Tabla Impacto'!$D$13),"Moderado",IF(OR(R13='Tabla Impacto'!$C$14,R13='Tabla Impacto'!$D$14),"Mayor",IF(OR(R13='Tabla Impacto'!$C$15,R13='Tabla Impacto'!$D$15),"Catastrófico","")))))</f>
        <v>Moderado</v>
      </c>
      <c r="T13" s="1267">
        <f>IF(S13="","",IF(S13="Leve",0.2,IF(S13="Menor",0.4,IF(S13="Moderado",0.6,IF(S13="Mayor",0.8,IF(S13="Catastrófico",1,))))))</f>
        <v>0.6</v>
      </c>
      <c r="U13" s="1268" t="str">
        <f>IF(OR(AND(P13="Muy Baja",S13="Leve"),AND(P13="Muy Baja",S13="Menor"),AND(P13="Baja",S13="Leve")),"Bajo",IF(OR(AND(P13="Muy baja",S13="Moderado"),AND(P13="Baja",S13="Menor"),AND(P13="Baja",S13="Moderado"),AND(P13="Media",S13="Leve"),AND(P13="Media",S13="Menor"),AND(P13="Media",S13="Moderado"),AND(P13="Alta",S13="Leve"),AND(P13="Alta",S13="Menor")),"Moderado",IF(OR(AND(P13="Muy Baja",S13="Mayor"),AND(P13="Baja",S13="Mayor"),AND(P13="Media",S13="Mayor"),AND(P13="Alta",S13="Moderado"),AND(P13="Alta",S13="Mayor"),AND(P13="Muy Alta",S13="Leve"),AND(P13="Muy Alta",S13="Menor"),AND(P13="Muy Alta",S13="Moderado"),AND(P13="Muy Alta",S13="Mayor")),"Alto",IF(OR(AND(P13="Muy Baja",S13="Catastrófico"),AND(P13="Baja",S13="Catastrófico"),AND(P13="Media",S13="Catastrófico"),AND(P13="Alta",S13="Catastrófico"),AND(P13="Muy Alta",S13="Catastrófico")),"Extremo",""))))</f>
        <v>Moderado</v>
      </c>
      <c r="V13" s="341">
        <v>1</v>
      </c>
      <c r="W13" s="333" t="s">
        <v>671</v>
      </c>
      <c r="X13" s="341" t="str">
        <f t="shared" si="0"/>
        <v>Probabilidad</v>
      </c>
      <c r="Y13" s="335" t="s">
        <v>109</v>
      </c>
      <c r="Z13" s="335" t="s">
        <v>110</v>
      </c>
      <c r="AA13" s="338" t="str">
        <f t="shared" si="1"/>
        <v>40%</v>
      </c>
      <c r="AB13" s="335" t="s">
        <v>111</v>
      </c>
      <c r="AC13" s="335" t="s">
        <v>112</v>
      </c>
      <c r="AD13" s="335" t="s">
        <v>113</v>
      </c>
      <c r="AE13" s="348">
        <f>IFERROR(IF(X13="Probabilidad",(Q13-(+Q13*AA13)),IF(X13="Impacto",Q13,"")),"")</f>
        <v>0.36</v>
      </c>
      <c r="AF13" s="337" t="str">
        <f t="shared" si="2"/>
        <v>Baja</v>
      </c>
      <c r="AG13" s="338">
        <f t="shared" si="3"/>
        <v>0.36</v>
      </c>
      <c r="AH13" s="337" t="str">
        <f t="shared" si="4"/>
        <v>Moderado</v>
      </c>
      <c r="AI13" s="339">
        <f>IFERROR(IF(X13="Impacto",(T13-(+T13*AA13)),IF(X13="Probabilidad",T13,"")),"")</f>
        <v>0.6</v>
      </c>
      <c r="AJ13" s="340" t="str">
        <f t="shared" si="5"/>
        <v>Moderado</v>
      </c>
      <c r="AK13" s="1091" t="s">
        <v>114</v>
      </c>
      <c r="AL13" s="999"/>
      <c r="AM13" s="1021" t="s">
        <v>711</v>
      </c>
      <c r="AN13" s="1021" t="s">
        <v>712</v>
      </c>
      <c r="AO13" s="1318" t="s">
        <v>672</v>
      </c>
      <c r="AP13" s="137"/>
      <c r="AQ13" s="138"/>
      <c r="AR13" s="139"/>
      <c r="AS13" s="634"/>
      <c r="AT13" s="135"/>
      <c r="AU13" s="135"/>
      <c r="AV13" s="135"/>
      <c r="AW13" s="135"/>
      <c r="AX13" s="135"/>
      <c r="AY13" s="135"/>
      <c r="AZ13" s="135"/>
      <c r="BA13" s="135"/>
      <c r="BB13" s="135"/>
      <c r="BC13" s="135"/>
      <c r="BD13" s="135"/>
      <c r="BE13" s="135"/>
      <c r="BF13" s="135"/>
      <c r="BG13" s="135"/>
      <c r="BH13" s="135"/>
      <c r="BI13" s="135"/>
      <c r="BJ13" s="135"/>
      <c r="BK13" s="135"/>
      <c r="BL13" s="135"/>
    </row>
    <row r="14" spans="1:64" s="136" customFormat="1" ht="151.5" customHeight="1" thickTop="1" thickBot="1">
      <c r="A14" s="1149"/>
      <c r="B14" s="1147"/>
      <c r="C14" s="1324"/>
      <c r="D14" s="1039"/>
      <c r="E14" s="1242"/>
      <c r="F14" s="1039"/>
      <c r="G14" s="1039"/>
      <c r="H14" s="1039"/>
      <c r="I14" s="1039"/>
      <c r="J14" s="1039"/>
      <c r="K14" s="1039"/>
      <c r="L14" s="1039"/>
      <c r="M14" s="1039"/>
      <c r="N14" s="1047"/>
      <c r="O14" s="1039"/>
      <c r="P14" s="1039"/>
      <c r="Q14" s="1039"/>
      <c r="R14" s="1039"/>
      <c r="S14" s="1317"/>
      <c r="T14" s="1039"/>
      <c r="U14" s="1039"/>
      <c r="V14" s="322">
        <v>2</v>
      </c>
      <c r="W14" s="334" t="s">
        <v>346</v>
      </c>
      <c r="X14" s="322" t="str">
        <f t="shared" si="0"/>
        <v>Impacto</v>
      </c>
      <c r="Y14" s="335" t="s">
        <v>125</v>
      </c>
      <c r="Z14" s="335" t="s">
        <v>110</v>
      </c>
      <c r="AA14" s="346" t="str">
        <f t="shared" si="1"/>
        <v>25%</v>
      </c>
      <c r="AB14" s="335" t="s">
        <v>121</v>
      </c>
      <c r="AC14" s="335" t="s">
        <v>112</v>
      </c>
      <c r="AD14" s="335" t="s">
        <v>113</v>
      </c>
      <c r="AE14" s="349">
        <f>IFERROR(IF(AND(X13="Probabilidad",X14="Probabilidad"),(AG13-(+AG13*AA14)),IF(X14="Probabilidad",(Q13-(+Q13*AA14)),IF(X14="Impacto",AG13,""))),"")</f>
        <v>0.36</v>
      </c>
      <c r="AF14" s="350" t="str">
        <f t="shared" si="2"/>
        <v>Baja</v>
      </c>
      <c r="AG14" s="346">
        <f t="shared" si="3"/>
        <v>0.36</v>
      </c>
      <c r="AH14" s="350" t="str">
        <f t="shared" si="4"/>
        <v>Moderado</v>
      </c>
      <c r="AI14" s="351">
        <f>IFERROR(IF(AND(X13="Impacto",X14="Impacto"),(AI13-(+AI13*AA14)),IF(X14="Impacto",(T13-(+T13*AA14)),IF(X14="Probabilidad",AI13,""))),"")</f>
        <v>0.44999999999999996</v>
      </c>
      <c r="AJ14" s="352" t="str">
        <f t="shared" si="5"/>
        <v>Moderado</v>
      </c>
      <c r="AK14" s="1092"/>
      <c r="AL14" s="1047"/>
      <c r="AM14" s="1022"/>
      <c r="AN14" s="1022"/>
      <c r="AO14" s="1319"/>
      <c r="AP14" s="140"/>
      <c r="AQ14" s="141"/>
      <c r="AR14" s="142"/>
      <c r="AS14" s="634"/>
      <c r="AT14" s="135"/>
      <c r="AU14" s="135"/>
      <c r="AV14" s="135"/>
      <c r="AW14" s="135"/>
      <c r="AX14" s="135"/>
      <c r="AY14" s="135"/>
      <c r="AZ14" s="135"/>
      <c r="BA14" s="135"/>
      <c r="BB14" s="135"/>
      <c r="BC14" s="135"/>
      <c r="BD14" s="135"/>
      <c r="BE14" s="135"/>
      <c r="BF14" s="135"/>
      <c r="BG14" s="135"/>
      <c r="BH14" s="135"/>
      <c r="BI14" s="135"/>
      <c r="BJ14" s="135"/>
      <c r="BK14" s="135"/>
      <c r="BL14" s="135"/>
    </row>
    <row r="15" spans="1:64" s="136" customFormat="1" ht="167.25" customHeight="1" thickTop="1" thickBot="1">
      <c r="A15" s="1149"/>
      <c r="B15" s="1147" t="s">
        <v>587</v>
      </c>
      <c r="C15" s="1325">
        <v>1</v>
      </c>
      <c r="D15" s="1021" t="s">
        <v>347</v>
      </c>
      <c r="E15" s="1021" t="s">
        <v>126</v>
      </c>
      <c r="F15" s="1021" t="s">
        <v>127</v>
      </c>
      <c r="G15" s="1021" t="s">
        <v>713</v>
      </c>
      <c r="H15" s="999" t="s">
        <v>227</v>
      </c>
      <c r="I15" s="1021" t="s">
        <v>714</v>
      </c>
      <c r="J15" s="1021" t="s">
        <v>106</v>
      </c>
      <c r="K15" s="1021"/>
      <c r="L15" s="1021"/>
      <c r="M15" s="1021"/>
      <c r="N15" s="999" t="s">
        <v>149</v>
      </c>
      <c r="O15" s="1021">
        <v>6</v>
      </c>
      <c r="P15" s="1244" t="str">
        <f>IF(O15&lt;=0,"",IF(O15&lt;=2,"Muy Baja",IF(O15&lt;=24,"Baja",IF(O15&lt;=500,"Media",IF(O15&lt;=5000,"Alta","Muy Alta")))))</f>
        <v>Baja</v>
      </c>
      <c r="Q15" s="1321">
        <f>IF(P15="","",IF(P15="Muy Baja",0.2,IF(P15="Baja",0.4,IF(P15="Media",0.6,IF(P15="Alta",0.8,IF(P15="Muy Alta",1,))))))</f>
        <v>0.4</v>
      </c>
      <c r="R15" s="1000" t="s">
        <v>108</v>
      </c>
      <c r="S15" s="1316" t="str">
        <f>IF(OR(R15='Tabla Impacto'!$C$11,R15='Tabla Impacto'!$D$11),"Leve",IF(OR(R15='Tabla Impacto'!$C$12,R15='Tabla Impacto'!$D$12),"Menor",IF(OR(R15='Tabla Impacto'!$C$13,R15='Tabla Impacto'!$D$13),"Moderado",IF(OR(R15='Tabla Impacto'!$C$14,R15='Tabla Impacto'!$D$14),"Mayor",IF(OR(R15='Tabla Impacto'!$C$15,R15='Tabla Impacto'!$D$15),"Catastrófico","")))))</f>
        <v>Moderado</v>
      </c>
      <c r="T15" s="1245">
        <f>IF(S19="","",IF(S19="Leve",0.2,IF(S19="Menor",0.4,IF(S19="Moderado",0.6,IF(S19="Mayor",0.8,IF(S19="Catastrófico",1,))))))</f>
        <v>0.6</v>
      </c>
      <c r="U15" s="1268"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5" s="341">
        <v>1</v>
      </c>
      <c r="W15" s="333" t="s">
        <v>348</v>
      </c>
      <c r="X15" s="341" t="str">
        <f t="shared" si="0"/>
        <v>Probabilidad</v>
      </c>
      <c r="Y15" s="335" t="s">
        <v>109</v>
      </c>
      <c r="Z15" s="335" t="s">
        <v>110</v>
      </c>
      <c r="AA15" s="338" t="str">
        <f t="shared" si="1"/>
        <v>40%</v>
      </c>
      <c r="AB15" s="335" t="s">
        <v>111</v>
      </c>
      <c r="AC15" s="335" t="s">
        <v>112</v>
      </c>
      <c r="AD15" s="335" t="s">
        <v>113</v>
      </c>
      <c r="AE15" s="348">
        <f>IFERROR(IF(X15="Probabilidad",(Q15-(+Q15*AA15)),IF(X15="Impacto",Q15,"")),"")</f>
        <v>0.24</v>
      </c>
      <c r="AF15" s="337" t="str">
        <f t="shared" si="2"/>
        <v>Baja</v>
      </c>
      <c r="AG15" s="338">
        <f t="shared" si="3"/>
        <v>0.24</v>
      </c>
      <c r="AH15" s="337" t="str">
        <f t="shared" si="4"/>
        <v>Moderado</v>
      </c>
      <c r="AI15" s="339">
        <f>IFERROR(IF(X15="Impacto",(T15-(+T15*AA15)),IF(X15="Probabilidad",T15,"")),"")</f>
        <v>0.6</v>
      </c>
      <c r="AJ15" s="340" t="str">
        <f t="shared" si="5"/>
        <v>Moderado</v>
      </c>
      <c r="AK15" s="1091" t="s">
        <v>114</v>
      </c>
      <c r="AL15" s="999"/>
      <c r="AM15" s="1021" t="s">
        <v>715</v>
      </c>
      <c r="AN15" s="1021" t="s">
        <v>716</v>
      </c>
      <c r="AO15" s="1320">
        <v>45473</v>
      </c>
      <c r="AP15" s="140"/>
      <c r="AQ15" s="141"/>
      <c r="AR15" s="142"/>
      <c r="AS15" s="634"/>
      <c r="AT15" s="135"/>
      <c r="AU15" s="135"/>
      <c r="AV15" s="135"/>
      <c r="AW15" s="135"/>
      <c r="AX15" s="135"/>
      <c r="AY15" s="135"/>
      <c r="AZ15" s="135"/>
      <c r="BA15" s="135"/>
      <c r="BB15" s="135"/>
      <c r="BC15" s="135"/>
      <c r="BD15" s="135"/>
      <c r="BE15" s="135"/>
      <c r="BF15" s="135"/>
      <c r="BG15" s="135"/>
      <c r="BH15" s="135"/>
      <c r="BI15" s="135"/>
      <c r="BJ15" s="135"/>
      <c r="BK15" s="135"/>
      <c r="BL15" s="135"/>
    </row>
    <row r="16" spans="1:64" s="136" customFormat="1" ht="167.25" customHeight="1" thickTop="1" thickBot="1">
      <c r="A16" s="1149"/>
      <c r="B16" s="1147"/>
      <c r="C16" s="1324"/>
      <c r="D16" s="1039"/>
      <c r="E16" s="1242"/>
      <c r="F16" s="1039"/>
      <c r="G16" s="1039"/>
      <c r="H16" s="1047"/>
      <c r="I16" s="1039"/>
      <c r="J16" s="1039"/>
      <c r="K16" s="1039"/>
      <c r="L16" s="1039"/>
      <c r="M16" s="1039"/>
      <c r="N16" s="1047"/>
      <c r="O16" s="1039"/>
      <c r="P16" s="1039"/>
      <c r="Q16" s="1039"/>
      <c r="R16" s="1039"/>
      <c r="S16" s="1317"/>
      <c r="T16" s="1039"/>
      <c r="U16" s="1039"/>
      <c r="V16" s="322">
        <v>2</v>
      </c>
      <c r="W16" s="334" t="s">
        <v>349</v>
      </c>
      <c r="X16" s="322" t="str">
        <f t="shared" si="0"/>
        <v>Probabilidad</v>
      </c>
      <c r="Y16" s="335" t="s">
        <v>109</v>
      </c>
      <c r="Z16" s="335" t="s">
        <v>110</v>
      </c>
      <c r="AA16" s="346" t="str">
        <f t="shared" si="1"/>
        <v>40%</v>
      </c>
      <c r="AB16" s="335" t="s">
        <v>111</v>
      </c>
      <c r="AC16" s="335" t="s">
        <v>112</v>
      </c>
      <c r="AD16" s="335" t="s">
        <v>113</v>
      </c>
      <c r="AE16" s="349">
        <f>IFERROR(IF(AND(X15="Probabilidad",X16="Probabilidad"),(AG15-(+AG15*AA16)),IF(X16="Probabilidad",(Q15-(+Q15*AA16)),IF(X16="Impacto",AG15,""))),"")</f>
        <v>0.14399999999999999</v>
      </c>
      <c r="AF16" s="350" t="str">
        <f t="shared" si="2"/>
        <v>Muy Baja</v>
      </c>
      <c r="AG16" s="346">
        <f t="shared" si="3"/>
        <v>0.14399999999999999</v>
      </c>
      <c r="AH16" s="350" t="str">
        <f t="shared" si="4"/>
        <v>Moderado</v>
      </c>
      <c r="AI16" s="351">
        <f>IFERROR(IF(AND(X15="Impacto",X16="Impacto"),(AI15-(+AI15*AA16)),IF(X16="Impacto",(T15-(+T15*AA16)),IF(X16="Probabilidad",AI15,""))),"")</f>
        <v>0.6</v>
      </c>
      <c r="AJ16" s="352" t="str">
        <f t="shared" si="5"/>
        <v>Moderado</v>
      </c>
      <c r="AK16" s="1092"/>
      <c r="AL16" s="1047"/>
      <c r="AM16" s="1039"/>
      <c r="AN16" s="1039"/>
      <c r="AO16" s="1032"/>
      <c r="AP16" s="140"/>
      <c r="AQ16" s="141"/>
      <c r="AR16" s="142"/>
      <c r="AS16" s="634"/>
      <c r="AT16" s="135"/>
      <c r="AU16" s="135"/>
      <c r="AV16" s="135"/>
      <c r="AW16" s="135"/>
      <c r="AX16" s="135"/>
      <c r="AY16" s="135"/>
      <c r="AZ16" s="135"/>
      <c r="BA16" s="135"/>
      <c r="BB16" s="135"/>
      <c r="BC16" s="135"/>
      <c r="BD16" s="135"/>
      <c r="BE16" s="135"/>
      <c r="BF16" s="135"/>
      <c r="BG16" s="135"/>
      <c r="BH16" s="135"/>
      <c r="BI16" s="135"/>
      <c r="BJ16" s="135"/>
      <c r="BK16" s="135"/>
      <c r="BL16" s="135"/>
    </row>
    <row r="17" spans="1:64" s="136" customFormat="1" ht="191.25" customHeight="1" thickTop="1" thickBot="1">
      <c r="A17" s="1149"/>
      <c r="B17" s="1147"/>
      <c r="C17" s="1323">
        <v>2</v>
      </c>
      <c r="D17" s="1021" t="s">
        <v>717</v>
      </c>
      <c r="E17" s="1021" t="s">
        <v>126</v>
      </c>
      <c r="F17" s="1021" t="s">
        <v>131</v>
      </c>
      <c r="G17" s="1021" t="s">
        <v>132</v>
      </c>
      <c r="H17" s="999" t="s">
        <v>227</v>
      </c>
      <c r="I17" s="1021" t="s">
        <v>350</v>
      </c>
      <c r="J17" s="1266" t="s">
        <v>106</v>
      </c>
      <c r="K17" s="1266"/>
      <c r="L17" s="1266" t="s">
        <v>106</v>
      </c>
      <c r="M17" s="1266"/>
      <c r="N17" s="999" t="s">
        <v>149</v>
      </c>
      <c r="O17" s="1266">
        <v>6</v>
      </c>
      <c r="P17" s="1244" t="str">
        <f>IF(O17&lt;=0,"",IF(O17&lt;=2,"Muy Baja",IF(O17&lt;=24,"Baja",IF(O17&lt;=500,"Media",IF(O17&lt;=5000,"Alta","Muy Alta")))))</f>
        <v>Baja</v>
      </c>
      <c r="Q17" s="1322">
        <f>IF(P17="","",IF(P17="Muy Baja",0.2,IF(P17="Baja",0.4,IF(P17="Media",0.6,IF(P17="Alta",0.8,IF(P17="Muy Alta",1,))))))</f>
        <v>0.4</v>
      </c>
      <c r="R17" s="1000" t="s">
        <v>165</v>
      </c>
      <c r="S17" s="1316" t="str">
        <f>IF(OR(R17='Tabla Impacto'!$C$11,R17='Tabla Impacto'!$D$11),"Leve",IF(OR(R17='Tabla Impacto'!$C$12,R17='Tabla Impacto'!$D$12),"Menor",IF(OR(R17='Tabla Impacto'!$C$13,R17='Tabla Impacto'!$D$13),"Moderado",IF(OR(R17='Tabla Impacto'!$C$14,R17='Tabla Impacto'!$D$14),"Mayor",IF(OR(R17='Tabla Impacto'!$C$15,R17='Tabla Impacto'!$D$15),"Catastrófico","")))))</f>
        <v>Mayor</v>
      </c>
      <c r="T17" s="1245">
        <f>IF(S19="","",IF(S19="Leve",0.2,IF(S19="Menor",0.4,IF(S19="Moderado",0.6,IF(S19="Mayor",0.8,IF(S19="Catastrófico",1,))))))</f>
        <v>0.6</v>
      </c>
      <c r="U17" s="1244"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7" s="341">
        <v>1</v>
      </c>
      <c r="W17" s="333" t="s">
        <v>718</v>
      </c>
      <c r="X17" s="341" t="str">
        <f t="shared" si="0"/>
        <v>Probabilidad</v>
      </c>
      <c r="Y17" s="335" t="s">
        <v>109</v>
      </c>
      <c r="Z17" s="335" t="s">
        <v>110</v>
      </c>
      <c r="AA17" s="338" t="str">
        <f t="shared" si="1"/>
        <v>40%</v>
      </c>
      <c r="AB17" s="335" t="s">
        <v>111</v>
      </c>
      <c r="AC17" s="335" t="s">
        <v>112</v>
      </c>
      <c r="AD17" s="335" t="s">
        <v>113</v>
      </c>
      <c r="AE17" s="348">
        <f>IFERROR(IF(X17="Probabilidad",(Q17-(+Q17*AA17)),IF(X17="Impacto",Q17,"")),"")</f>
        <v>0.24</v>
      </c>
      <c r="AF17" s="337" t="str">
        <f t="shared" si="2"/>
        <v>Baja</v>
      </c>
      <c r="AG17" s="338">
        <f t="shared" si="3"/>
        <v>0.24</v>
      </c>
      <c r="AH17" s="337" t="str">
        <f t="shared" si="4"/>
        <v>Moderado</v>
      </c>
      <c r="AI17" s="339">
        <f>IFERROR(IF(X17="Impacto",(T17-(+T17*AA17)),IF(X17="Probabilidad",T17,"")),"")</f>
        <v>0.6</v>
      </c>
      <c r="AJ17" s="340" t="str">
        <f t="shared" si="5"/>
        <v>Moderado</v>
      </c>
      <c r="AK17" s="1091" t="s">
        <v>114</v>
      </c>
      <c r="AL17" s="999"/>
      <c r="AM17" s="1021" t="s">
        <v>720</v>
      </c>
      <c r="AN17" s="1021" t="s">
        <v>721</v>
      </c>
      <c r="AO17" s="1320" t="s">
        <v>722</v>
      </c>
      <c r="AP17" s="140"/>
      <c r="AQ17" s="141"/>
      <c r="AR17" s="142"/>
      <c r="AS17" s="634"/>
      <c r="AT17" s="134"/>
      <c r="AU17" s="134"/>
      <c r="AV17" s="134"/>
      <c r="AW17" s="134"/>
      <c r="AX17" s="134"/>
      <c r="AY17" s="134"/>
      <c r="AZ17" s="134"/>
      <c r="BA17" s="134"/>
      <c r="BB17" s="134"/>
      <c r="BC17" s="134"/>
      <c r="BD17" s="134"/>
      <c r="BE17" s="134"/>
      <c r="BF17" s="134"/>
      <c r="BG17" s="134"/>
      <c r="BH17" s="134"/>
      <c r="BI17" s="134"/>
      <c r="BJ17" s="134"/>
      <c r="BK17" s="134"/>
      <c r="BL17" s="134"/>
    </row>
    <row r="18" spans="1:64" s="136" customFormat="1" ht="171.75" customHeight="1" thickTop="1" thickBot="1">
      <c r="A18" s="1149"/>
      <c r="B18" s="1147"/>
      <c r="C18" s="1324"/>
      <c r="D18" s="1039"/>
      <c r="E18" s="1242"/>
      <c r="F18" s="1039"/>
      <c r="G18" s="1039"/>
      <c r="H18" s="1047"/>
      <c r="I18" s="1039"/>
      <c r="J18" s="1039"/>
      <c r="K18" s="1039"/>
      <c r="L18" s="1039"/>
      <c r="M18" s="1039"/>
      <c r="N18" s="1047"/>
      <c r="O18" s="1039"/>
      <c r="P18" s="1039"/>
      <c r="Q18" s="1039"/>
      <c r="R18" s="1039"/>
      <c r="S18" s="1317"/>
      <c r="T18" s="1039"/>
      <c r="U18" s="1039"/>
      <c r="V18" s="322">
        <v>2</v>
      </c>
      <c r="W18" s="334" t="s">
        <v>719</v>
      </c>
      <c r="X18" s="322" t="str">
        <f t="shared" si="0"/>
        <v>Probabilidad</v>
      </c>
      <c r="Y18" s="335" t="s">
        <v>109</v>
      </c>
      <c r="Z18" s="335" t="s">
        <v>110</v>
      </c>
      <c r="AA18" s="346" t="str">
        <f t="shared" si="1"/>
        <v>40%</v>
      </c>
      <c r="AB18" s="335" t="s">
        <v>111</v>
      </c>
      <c r="AC18" s="335" t="s">
        <v>112</v>
      </c>
      <c r="AD18" s="335" t="s">
        <v>113</v>
      </c>
      <c r="AE18" s="349">
        <f>IFERROR(IF(AND(X17="Probabilidad",X18="Probabilidad"),(AG17-(+AG17*AA18)),IF(X18="Probabilidad",(Q17-(+Q17*AA18)),IF(X18="Impacto",AG17,""))),"")</f>
        <v>0.14399999999999999</v>
      </c>
      <c r="AF18" s="350" t="str">
        <f t="shared" si="2"/>
        <v>Muy Baja</v>
      </c>
      <c r="AG18" s="346">
        <f t="shared" si="3"/>
        <v>0.14399999999999999</v>
      </c>
      <c r="AH18" s="350" t="str">
        <f t="shared" si="4"/>
        <v>Moderado</v>
      </c>
      <c r="AI18" s="351">
        <f>IFERROR(IF(AND(X17="Impacto",X18="Impacto"),(AI17-(+AI17*AA18)),IF(X18="Impacto",(T17-(+T17*AA18)),IF(X18="Probabilidad",AI17,""))),"")</f>
        <v>0.6</v>
      </c>
      <c r="AJ18" s="352" t="str">
        <f t="shared" si="5"/>
        <v>Moderado</v>
      </c>
      <c r="AK18" s="1092"/>
      <c r="AL18" s="1047"/>
      <c r="AM18" s="1039"/>
      <c r="AN18" s="1039"/>
      <c r="AO18" s="1032"/>
      <c r="AP18" s="137"/>
      <c r="AQ18" s="138"/>
      <c r="AR18" s="139"/>
      <c r="AS18" s="634"/>
      <c r="AT18" s="134"/>
      <c r="AU18" s="134"/>
      <c r="AV18" s="134"/>
      <c r="AW18" s="134"/>
      <c r="AX18" s="134"/>
      <c r="AY18" s="134"/>
      <c r="AZ18" s="134"/>
      <c r="BA18" s="134"/>
      <c r="BB18" s="134"/>
      <c r="BC18" s="134"/>
      <c r="BD18" s="134"/>
      <c r="BE18" s="134"/>
      <c r="BF18" s="134"/>
      <c r="BG18" s="134"/>
      <c r="BH18" s="134"/>
      <c r="BI18" s="134"/>
      <c r="BJ18" s="134"/>
      <c r="BK18" s="134"/>
      <c r="BL18" s="134"/>
    </row>
    <row r="19" spans="1:64" s="136" customFormat="1" ht="180" customHeight="1" thickTop="1" thickBot="1">
      <c r="A19" s="1149"/>
      <c r="B19" s="1147"/>
      <c r="C19" s="143">
        <v>3</v>
      </c>
      <c r="D19" s="144" t="s">
        <v>717</v>
      </c>
      <c r="E19" s="144" t="s">
        <v>126</v>
      </c>
      <c r="F19" s="144" t="s">
        <v>134</v>
      </c>
      <c r="G19" s="144" t="s">
        <v>135</v>
      </c>
      <c r="H19" s="144" t="s">
        <v>227</v>
      </c>
      <c r="I19" s="144" t="s">
        <v>351</v>
      </c>
      <c r="J19" s="145" t="s">
        <v>106</v>
      </c>
      <c r="K19" s="145"/>
      <c r="L19" s="145"/>
      <c r="M19" s="145"/>
      <c r="N19" s="144" t="s">
        <v>149</v>
      </c>
      <c r="O19" s="145">
        <v>6</v>
      </c>
      <c r="P19" s="146" t="str">
        <f>IF(O19&lt;=0,"",IF(O19&lt;=2,"Muy Baja",IF(O19&lt;=24,"Baja",IF(O19&lt;=500,"Media",IF(O19&lt;=5000,"Alta","Muy Alta")))))</f>
        <v>Baja</v>
      </c>
      <c r="Q19" s="147">
        <f>IF(P19="","",IF(P19="Muy Baja",0.2,IF(P19="Baja",0.4,IF(P19="Media",0.6,IF(P19="Alta",0.8,IF(P19="Muy Alta",1,))))))</f>
        <v>0.4</v>
      </c>
      <c r="R19" s="144" t="s">
        <v>108</v>
      </c>
      <c r="S19" s="146" t="str">
        <f>IF(OR(R19='Tabla Impacto'!$C$11,R19='Tabla Impacto'!$D$11),"Leve",IF(OR(R19='Tabla Impacto'!$C$12,R19='Tabla Impacto'!$D$12),"Menor",IF(OR(R19='Tabla Impacto'!$C$13,R19='Tabla Impacto'!$D$13),"Moderado",IF(OR(R19='Tabla Impacto'!$C$14,R19='Tabla Impacto'!$D$14),"Mayor",IF(OR(R19='Tabla Impacto'!$C$15,R19='Tabla Impacto'!$D$15),"Catastrófico","")))))</f>
        <v>Moderado</v>
      </c>
      <c r="T19" s="148">
        <f>IF(S19="","",IF(S19="Leve",0.2,IF(S19="Menor",0.4,IF(S19="Moderado",0.6,IF(S19="Mayor",0.8,IF(S19="Catastrófico",1,))))))</f>
        <v>0.6</v>
      </c>
      <c r="U19" s="149"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145">
        <v>1</v>
      </c>
      <c r="W19" s="144" t="s">
        <v>352</v>
      </c>
      <c r="X19" s="145" t="str">
        <f t="shared" si="0"/>
        <v>Probabilidad</v>
      </c>
      <c r="Y19" s="335" t="s">
        <v>130</v>
      </c>
      <c r="Z19" s="335" t="s">
        <v>110</v>
      </c>
      <c r="AA19" s="148" t="str">
        <f t="shared" si="1"/>
        <v>30%</v>
      </c>
      <c r="AB19" s="335" t="s">
        <v>111</v>
      </c>
      <c r="AC19" s="335" t="s">
        <v>112</v>
      </c>
      <c r="AD19" s="335" t="s">
        <v>113</v>
      </c>
      <c r="AE19" s="154">
        <f>IFERROR(IF(X19="Probabilidad",(Q19-(+Q19*AA19)),IF(X19="Impacto",Q19,"")),"")</f>
        <v>0.28000000000000003</v>
      </c>
      <c r="AF19" s="155" t="str">
        <f t="shared" si="2"/>
        <v>Baja</v>
      </c>
      <c r="AG19" s="148">
        <f t="shared" si="3"/>
        <v>0.28000000000000003</v>
      </c>
      <c r="AH19" s="155" t="str">
        <f t="shared" si="4"/>
        <v>Moderado</v>
      </c>
      <c r="AI19" s="156">
        <f>IFERROR(IF(X19="Impacto",(T19-(+T19*AA19)),IF(X19="Probabilidad",T19,"")),"")</f>
        <v>0.6</v>
      </c>
      <c r="AJ19" s="157" t="str">
        <f t="shared" si="5"/>
        <v>Moderado</v>
      </c>
      <c r="AK19" s="153" t="s">
        <v>114</v>
      </c>
      <c r="AL19" s="144"/>
      <c r="AM19" s="144" t="s">
        <v>723</v>
      </c>
      <c r="AN19" s="144" t="s">
        <v>724</v>
      </c>
      <c r="AO19" s="697" t="s">
        <v>722</v>
      </c>
      <c r="AP19" s="137"/>
      <c r="AQ19" s="138"/>
      <c r="AR19" s="139"/>
      <c r="AS19" s="634"/>
      <c r="AT19" s="134"/>
      <c r="AU19" s="134"/>
      <c r="AV19" s="134"/>
      <c r="AW19" s="134"/>
      <c r="AX19" s="134"/>
      <c r="AY19" s="134"/>
      <c r="AZ19" s="134"/>
      <c r="BA19" s="134"/>
      <c r="BB19" s="134"/>
      <c r="BC19" s="134"/>
      <c r="BD19" s="134"/>
      <c r="BE19" s="134"/>
      <c r="BF19" s="134"/>
      <c r="BG19" s="134"/>
      <c r="BH19" s="134"/>
      <c r="BI19" s="134"/>
      <c r="BJ19" s="134"/>
      <c r="BK19" s="134"/>
      <c r="BL19" s="134"/>
    </row>
    <row r="20" spans="1:64" s="136" customFormat="1" ht="172.5" customHeight="1" thickTop="1" thickBot="1">
      <c r="A20" s="1149"/>
      <c r="B20" s="1148" t="s">
        <v>588</v>
      </c>
      <c r="C20" s="1323">
        <v>1</v>
      </c>
      <c r="D20" s="1021" t="s">
        <v>136</v>
      </c>
      <c r="E20" s="1021" t="s">
        <v>101</v>
      </c>
      <c r="F20" s="1021" t="s">
        <v>137</v>
      </c>
      <c r="G20" s="1326" t="s">
        <v>138</v>
      </c>
      <c r="H20" s="1021" t="s">
        <v>104</v>
      </c>
      <c r="I20" s="1021" t="s">
        <v>139</v>
      </c>
      <c r="J20" s="1021" t="s">
        <v>147</v>
      </c>
      <c r="K20" s="1021"/>
      <c r="L20" s="1021"/>
      <c r="M20" s="1021"/>
      <c r="N20" s="999" t="s">
        <v>149</v>
      </c>
      <c r="O20" s="1266">
        <v>300</v>
      </c>
      <c r="P20" s="1244" t="str">
        <f>IF(O20&lt;=0,"",IF(O20&lt;=2,"Muy Baja",IF(O20&lt;=24,"Baja",IF(O20&lt;=500,"Media",IF(O20&lt;=5000,"Alta","Muy Alta")))))</f>
        <v>Media</v>
      </c>
      <c r="Q20" s="1245">
        <f>IF(P20="","",IF(P20="Muy Baja",0.2,IF(P20="Baja",0.4,IF(P20="Media",0.6,IF(P20="Alta",0.8,IF(P20="Muy Alta",1,))))))</f>
        <v>0.6</v>
      </c>
      <c r="R20" s="1021" t="s">
        <v>108</v>
      </c>
      <c r="S20" s="1006" t="str">
        <f>IF(OR(R20='Tabla Impacto'!$C$11,R20='Tabla Impacto'!$D$11),"Leve",IF(OR(R20='Tabla Impacto'!$C$12,R20='Tabla Impacto'!$D$12),"Menor",IF(OR(R20='Tabla Impacto'!$C$13,R20='Tabla Impacto'!$D$13),"Moderado",IF(OR(R20='Tabla Impacto'!$C$14,R20='Tabla Impacto'!$D$14),"Mayor",IF(OR(R20='Tabla Impacto'!$C$15,R20='Tabla Impacto'!$D$15),"Catastrófico","")))))</f>
        <v>Moderado</v>
      </c>
      <c r="T20" s="1245">
        <f>IF(S20="","",IF(S20="Leve",0.2,IF(S20="Menor",0.4,IF(S20="Moderado",0.6,IF(S20="Mayor",0.8,IF(S20="Catastrófico",1,))))))</f>
        <v>0.6</v>
      </c>
      <c r="U20" s="1268" t="str">
        <f>IF(OR(AND(P20="Muy Baja",S20="Leve"),AND(P20="Muy Baja",S20="Menor"),AND(P20="Baja",S20="Leve")),"Bajo",IF(OR(AND(P20="Muy baja",S20="Moderado"),AND(P20="Baja",S20="Menor"),AND(P20="Baja",S20="Moderado"),AND(P20="Media",S20="Leve"),AND(P20="Media",S20="Menor"),AND(P20="Media",S20="Moderado"),AND(P20="Alta",S20="Leve"),AND(P20="Alta",S20="Menor")),"Moderado",IF(OR(AND(P20="Muy Baja",S20="Mayor"),AND(P20="Baja",S20="Mayor"),AND(P20="Media",S20="Mayor"),AND(P20="Alta",S20="Moderado"),AND(P20="Alta",S20="Mayor"),AND(P20="Muy Alta",S20="Leve"),AND(P20="Muy Alta",S20="Menor"),AND(P20="Muy Alta",S20="Moderado"),AND(P20="Muy Alta",S20="Mayor")),"Alto",IF(OR(AND(P20="Muy Baja",S20="Catastrófico"),AND(P20="Baja",S20="Catastrófico"),AND(P20="Media",S20="Catastrófico"),AND(P20="Alta",S20="Catastrófico"),AND(P20="Muy Alta",S20="Catastrófico")),"Extremo",""))))</f>
        <v>Moderado</v>
      </c>
      <c r="V20" s="341">
        <v>1</v>
      </c>
      <c r="W20" s="698" t="s">
        <v>725</v>
      </c>
      <c r="X20" s="341" t="str">
        <f t="shared" si="0"/>
        <v>Probabilidad</v>
      </c>
      <c r="Y20" s="335" t="s">
        <v>109</v>
      </c>
      <c r="Z20" s="335" t="s">
        <v>110</v>
      </c>
      <c r="AA20" s="338" t="str">
        <f t="shared" si="1"/>
        <v>40%</v>
      </c>
      <c r="AB20" s="335" t="s">
        <v>111</v>
      </c>
      <c r="AC20" s="335" t="s">
        <v>112</v>
      </c>
      <c r="AD20" s="335" t="s">
        <v>113</v>
      </c>
      <c r="AE20" s="371">
        <f>IFERROR(IF(X20="Probabilidad",(Q20-(+Q20*AA20)),IF(X20="Impacto",Q20,"")),"")</f>
        <v>0.36</v>
      </c>
      <c r="AF20" s="337" t="str">
        <f t="shared" si="2"/>
        <v>Baja</v>
      </c>
      <c r="AG20" s="338">
        <f t="shared" si="3"/>
        <v>0.36</v>
      </c>
      <c r="AH20" s="337" t="str">
        <f t="shared" si="4"/>
        <v>Moderado</v>
      </c>
      <c r="AI20" s="338">
        <f>IFERROR(IF(X20="Impacto",(T20-(+T20*AA20)),IF(X20="Probabilidad",T20,"")),"")</f>
        <v>0.6</v>
      </c>
      <c r="AJ20" s="340" t="str">
        <f t="shared" si="5"/>
        <v>Moderado</v>
      </c>
      <c r="AK20" s="153" t="s">
        <v>114</v>
      </c>
      <c r="AL20" s="333"/>
      <c r="AM20" s="333" t="s">
        <v>726</v>
      </c>
      <c r="AN20" s="333" t="s">
        <v>728</v>
      </c>
      <c r="AO20" s="192" t="s">
        <v>729</v>
      </c>
      <c r="AP20" s="137"/>
      <c r="AQ20" s="1154"/>
      <c r="AR20" s="139"/>
      <c r="AS20" s="634"/>
      <c r="AT20" s="135"/>
      <c r="AU20" s="135"/>
      <c r="AV20" s="135"/>
      <c r="AW20" s="135"/>
      <c r="AX20" s="135"/>
      <c r="AY20" s="135"/>
      <c r="AZ20" s="135"/>
      <c r="BA20" s="135"/>
      <c r="BB20" s="135"/>
      <c r="BC20" s="135"/>
      <c r="BD20" s="135"/>
      <c r="BE20" s="135"/>
      <c r="BF20" s="135"/>
      <c r="BG20" s="135"/>
      <c r="BH20" s="135"/>
      <c r="BI20" s="135"/>
      <c r="BJ20" s="135"/>
      <c r="BK20" s="135"/>
      <c r="BL20" s="135"/>
    </row>
    <row r="21" spans="1:64" s="136" customFormat="1" ht="170.25" customHeight="1" thickTop="1" thickBot="1">
      <c r="A21" s="1149"/>
      <c r="B21" s="1149"/>
      <c r="C21" s="1331"/>
      <c r="D21" s="1038"/>
      <c r="E21" s="1241"/>
      <c r="F21" s="1038"/>
      <c r="G21" s="1038"/>
      <c r="H21" s="1038"/>
      <c r="I21" s="1038"/>
      <c r="J21" s="1038"/>
      <c r="K21" s="1038"/>
      <c r="L21" s="1038"/>
      <c r="M21" s="1038"/>
      <c r="N21" s="1005"/>
      <c r="O21" s="1038"/>
      <c r="P21" s="1038"/>
      <c r="Q21" s="1038"/>
      <c r="R21" s="1038"/>
      <c r="S21" s="1107"/>
      <c r="T21" s="1038"/>
      <c r="U21" s="1038"/>
      <c r="V21" s="355">
        <v>2</v>
      </c>
      <c r="W21" s="330" t="s">
        <v>353</v>
      </c>
      <c r="X21" s="355" t="str">
        <f t="shared" si="0"/>
        <v>Probabilidad</v>
      </c>
      <c r="Y21" s="335" t="s">
        <v>130</v>
      </c>
      <c r="Z21" s="335" t="s">
        <v>110</v>
      </c>
      <c r="AA21" s="344" t="str">
        <f t="shared" si="1"/>
        <v>30%</v>
      </c>
      <c r="AB21" s="335" t="s">
        <v>111</v>
      </c>
      <c r="AC21" s="335" t="s">
        <v>112</v>
      </c>
      <c r="AD21" s="335" t="s">
        <v>113</v>
      </c>
      <c r="AE21" s="150">
        <f>IFERROR(IF(AND(X20="Probabilidad",X21="Probabilidad"),(AG20-(+AG20*AA21)),IF(X21="Probabilidad",(Q20-(+Q20*AA21)),IF(X21="Impacto",AG20,""))),"")</f>
        <v>0.252</v>
      </c>
      <c r="AF21" s="343" t="str">
        <f t="shared" si="2"/>
        <v>Baja</v>
      </c>
      <c r="AG21" s="344">
        <f t="shared" si="3"/>
        <v>0.252</v>
      </c>
      <c r="AH21" s="343" t="str">
        <f t="shared" si="4"/>
        <v>Moderado</v>
      </c>
      <c r="AI21" s="344">
        <f>IFERROR(IF(AND(X20="Impacto",X21="Impacto"),(AI20-(+AI20*AA21)),IF(X21="Impacto",($T$21-(+$T$21*AA21)),IF(X21="Probabilidad",AI20,""))),"")</f>
        <v>0.6</v>
      </c>
      <c r="AJ21" s="387" t="str">
        <f t="shared" si="5"/>
        <v>Moderado</v>
      </c>
      <c r="AK21" s="1040" t="s">
        <v>114</v>
      </c>
      <c r="AL21" s="1046"/>
      <c r="AM21" s="1243" t="s">
        <v>727</v>
      </c>
      <c r="AN21" s="1243" t="s">
        <v>728</v>
      </c>
      <c r="AO21" s="1340">
        <v>45473</v>
      </c>
      <c r="AP21" s="140"/>
      <c r="AQ21" s="1155"/>
      <c r="AR21" s="142"/>
      <c r="AS21" s="634"/>
      <c r="AT21" s="134"/>
      <c r="AU21" s="134"/>
      <c r="AV21" s="134"/>
      <c r="AW21" s="134"/>
      <c r="AX21" s="134"/>
      <c r="AY21" s="134"/>
      <c r="AZ21" s="134"/>
      <c r="BA21" s="134"/>
      <c r="BB21" s="134"/>
      <c r="BC21" s="134"/>
      <c r="BD21" s="134"/>
      <c r="BE21" s="134"/>
      <c r="BF21" s="134"/>
      <c r="BG21" s="134"/>
      <c r="BH21" s="134"/>
      <c r="BI21" s="134"/>
      <c r="BJ21" s="134"/>
      <c r="BK21" s="134"/>
      <c r="BL21" s="134"/>
    </row>
    <row r="22" spans="1:64" s="136" customFormat="1" ht="130.5" customHeight="1" thickTop="1" thickBot="1">
      <c r="A22" s="1149"/>
      <c r="B22" s="1149"/>
      <c r="C22" s="1324"/>
      <c r="D22" s="1039"/>
      <c r="E22" s="1242"/>
      <c r="F22" s="1039"/>
      <c r="G22" s="1039"/>
      <c r="H22" s="1039"/>
      <c r="I22" s="1039"/>
      <c r="J22" s="1039"/>
      <c r="K22" s="1039"/>
      <c r="L22" s="1039"/>
      <c r="M22" s="1039"/>
      <c r="N22" s="1047"/>
      <c r="O22" s="1039"/>
      <c r="P22" s="1039"/>
      <c r="Q22" s="1039"/>
      <c r="R22" s="1039"/>
      <c r="S22" s="1074"/>
      <c r="T22" s="1039"/>
      <c r="U22" s="1039"/>
      <c r="V22" s="322">
        <v>3</v>
      </c>
      <c r="W22" s="334" t="s">
        <v>140</v>
      </c>
      <c r="X22" s="322" t="str">
        <f t="shared" si="0"/>
        <v>Probabilidad</v>
      </c>
      <c r="Y22" s="335" t="s">
        <v>109</v>
      </c>
      <c r="Z22" s="335" t="s">
        <v>110</v>
      </c>
      <c r="AA22" s="346" t="str">
        <f t="shared" si="1"/>
        <v>40%</v>
      </c>
      <c r="AB22" s="335" t="s">
        <v>111</v>
      </c>
      <c r="AC22" s="335" t="s">
        <v>112</v>
      </c>
      <c r="AD22" s="335" t="s">
        <v>113</v>
      </c>
      <c r="AE22" s="372">
        <f>IFERROR(IF(AND(X21="Probabilidad",X22="Probabilidad"),(AG21-(+AG21*AA22)),IF(AND(X21="Impacto",X22="Probabilidad"),(AG20-(+AG20*AA22)),IF(X22="Impacto",AG21,""))),"")</f>
        <v>0.1512</v>
      </c>
      <c r="AF22" s="350" t="str">
        <f t="shared" si="2"/>
        <v>Muy Baja</v>
      </c>
      <c r="AG22" s="346">
        <f t="shared" si="3"/>
        <v>0.1512</v>
      </c>
      <c r="AH22" s="350" t="str">
        <f t="shared" si="4"/>
        <v>Moderado</v>
      </c>
      <c r="AI22" s="346">
        <f>IFERROR(IF(AND(X21="Impacto",X22="Impacto"),(AI21-(+AI21*AA22)),IF(AND(X21="Probabilidad",X22="Impacto"),(AI20-(+AI20*AA22)),IF(X22="Probabilidad",AI21,""))),"")</f>
        <v>0.6</v>
      </c>
      <c r="AJ22" s="352" t="str">
        <f t="shared" si="5"/>
        <v>Moderado</v>
      </c>
      <c r="AK22" s="1270"/>
      <c r="AL22" s="1047"/>
      <c r="AM22" s="1039"/>
      <c r="AN22" s="1039"/>
      <c r="AO22" s="1032"/>
      <c r="AP22" s="140"/>
      <c r="AQ22" s="1339"/>
      <c r="AR22" s="142"/>
      <c r="AS22" s="634"/>
      <c r="AT22" s="134"/>
      <c r="AU22" s="134"/>
      <c r="AV22" s="134"/>
      <c r="AW22" s="134"/>
      <c r="AX22" s="134"/>
      <c r="AY22" s="134"/>
      <c r="AZ22" s="134"/>
      <c r="BA22" s="134"/>
      <c r="BB22" s="134"/>
      <c r="BC22" s="134"/>
      <c r="BD22" s="134"/>
      <c r="BE22" s="134"/>
      <c r="BF22" s="134"/>
      <c r="BG22" s="134"/>
      <c r="BH22" s="134"/>
      <c r="BI22" s="134"/>
      <c r="BJ22" s="134"/>
      <c r="BK22" s="134"/>
      <c r="BL22" s="134"/>
    </row>
    <row r="23" spans="1:64" s="136" customFormat="1" ht="151.5" customHeight="1" thickTop="1" thickBot="1">
      <c r="A23" s="1149"/>
      <c r="B23" s="1149"/>
      <c r="C23" s="1325">
        <v>2</v>
      </c>
      <c r="D23" s="1021" t="s">
        <v>730</v>
      </c>
      <c r="E23" s="1021" t="s">
        <v>101</v>
      </c>
      <c r="F23" s="1021" t="s">
        <v>731</v>
      </c>
      <c r="G23" s="1021" t="s">
        <v>732</v>
      </c>
      <c r="H23" s="1021" t="s">
        <v>104</v>
      </c>
      <c r="I23" s="1021" t="s">
        <v>733</v>
      </c>
      <c r="J23" s="1021" t="s">
        <v>106</v>
      </c>
      <c r="K23" s="1021"/>
      <c r="L23" s="1021"/>
      <c r="M23" s="1021"/>
      <c r="N23" s="999" t="s">
        <v>149</v>
      </c>
      <c r="O23" s="1266">
        <v>12</v>
      </c>
      <c r="P23" s="1244" t="str">
        <f>IF(O23&lt;=0,"",IF(O23&lt;=2,"Muy Baja",IF(O23&lt;=24,"Baja",IF(O23&lt;=500,"Media",IF(O23&lt;=5000,"Alta","Muy Alta")))))</f>
        <v>Baja</v>
      </c>
      <c r="Q23" s="1245">
        <f>IF(P23="","",IF(P23="Muy Baja",0.2,IF(P23="Baja",0.4,IF(P23="Media",0.6,IF(P23="Alta",0.8,IF(P23="Muy Alta",1,))))))</f>
        <v>0.4</v>
      </c>
      <c r="R23" s="1021" t="s">
        <v>108</v>
      </c>
      <c r="S23" s="1244" t="str">
        <f>IF(OR(R23='Tabla Impacto'!$C$11,R23='Tabla Impacto'!$D$11),"Leve",IF(OR(R23='Tabla Impacto'!$C$12,R23='Tabla Impacto'!$D$12),"Menor",IF(OR(R23='Tabla Impacto'!$C$13,R23='Tabla Impacto'!$D$13),"Moderado",IF(OR(R23='Tabla Impacto'!$C$14,R23='Tabla Impacto'!$D$14),"Mayor",IF(OR(R23='Tabla Impacto'!$C$15,R23='Tabla Impacto'!$D$15),"Catastrófico","")))))</f>
        <v>Moderado</v>
      </c>
      <c r="T23" s="1245">
        <f>IF(S23="","",IF(S23="Leve",0.2,IF(S23="Menor",0.4,IF(S23="Moderado",0.6,IF(S23="Mayor",0.8,IF(S23="Catastrófico",1,))))))</f>
        <v>0.6</v>
      </c>
      <c r="U23" s="1268"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Moderado</v>
      </c>
      <c r="V23" s="341">
        <v>1</v>
      </c>
      <c r="W23" s="333" t="s">
        <v>734</v>
      </c>
      <c r="X23" s="700" t="str">
        <f t="shared" si="0"/>
        <v>Probabilidad</v>
      </c>
      <c r="Y23" s="701" t="s">
        <v>130</v>
      </c>
      <c r="Z23" s="701" t="s">
        <v>110</v>
      </c>
      <c r="AA23" s="701" t="str">
        <f t="shared" si="1"/>
        <v>30%</v>
      </c>
      <c r="AB23" s="701" t="s">
        <v>111</v>
      </c>
      <c r="AC23" s="701" t="s">
        <v>112</v>
      </c>
      <c r="AD23" s="701" t="s">
        <v>113</v>
      </c>
      <c r="AE23" s="371">
        <f>IFERROR(IF(X23="Probabilidad",(Q23-(+Q23*AA23)),IF(X23="Impacto",Q23,"")),"")</f>
        <v>0.28000000000000003</v>
      </c>
      <c r="AF23" s="702" t="str">
        <f t="shared" si="2"/>
        <v>Baja</v>
      </c>
      <c r="AG23" s="703">
        <f t="shared" si="3"/>
        <v>0.28000000000000003</v>
      </c>
      <c r="AH23" s="702" t="str">
        <f t="shared" si="4"/>
        <v>Moderado</v>
      </c>
      <c r="AI23" s="703">
        <f>IFERROR(IF(X23="Impacto",(T23-(+T23*AA23)),IF(X23="Probabilidad",T23,"")),"")</f>
        <v>0.6</v>
      </c>
      <c r="AJ23" s="704" t="str">
        <f>IFERROR(IF(OR(AND(AF23="Muy Baja",AH23="Leve"),AND(AF23="Muy Baja",AH23="Menor"),AND(AF23="Baja",AH23="Leve")),"Bajo",IF(OR(AND(AF23="Muy baja",AH23="Moderado"),AND(AF23="Baja",AH23="Menor"),AND(AF23="Baja",AH23="Moderado"),AND(AF23="Media",AH23="Leve"),AND(AF23="Media",AH23="Menor"),AND(AF23="Media",AH23="Moderado"),AND(AF23="Alta",AH23="Leve"),AND(AF23="Alta",AH23="Menor")),"Moderado",IF(OR(AND(AF23="Muy Baja",AH23="Mayor"),AND(AF23="Baja",AH23="Mayor"),AND(AF23="Media",AH23="Mayor"),AND(AF23="Alta",AH23="Moderado"),AND(AF23="Alta",AH23="Mayor"),AND(AF23="Muy Alta",AH23="Leve"),AND(AF23="Muy Alta",AH23="Menor"),AND(AF23="Muy Alta",AH23="Moderado"),AND(AF23="Muy Alta",AH23="Mayor")),"Alto",IF(OR(AND(AF23="Muy Baja",AH23="Catastrófico"),AND(AF23="Baja",AH23="Catastrófico"),AND(AF23="Media",AH23="Catastrófico"),AND(AF23="Alta",AH23="Catastrófico"),AND(AF23="Muy Alta",AH23="Catastrófico")),"Extremo","")))),"")</f>
        <v>Moderado</v>
      </c>
      <c r="AK23" s="335" t="s">
        <v>114</v>
      </c>
      <c r="AL23" s="1021"/>
      <c r="AM23" s="1021" t="s">
        <v>736</v>
      </c>
      <c r="AN23" s="1021" t="s">
        <v>737</v>
      </c>
      <c r="AO23" s="1341" t="s">
        <v>738</v>
      </c>
      <c r="AP23" s="140"/>
      <c r="AQ23" s="141"/>
      <c r="AR23" s="142"/>
      <c r="AS23" s="674"/>
      <c r="AT23" s="678"/>
      <c r="AU23" s="678"/>
      <c r="AV23" s="678"/>
      <c r="AW23" s="678"/>
      <c r="AX23" s="678"/>
      <c r="AY23" s="678"/>
      <c r="AZ23" s="678"/>
      <c r="BA23" s="678"/>
      <c r="BB23" s="678"/>
      <c r="BC23" s="678"/>
      <c r="BD23" s="678"/>
      <c r="BE23" s="134"/>
      <c r="BF23" s="134"/>
      <c r="BG23" s="134"/>
      <c r="BH23" s="134"/>
      <c r="BI23" s="134"/>
      <c r="BJ23" s="134"/>
      <c r="BK23" s="134"/>
      <c r="BL23" s="134"/>
    </row>
    <row r="24" spans="1:64" s="136" customFormat="1" ht="151.5" customHeight="1" thickTop="1" thickBot="1">
      <c r="A24" s="1149"/>
      <c r="B24" s="1149"/>
      <c r="C24" s="1331"/>
      <c r="D24" s="1038"/>
      <c r="E24" s="1241"/>
      <c r="F24" s="1038"/>
      <c r="G24" s="1038"/>
      <c r="H24" s="1038"/>
      <c r="I24" s="1038"/>
      <c r="J24" s="1038"/>
      <c r="K24" s="1038"/>
      <c r="L24" s="1038"/>
      <c r="M24" s="1038"/>
      <c r="N24" s="1005"/>
      <c r="O24" s="1038"/>
      <c r="P24" s="1038"/>
      <c r="Q24" s="1038"/>
      <c r="R24" s="1038"/>
      <c r="S24" s="1038"/>
      <c r="T24" s="1038"/>
      <c r="U24" s="1038"/>
      <c r="V24" s="683">
        <v>2</v>
      </c>
      <c r="W24" s="685" t="s">
        <v>735</v>
      </c>
      <c r="X24" s="700" t="str">
        <f t="shared" si="0"/>
        <v>Probabilidad</v>
      </c>
      <c r="Y24" s="701" t="s">
        <v>130</v>
      </c>
      <c r="Z24" s="701" t="s">
        <v>110</v>
      </c>
      <c r="AA24" s="701" t="str">
        <f t="shared" si="1"/>
        <v>30%</v>
      </c>
      <c r="AB24" s="701" t="s">
        <v>111</v>
      </c>
      <c r="AC24" s="701" t="s">
        <v>112</v>
      </c>
      <c r="AD24" s="701" t="s">
        <v>113</v>
      </c>
      <c r="AE24" s="371">
        <f>IFERROR(IF(X24="Probabilidad",(Q23-(+Q23*AA24)),IF(X24="Impacto",Q23,"")),"")</f>
        <v>0.28000000000000003</v>
      </c>
      <c r="AF24" s="702" t="str">
        <f t="shared" si="2"/>
        <v>Baja</v>
      </c>
      <c r="AG24" s="703">
        <f t="shared" si="3"/>
        <v>0.28000000000000003</v>
      </c>
      <c r="AH24" s="702" t="str">
        <f t="shared" si="4"/>
        <v>Moderado</v>
      </c>
      <c r="AI24" s="703">
        <f>IFERROR(IF(X24="Impacto",(T23-(+T23*AA24)),IF(X24="Probabilidad",T23,"")),"")</f>
        <v>0.6</v>
      </c>
      <c r="AJ24" s="704" t="str">
        <f>IFERROR(IF(OR(AND(AF24="Muy Baja",AH24="Leve"),AND(AF24="Muy Baja",AH24="Menor"),AND(AF24="Baja",AH24="Leve")),"Bajo",IF(OR(AND(AF24="Muy baja",AH24="Moderado"),AND(AF24="Baja",AH24="Menor"),AND(AF24="Baja",AH24="Moderado"),AND(AF24="Media",AH24="Leve"),AND(AF24="Media",AH24="Menor"),AND(AF24="Media",AH24="Moderado"),AND(AF24="Alta",AH24="Leve"),AND(AF24="Alta",AH24="Menor")),"Moderado",IF(OR(AND(AF24="Muy Baja",AH24="Mayor"),AND(AF24="Baja",AH24="Mayor"),AND(AF24="Media",AH24="Mayor"),AND(AF24="Alta",AH24="Moderado"),AND(AF24="Alta",AH24="Mayor"),AND(AF24="Muy Alta",AH24="Leve"),AND(AF24="Muy Alta",AH24="Menor"),AND(AF24="Muy Alta",AH24="Moderado"),AND(AF24="Muy Alta",AH24="Mayor")),"Alto",IF(OR(AND(AF24="Muy Baja",AH24="Catastrófico"),AND(AF24="Baja",AH24="Catastrófico"),AND(AF24="Media",AH24="Catastrófico"),AND(AF24="Alta",AH24="Catastrófico"),AND(AF24="Muy Alta",AH24="Catastrófico")),"Extremo","")))),"")</f>
        <v>Moderado</v>
      </c>
      <c r="AK24" s="335" t="s">
        <v>114</v>
      </c>
      <c r="AL24" s="1243"/>
      <c r="AM24" s="1038"/>
      <c r="AN24" s="1038"/>
      <c r="AO24" s="1031"/>
      <c r="AP24" s="140"/>
      <c r="AQ24" s="141"/>
      <c r="AR24" s="142"/>
      <c r="AS24" s="674"/>
      <c r="AT24" s="678"/>
      <c r="AU24" s="678"/>
      <c r="AV24" s="678"/>
      <c r="AW24" s="678"/>
      <c r="AX24" s="678"/>
      <c r="AY24" s="678"/>
      <c r="AZ24" s="678"/>
      <c r="BA24" s="678"/>
      <c r="BB24" s="678"/>
      <c r="BC24" s="678"/>
      <c r="BD24" s="678"/>
      <c r="BE24" s="134"/>
      <c r="BF24" s="134"/>
      <c r="BG24" s="134"/>
      <c r="BH24" s="134"/>
      <c r="BI24" s="134"/>
      <c r="BJ24" s="134"/>
      <c r="BK24" s="134"/>
      <c r="BL24" s="134"/>
    </row>
    <row r="25" spans="1:64" s="136" customFormat="1" ht="1.5" customHeight="1" thickTop="1" thickBot="1">
      <c r="A25" s="1149"/>
      <c r="B25" s="1149"/>
      <c r="C25" s="1331"/>
      <c r="D25" s="1038"/>
      <c r="E25" s="1241"/>
      <c r="F25" s="1038"/>
      <c r="G25" s="1038"/>
      <c r="H25" s="1038"/>
      <c r="I25" s="1038"/>
      <c r="J25" s="1038"/>
      <c r="K25" s="1038"/>
      <c r="L25" s="1038"/>
      <c r="M25" s="1038"/>
      <c r="N25" s="1005"/>
      <c r="O25" s="1038"/>
      <c r="P25" s="1038"/>
      <c r="Q25" s="1038"/>
      <c r="R25" s="1038"/>
      <c r="S25" s="1038"/>
      <c r="T25" s="1038"/>
      <c r="U25" s="1038"/>
      <c r="V25" s="699"/>
      <c r="W25" s="699"/>
      <c r="X25" s="700" t="str">
        <f t="shared" si="0"/>
        <v/>
      </c>
      <c r="Y25" s="699"/>
      <c r="Z25" s="699"/>
      <c r="AA25" s="699"/>
      <c r="AB25" s="699"/>
      <c r="AC25" s="699"/>
      <c r="AD25" s="699"/>
      <c r="AE25" s="699"/>
      <c r="AF25" s="699"/>
      <c r="AG25" s="699"/>
      <c r="AH25" s="699"/>
      <c r="AI25" s="699"/>
      <c r="AJ25" s="699"/>
      <c r="AK25" s="335" t="s">
        <v>114</v>
      </c>
      <c r="AL25" s="330"/>
      <c r="AM25" s="330" t="s">
        <v>355</v>
      </c>
      <c r="AN25" s="330" t="s">
        <v>356</v>
      </c>
      <c r="AO25" s="315" t="s">
        <v>142</v>
      </c>
      <c r="AP25" s="140"/>
      <c r="AQ25" s="141"/>
      <c r="AR25" s="142"/>
      <c r="AS25" s="634"/>
      <c r="AT25" s="134"/>
      <c r="AU25" s="134"/>
      <c r="AV25" s="134"/>
      <c r="AW25" s="134"/>
      <c r="AX25" s="134"/>
      <c r="AY25" s="134"/>
      <c r="AZ25" s="134"/>
      <c r="BA25" s="134"/>
      <c r="BB25" s="134"/>
      <c r="BC25" s="134"/>
      <c r="BD25" s="134"/>
      <c r="BE25" s="134"/>
      <c r="BF25" s="134"/>
      <c r="BG25" s="134"/>
      <c r="BH25" s="134"/>
      <c r="BI25" s="134"/>
      <c r="BJ25" s="134"/>
      <c r="BK25" s="134"/>
      <c r="BL25" s="134"/>
    </row>
    <row r="26" spans="1:64" s="136" customFormat="1" ht="164.25" customHeight="1" thickTop="1" thickBot="1">
      <c r="A26" s="1149"/>
      <c r="B26" s="1149"/>
      <c r="C26" s="1323">
        <v>3</v>
      </c>
      <c r="D26" s="1021" t="s">
        <v>739</v>
      </c>
      <c r="E26" s="1021" t="s">
        <v>101</v>
      </c>
      <c r="F26" s="1021" t="s">
        <v>740</v>
      </c>
      <c r="G26" s="1021" t="s">
        <v>741</v>
      </c>
      <c r="H26" s="1021" t="s">
        <v>104</v>
      </c>
      <c r="I26" s="1021" t="s">
        <v>1074</v>
      </c>
      <c r="J26" s="1021" t="s">
        <v>106</v>
      </c>
      <c r="K26" s="1021"/>
      <c r="L26" s="1021"/>
      <c r="M26" s="1021"/>
      <c r="N26" s="999" t="s">
        <v>107</v>
      </c>
      <c r="O26" s="1266">
        <v>10</v>
      </c>
      <c r="P26" s="1244" t="str">
        <f>IF(O26&lt;=0,"",IF(O26&lt;=2,"Muy Baja",IF(O26&lt;=24,"Baja",IF(O26&lt;=500,"Media",IF(O26&lt;=5000,"Alta","Muy Alta")))))</f>
        <v>Baja</v>
      </c>
      <c r="Q26" s="1245">
        <f>IF(P26="","",IF(P26="Muy Baja",0.2,IF(P26="Baja",0.4,IF(P26="Media",0.6,IF(P26="Alta",0.8,IF(P26="Muy Alta",1,))))))</f>
        <v>0.4</v>
      </c>
      <c r="R26" s="1021" t="s">
        <v>146</v>
      </c>
      <c r="S26" s="1006" t="str">
        <f>IF(OR(R26='Tabla Impacto'!$C$11,R26='Tabla Impacto'!$D$11),"Leve",IF(OR(R26='Tabla Impacto'!$C$12,R26='Tabla Impacto'!$D$12),"Menor",IF(OR(R26='Tabla Impacto'!$C$13,R26='Tabla Impacto'!$D$13),"Moderado",IF(OR(R26='Tabla Impacto'!$C$14,R26='Tabla Impacto'!$D$14),"Mayor",IF(OR(R26='Tabla Impacto'!$C$15,R26='Tabla Impacto'!$D$15),"Catastrófico","")))))</f>
        <v>Leve</v>
      </c>
      <c r="T26" s="1245">
        <f>IF(S26="","",IF(S26="Leve",0.2,IF(S26="Menor",0.4,IF(S26="Moderado",0.6,IF(S26="Mayor",0.8,IF(S26="Catastrófico",1,))))))</f>
        <v>0.2</v>
      </c>
      <c r="U26" s="1244" t="str">
        <f>IF(OR(AND(P26="Muy Baja",S26="Leve"),AND(P26="Muy Baja",S26="Menor"),AND(P26="Baja",S26="Leve")),"Bajo",IF(OR(AND(P26="Muy baja",S26="Moderado"),AND(P26="Baja",S26="Menor"),AND(P26="Baja",S26="Moderado"),AND(P26="Media",S26="Leve"),AND(P26="Media",S26="Menor"),AND(P26="Media",S26="Moderado"),AND(P26="Alta",S26="Leve"),AND(P26="Alta",S26="Menor")),"Moderado",IF(OR(AND(P26="Muy Baja",S26="Mayor"),AND(P26="Baja",S26="Mayor"),AND(P26="Media",S26="Mayor"),AND(P26="Alta",S26="Moderado"),AND(P26="Alta",S26="Mayor"),AND(P26="Muy Alta",S26="Leve"),AND(P26="Muy Alta",S26="Menor"),AND(P26="Muy Alta",S26="Moderado"),AND(P26="Muy Alta",S26="Mayor")),"Alto",IF(OR(AND(P26="Muy Baja",S26="Catastrófico"),AND(P26="Baja",S26="Catastrófico"),AND(P26="Media",S26="Catastrófico"),AND(P26="Alta",S26="Catastrófico"),AND(P26="Muy Alta",S26="Catastrófico")),"Extremo",""))))</f>
        <v>Bajo</v>
      </c>
      <c r="V26" s="341">
        <v>1</v>
      </c>
      <c r="W26" s="333" t="s">
        <v>742</v>
      </c>
      <c r="X26" s="700" t="str">
        <f t="shared" si="0"/>
        <v>Probabilidad</v>
      </c>
      <c r="Y26" s="701" t="s">
        <v>109</v>
      </c>
      <c r="Z26" s="701" t="s">
        <v>110</v>
      </c>
      <c r="AA26" s="701" t="str">
        <f>IF(AND(Y26="Preventivo",Z26="Automático"),"50%",IF(AND(Y26="Preventivo",Z26="Manual"),"40%",IF(AND(Y26="Detectivo",Z26="Automático"),"40%",IF(AND(Y26="Detectivo",Z26="Manual"),"30%",IF(AND(Y26="Correctivo",Z26="Automático"),"35%",IF(AND(Y26="Correctivo",Z26="Manual"),"25%",""))))))</f>
        <v>40%</v>
      </c>
      <c r="AB26" s="701" t="s">
        <v>111</v>
      </c>
      <c r="AC26" s="701" t="s">
        <v>112</v>
      </c>
      <c r="AD26" s="701" t="s">
        <v>113</v>
      </c>
      <c r="AE26" s="371">
        <f>IFERROR(IF(X26="Probabilidad",(Q26-(+Q26*AA26)),IF(X26="Impacto",Q26,"")),"")</f>
        <v>0.24</v>
      </c>
      <c r="AF26" s="337" t="str">
        <f>IFERROR(IF(AE26="","",IF(AE26&lt;=0.2,"Muy Baja",IF(AE26&lt;=0.4,"Baja",IF(AE26&lt;=0.6,"Media",IF(AE26&lt;=0.8,"Alta","Muy Alta"))))),"")</f>
        <v>Baja</v>
      </c>
      <c r="AG26" s="338">
        <f>+AE26</f>
        <v>0.24</v>
      </c>
      <c r="AH26" s="337" t="str">
        <f>IFERROR(IF(AI26="","",IF(AI26&lt;=0.2,"Leve",IF(AI26&lt;=0.4,"Menor",IF(AI26&lt;=0.6,"Moderado",IF(AI26&lt;=0.8,"Mayor","Catastrófico"))))),"")</f>
        <v>Leve</v>
      </c>
      <c r="AI26" s="338">
        <f>IFERROR(IF(X26="Impacto",(T26-(+T26*AA26)),IF(X26="Probabilidad",T26,"")),"")</f>
        <v>0.2</v>
      </c>
      <c r="AJ26" s="340" t="str">
        <f>IFERROR(IF(OR(AND(AF26="Muy Baja",AH26="Leve"),AND(AF26="Muy Baja",AH26="Menor"),AND(AF26="Baja",AH26="Leve")),"Bajo",IF(OR(AND(AF26="Muy baja",AH26="Moderado"),AND(AF26="Baja",AH26="Menor"),AND(AF26="Baja",AH26="Moderado"),AND(AF26="Media",AH26="Leve"),AND(AF26="Media",AH26="Menor"),AND(AF26="Media",AH26="Moderado"),AND(AF26="Alta",AH26="Leve"),AND(AF26="Alta",AH26="Menor")),"Moderado",IF(OR(AND(AF26="Muy Baja",AH26="Mayor"),AND(AF26="Baja",AH26="Mayor"),AND(AF26="Media",AH26="Mayor"),AND(AF26="Alta",AH26="Moderado"),AND(AF26="Alta",AH26="Mayor"),AND(AF26="Muy Alta",AH26="Leve"),AND(AF26="Muy Alta",AH26="Menor"),AND(AF26="Muy Alta",AH26="Moderado"),AND(AF26="Muy Alta",AH26="Mayor")),"Alto",IF(OR(AND(AF26="Muy Baja",AH26="Catastrófico"),AND(AF26="Baja",AH26="Catastrófico"),AND(AF26="Media",AH26="Catastrófico"),AND(AF26="Alta",AH26="Catastrófico"),AND(AF26="Muy Alta",AH26="Catastrófico")),"Extremo","")))),"")</f>
        <v>Bajo</v>
      </c>
      <c r="AK26" s="335" t="s">
        <v>114</v>
      </c>
      <c r="AL26" s="1021"/>
      <c r="AM26" s="333"/>
      <c r="AN26" s="333"/>
      <c r="AO26" s="353"/>
      <c r="AP26" s="140"/>
      <c r="AQ26" s="141"/>
      <c r="AR26" s="142"/>
      <c r="AS26" s="634"/>
      <c r="AT26" s="135"/>
      <c r="AU26" s="135"/>
      <c r="AV26" s="135"/>
      <c r="AW26" s="135"/>
      <c r="AX26" s="135"/>
      <c r="AY26" s="135"/>
      <c r="AZ26" s="135"/>
      <c r="BA26" s="135"/>
      <c r="BB26" s="135"/>
      <c r="BC26" s="135"/>
      <c r="BD26" s="135"/>
      <c r="BE26" s="135"/>
      <c r="BF26" s="135"/>
      <c r="BG26" s="135"/>
      <c r="BH26" s="135"/>
      <c r="BI26" s="135"/>
      <c r="BJ26" s="135"/>
      <c r="BK26" s="135"/>
      <c r="BL26" s="135"/>
    </row>
    <row r="27" spans="1:64" s="136" customFormat="1" ht="150.75" customHeight="1" thickTop="1" thickBot="1">
      <c r="A27" s="1149"/>
      <c r="B27" s="1149"/>
      <c r="C27" s="1332"/>
      <c r="D27" s="1039"/>
      <c r="E27" s="1242"/>
      <c r="F27" s="1039"/>
      <c r="G27" s="1039"/>
      <c r="H27" s="1039"/>
      <c r="I27" s="1039"/>
      <c r="J27" s="1039"/>
      <c r="K27" s="1039"/>
      <c r="L27" s="1039"/>
      <c r="M27" s="1039"/>
      <c r="N27" s="1047"/>
      <c r="O27" s="1039"/>
      <c r="P27" s="1039"/>
      <c r="Q27" s="1039"/>
      <c r="R27" s="1039"/>
      <c r="S27" s="1074"/>
      <c r="T27" s="1342"/>
      <c r="U27" s="1242"/>
      <c r="V27" s="322">
        <v>2</v>
      </c>
      <c r="W27" s="686" t="s">
        <v>743</v>
      </c>
      <c r="X27" s="718" t="str">
        <f t="shared" si="0"/>
        <v>Probabilidad</v>
      </c>
      <c r="Y27" s="701" t="s">
        <v>109</v>
      </c>
      <c r="Z27" s="701" t="s">
        <v>110</v>
      </c>
      <c r="AA27" s="701" t="str">
        <f>IF(AND(Y27="Preventivo",Z27="Automático"),"50%",IF(AND(Y27="Preventivo",Z27="Manual"),"40%",IF(AND(Y27="Detectivo",Z27="Automático"),"40%",IF(AND(Y27="Detectivo",Z27="Manual"),"30%",IF(AND(Y27="Correctivo",Z27="Automático"),"35%",IF(AND(Y27="Correctivo",Z27="Manual"),"25%",""))))))</f>
        <v>40%</v>
      </c>
      <c r="AB27" s="701" t="s">
        <v>111</v>
      </c>
      <c r="AC27" s="701" t="s">
        <v>112</v>
      </c>
      <c r="AD27" s="701" t="s">
        <v>113</v>
      </c>
      <c r="AE27" s="371">
        <f>IFERROR(IF(X27="Probabilidad",(Q26-(+Q26*AA27)),IF(X27="Impacto",Q26,"")),"")</f>
        <v>0.24</v>
      </c>
      <c r="AF27" s="337" t="str">
        <f>IFERROR(IF(AE27="","",IF(AE27&lt;=0.2,"Muy Baja",IF(AE27&lt;=0.4,"Baja",IF(AE27&lt;=0.6,"Media",IF(AE27&lt;=0.8,"Alta","Muy Alta"))))),"")</f>
        <v>Baja</v>
      </c>
      <c r="AG27" s="338">
        <f>+AE27</f>
        <v>0.24</v>
      </c>
      <c r="AH27" s="337" t="str">
        <f>IFERROR(IF(AI27="","",IF(AI27&lt;=0.2,"Leve",IF(AI27&lt;=0.4,"Menor",IF(AI27&lt;=0.6,"Moderado",IF(AI27&lt;=0.8,"Mayor","Catastrófico"))))),"")</f>
        <v>Leve</v>
      </c>
      <c r="AI27" s="338">
        <f>IFERROR(IF(X27="Impacto",(T26-(+T26*AA27)),IF(X27="Probabilidad",T26,"")),"")</f>
        <v>0.2</v>
      </c>
      <c r="AJ27" s="340" t="str">
        <f>IFERROR(IF(OR(AND(AF27="Muy Baja",AH27="Leve"),AND(AF27="Muy Baja",AH27="Menor"),AND(AF27="Baja",AH27="Leve")),"Bajo",IF(OR(AND(AF27="Muy baja",AH27="Moderado"),AND(AF27="Baja",AH27="Menor"),AND(AF27="Baja",AH27="Moderado"),AND(AF27="Media",AH27="Leve"),AND(AF27="Media",AH27="Menor"),AND(AF27="Media",AH27="Moderado"),AND(AF27="Alta",AH27="Leve"),AND(AF27="Alta",AH27="Menor")),"Moderado",IF(OR(AND(AF27="Muy Baja",AH27="Mayor"),AND(AF27="Baja",AH27="Mayor"),AND(AF27="Media",AH27="Mayor"),AND(AF27="Alta",AH27="Moderado"),AND(AF27="Alta",AH27="Mayor"),AND(AF27="Muy Alta",AH27="Leve"),AND(AF27="Muy Alta",AH27="Menor"),AND(AF27="Muy Alta",AH27="Moderado"),AND(AF27="Muy Alta",AH27="Mayor")),"Alto",IF(OR(AND(AF27="Muy Baja",AH27="Catastrófico"),AND(AF27="Baja",AH27="Catastrófico"),AND(AF27="Media",AH27="Catastrófico"),AND(AF27="Alta",AH27="Catastrófico"),AND(AF27="Muy Alta",AH27="Catastrófico")),"Extremo","")))),"")</f>
        <v>Bajo</v>
      </c>
      <c r="AK27" s="335" t="s">
        <v>114</v>
      </c>
      <c r="AL27" s="1022"/>
      <c r="AM27" s="334"/>
      <c r="AN27" s="334"/>
      <c r="AO27" s="379"/>
      <c r="AP27" s="140"/>
      <c r="AQ27" s="141"/>
      <c r="AR27" s="142"/>
      <c r="AS27" s="634" t="s">
        <v>358</v>
      </c>
      <c r="AT27" s="134"/>
      <c r="AU27" s="134"/>
      <c r="AV27" s="134"/>
      <c r="AW27" s="134"/>
      <c r="AX27" s="134"/>
      <c r="AY27" s="134"/>
      <c r="AZ27" s="134"/>
      <c r="BA27" s="134"/>
      <c r="BB27" s="134"/>
      <c r="BC27" s="134"/>
      <c r="BD27" s="134"/>
      <c r="BE27" s="134"/>
      <c r="BF27" s="134"/>
      <c r="BG27" s="134"/>
      <c r="BH27" s="134"/>
      <c r="BI27" s="134"/>
      <c r="BJ27" s="134"/>
      <c r="BK27" s="134"/>
      <c r="BL27" s="134"/>
    </row>
    <row r="28" spans="1:64" s="136" customFormat="1" ht="150.75" customHeight="1" thickTop="1" thickBot="1">
      <c r="A28" s="1149"/>
      <c r="B28" s="1149"/>
      <c r="C28" s="1272">
        <v>4</v>
      </c>
      <c r="D28" s="1088" t="s">
        <v>143</v>
      </c>
      <c r="E28" s="1088" t="s">
        <v>101</v>
      </c>
      <c r="F28" s="1088" t="s">
        <v>744</v>
      </c>
      <c r="G28" s="1088" t="s">
        <v>144</v>
      </c>
      <c r="H28" s="1274" t="s">
        <v>104</v>
      </c>
      <c r="I28" s="1088" t="s">
        <v>357</v>
      </c>
      <c r="J28" s="1274" t="s">
        <v>106</v>
      </c>
      <c r="K28" s="1274"/>
      <c r="L28" s="1274"/>
      <c r="M28" s="1274"/>
      <c r="N28" s="999" t="s">
        <v>145</v>
      </c>
      <c r="O28" s="1274">
        <v>365</v>
      </c>
      <c r="P28" s="1006" t="str">
        <f>IF(O28&lt;=0,"",IF(O28&lt;=2,"Muy Baja",IF(O28&lt;=24,"Baja",IF(O28&lt;=500,"Media",IF(O28&lt;=5000,"Alta","Muy Alta")))))</f>
        <v>Media</v>
      </c>
      <c r="Q28" s="1276">
        <f>IF(P28="","",IF(P28="Muy Baja",0.2,IF(P28="Baja",0.4,IF(P28="Media",0.6,IF(P28="Alta",0.8,IF(P28="Muy Alta",1,))))))</f>
        <v>0.6</v>
      </c>
      <c r="R28" s="1088" t="s">
        <v>108</v>
      </c>
      <c r="S28" s="1006" t="str">
        <f>IF(OR(R28='Tabla Impacto'!$C$11,R28='Tabla Impacto'!$D$11),"Leve",IF(OR(R28='Tabla Impacto'!$C$12,R28='Tabla Impacto'!$D$12),"Menor",IF(OR(R28='Tabla Impacto'!$C$13,R28='Tabla Impacto'!$D$13),"Moderado",IF(OR(R28='Tabla Impacto'!$C$14,R28='Tabla Impacto'!$D$14),"Mayor",IF(OR(R28='Tabla Impacto'!$C$15,R28='Tabla Impacto'!$D$15),"Catastrófico","")))))</f>
        <v>Moderado</v>
      </c>
      <c r="T28" s="1008">
        <f>IF(S28="","",IF(S28="Leve",0.2,IF(S28="Menor",0.4,IF(S28="Moderado",0.6,IF(S28="Mayor",0.8,IF(S28="Catastrófico",1,))))))</f>
        <v>0.6</v>
      </c>
      <c r="U28" s="1006" t="str">
        <f>IF(OR(AND(P28="Muy Baja",S28="Leve"),AND(P28="Muy Baja",S28="Menor"),AND(P28="Baja",S28="Leve")),"Bajo",IF(OR(AND(P28="Muy baja",S28="Moderado"),AND(P28="Baja",S28="Menor"),AND(P28="Baja",S28="Moderado"),AND(P28="Media",S28="Leve"),AND(P28="Media",S28="Menor"),AND(P28="Media",S28="Moderado"),AND(P28="Alta",S28="Leve"),AND(P28="Alta",S28="Menor")),"Moderado",IF(OR(AND(P28="Muy Baja",S28="Mayor"),AND(P28="Baja",S28="Mayor"),AND(P28="Media",S28="Mayor"),AND(P28="Alta",S28="Moderado"),AND(P28="Alta",S28="Mayor"),AND(P28="Muy Alta",S28="Leve"),AND(P28="Muy Alta",S28="Menor"),AND(P28="Muy Alta",S28="Moderado"),AND(P28="Muy Alta",S28="Mayor")),"Alto",IF(OR(AND(P28="Muy Baja",S28="Catastrófico"),AND(P28="Baja",S28="Catastrófico"),AND(P28="Media",S28="Catastrófico"),AND(P28="Alta",S28="Catastrófico"),AND(P28="Muy Alta",S28="Catastrófico")),"Extremo",""))))</f>
        <v>Moderado</v>
      </c>
      <c r="V28" s="1003">
        <v>1</v>
      </c>
      <c r="W28" s="1088" t="s">
        <v>745</v>
      </c>
      <c r="X28" s="1089" t="str">
        <f>IF(OR(Y28="Preventivo",Y28="Detectivo"),"Probabilidad",IF(Y28="Correctivo","Impacto",""))</f>
        <v>Impacto</v>
      </c>
      <c r="Y28" s="1091" t="s">
        <v>125</v>
      </c>
      <c r="Z28" s="1091" t="s">
        <v>110</v>
      </c>
      <c r="AA28" s="1089" t="str">
        <f>IF(AND(Y28="Preventivo",Z28="Automático"),"50%",IF(AND(Y28="Preventivo",Z28="Manual"),"40%",IF(AND(Y28="Detectivo",Z28="Automático"),"40%",IF(AND(Y28="Detectivo",Z28="Manual"),"30%",IF(AND(Y28="Correctivo",Z28="Automático"),"35%",IF(AND(Y28="Correctivo",Z28="Manual"),"25%",""))))))</f>
        <v>25%</v>
      </c>
      <c r="AB28" s="1091" t="s">
        <v>121</v>
      </c>
      <c r="AC28" s="1091" t="s">
        <v>112</v>
      </c>
      <c r="AD28" s="1091" t="s">
        <v>113</v>
      </c>
      <c r="AE28" s="1093">
        <f>IFERROR(IF(X28="Probabilidad",(Q28-(+Q28*AA28)),IF(X28="Impacto",Q28,"")),"")</f>
        <v>0.6</v>
      </c>
      <c r="AF28" s="1016" t="str">
        <f t="shared" ref="AF28" si="6">IFERROR(IF(AE28="","",IF(AE28&lt;=0.2,"Muy Baja",IF(AE28&lt;=0.4,"Baja",IF(AE28&lt;=0.6,"Media",IF(AE28&lt;=0.8,"Alta","Muy Alta"))))),"")</f>
        <v>Media</v>
      </c>
      <c r="AG28" s="1095">
        <f t="shared" ref="AG28" si="7">+AE28</f>
        <v>0.6</v>
      </c>
      <c r="AH28" s="1016" t="str">
        <f t="shared" ref="AH28" si="8">IFERROR(IF(AI28="","",IF(AI28&lt;=0.2,"Leve",IF(AI28&lt;=0.4,"Menor",IF(AI28&lt;=0.6,"Moderado",IF(AI28&lt;=0.8,"Mayor","Catastrófico"))))),"")</f>
        <v>Moderado</v>
      </c>
      <c r="AI28" s="1008">
        <f>IFERROR(IF(X28="Impacto",(T28-(+T28*AA28)),IF(X28="Probabilidad",T28,"")),"")</f>
        <v>0.44999999999999996</v>
      </c>
      <c r="AJ28" s="1019" t="str">
        <f t="shared" ref="AJ28" si="9">IFERROR(IF(OR(AND(AF28="Muy Baja",AH28="Leve"),AND(AF28="Muy Baja",AH28="Menor"),AND(AF28="Baja",AH28="Leve")),"Bajo",IF(OR(AND(AF28="Muy baja",AH28="Moderado"),AND(AF28="Baja",AH28="Menor"),AND(AF28="Baja",AH28="Moderado"),AND(AF28="Media",AH28="Leve"),AND(AF28="Media",AH28="Menor"),AND(AF28="Media",AH28="Moderado"),AND(AF28="Alta",AH28="Leve"),AND(AF28="Alta",AH28="Menor")),"Moderado",IF(OR(AND(AF28="Muy Baja",AH28="Mayor"),AND(AF28="Baja",AH28="Mayor"),AND(AF28="Media",AH28="Mayor"),AND(AF28="Alta",AH28="Moderado"),AND(AF28="Alta",AH28="Mayor"),AND(AF28="Muy Alta",AH28="Leve"),AND(AF28="Muy Alta",AH28="Menor"),AND(AF28="Muy Alta",AH28="Moderado"),AND(AF28="Muy Alta",AH28="Mayor")),"Alto",IF(OR(AND(AF28="Muy Baja",AH28="Catastrófico"),AND(AF28="Baja",AH28="Catastrófico"),AND(AF28="Media",AH28="Catastrófico"),AND(AF28="Alta",AH28="Catastrófico"),AND(AF28="Muy Alta",AH28="Catastrófico")),"Extremo","")))),"")</f>
        <v>Moderado</v>
      </c>
      <c r="AK28" s="719" t="s">
        <v>114</v>
      </c>
      <c r="AL28" s="314"/>
      <c r="AM28" s="314" t="s">
        <v>746</v>
      </c>
      <c r="AN28" s="314" t="s">
        <v>748</v>
      </c>
      <c r="AO28" s="720" t="s">
        <v>749</v>
      </c>
      <c r="AP28" s="140"/>
      <c r="AQ28" s="141"/>
      <c r="AR28" s="142"/>
      <c r="AS28" s="634"/>
      <c r="AT28" s="134"/>
      <c r="AU28" s="134"/>
      <c r="AV28" s="134"/>
      <c r="AW28" s="134"/>
      <c r="AX28" s="134"/>
      <c r="AY28" s="134"/>
      <c r="AZ28" s="134"/>
      <c r="BA28" s="134"/>
      <c r="BB28" s="134"/>
      <c r="BC28" s="134"/>
      <c r="BD28" s="134"/>
      <c r="BE28" s="134"/>
      <c r="BF28" s="134"/>
      <c r="BG28" s="134"/>
      <c r="BH28" s="134"/>
      <c r="BI28" s="134"/>
      <c r="BJ28" s="134"/>
      <c r="BK28" s="134"/>
      <c r="BL28" s="134"/>
    </row>
    <row r="29" spans="1:64" s="136" customFormat="1" ht="150.75" customHeight="1" thickTop="1" thickBot="1">
      <c r="A29" s="1150"/>
      <c r="B29" s="1150"/>
      <c r="C29" s="1273"/>
      <c r="D29" s="1055"/>
      <c r="E29" s="1055"/>
      <c r="F29" s="1055"/>
      <c r="G29" s="1055"/>
      <c r="H29" s="1275"/>
      <c r="I29" s="1055"/>
      <c r="J29" s="1275"/>
      <c r="K29" s="1275"/>
      <c r="L29" s="1275"/>
      <c r="M29" s="1275"/>
      <c r="N29" s="1047"/>
      <c r="O29" s="1275"/>
      <c r="P29" s="1074"/>
      <c r="Q29" s="1277"/>
      <c r="R29" s="1055"/>
      <c r="S29" s="1074"/>
      <c r="T29" s="1018"/>
      <c r="U29" s="1074"/>
      <c r="V29" s="1059"/>
      <c r="W29" s="1055"/>
      <c r="X29" s="1090"/>
      <c r="Y29" s="1092"/>
      <c r="Z29" s="1092"/>
      <c r="AA29" s="1090"/>
      <c r="AB29" s="1092"/>
      <c r="AC29" s="1092"/>
      <c r="AD29" s="1092"/>
      <c r="AE29" s="1094"/>
      <c r="AF29" s="1017"/>
      <c r="AG29" s="1096"/>
      <c r="AH29" s="1017"/>
      <c r="AI29" s="1018"/>
      <c r="AJ29" s="1020"/>
      <c r="AK29" s="719" t="s">
        <v>114</v>
      </c>
      <c r="AL29" s="314"/>
      <c r="AM29" s="314" t="s">
        <v>747</v>
      </c>
      <c r="AN29" s="314" t="s">
        <v>748</v>
      </c>
      <c r="AO29" s="655">
        <v>45381</v>
      </c>
      <c r="AP29" s="140"/>
      <c r="AQ29" s="141"/>
      <c r="AR29" s="142"/>
      <c r="AS29" s="634"/>
      <c r="AT29" s="134"/>
      <c r="AU29" s="134"/>
      <c r="AV29" s="134"/>
      <c r="AW29" s="134"/>
      <c r="AX29" s="134"/>
      <c r="AY29" s="134"/>
      <c r="AZ29" s="134"/>
      <c r="BA29" s="134"/>
      <c r="BB29" s="134"/>
      <c r="BC29" s="134"/>
      <c r="BD29" s="134"/>
      <c r="BE29" s="134"/>
      <c r="BF29" s="134"/>
      <c r="BG29" s="134"/>
      <c r="BH29" s="134"/>
      <c r="BI29" s="134"/>
      <c r="BJ29" s="134"/>
      <c r="BK29" s="134"/>
      <c r="BL29" s="134"/>
    </row>
    <row r="30" spans="1:64" s="136" customFormat="1" ht="195.75" customHeight="1" thickTop="1" thickBot="1">
      <c r="A30" s="1147" t="s">
        <v>594</v>
      </c>
      <c r="B30" s="1147" t="s">
        <v>590</v>
      </c>
      <c r="C30" s="1343">
        <v>1</v>
      </c>
      <c r="D30" s="1021" t="s">
        <v>673</v>
      </c>
      <c r="E30" s="1021" t="s">
        <v>101</v>
      </c>
      <c r="F30" s="1021" t="s">
        <v>359</v>
      </c>
      <c r="G30" s="1021" t="s">
        <v>360</v>
      </c>
      <c r="H30" s="1021" t="s">
        <v>227</v>
      </c>
      <c r="I30" s="1021" t="s">
        <v>674</v>
      </c>
      <c r="J30" s="1021" t="s">
        <v>106</v>
      </c>
      <c r="K30" s="1021"/>
      <c r="L30" s="1021"/>
      <c r="M30" s="1021" t="s">
        <v>106</v>
      </c>
      <c r="N30" s="999" t="s">
        <v>155</v>
      </c>
      <c r="O30" s="1021">
        <v>500</v>
      </c>
      <c r="P30" s="1006" t="str">
        <f>IF(O30&lt;=0,"",IF(O30&lt;=2,"Muy Baja",IF(O30&lt;=24,"Baja",IF(O30&lt;=500,"Media",IF(O30&lt;=5000,"Alta","Muy Alta")))))</f>
        <v>Media</v>
      </c>
      <c r="Q30" s="1245">
        <f>IF(P30="","",IF(P30="Muy Baja",0.2,IF(P30="Baja",0.4,IF(P30="Media",0.6,IF(P30="Alta",0.8,IF(P30="Muy Alta",1,))))))</f>
        <v>0.6</v>
      </c>
      <c r="R30" s="1021" t="s">
        <v>148</v>
      </c>
      <c r="S30" s="1006" t="str">
        <f>IF(OR(R30='Tabla Impacto'!$C$11,R30='Tabla Impacto'!$D$11),"Leve",IF(OR(R30='Tabla Impacto'!$C$12,R30='Tabla Impacto'!$D$12),"Menor",IF(OR(R30='Tabla Impacto'!$C$13,R30='Tabla Impacto'!$D$13),"Moderado",IF(OR(R30='Tabla Impacto'!$C$14,R30='Tabla Impacto'!$D$14),"Mayor",IF(OR(R30='Tabla Impacto'!$C$15,R30='Tabla Impacto'!$D$15),"Catastrófico","")))))</f>
        <v>Catastrófico</v>
      </c>
      <c r="T30" s="1021">
        <f>IF(S30="","",IF(S30="Leve",0.2,IF(S30="Menor",0.4,IF(S30="Moderado",0.6,IF(S30="Mayor",0.8,IF(S30="Catastrófico",1,))))))</f>
        <v>1</v>
      </c>
      <c r="U30" s="1268" t="str">
        <f>IF(OR(AND(P30="Muy Baja",S30="Leve"),AND(P30="Muy Baja",S30="Menor"),AND(P30="Baja",S30="Leve")),"Bajo",IF(OR(AND(P30="Muy baja",S30="Moderado"),AND(P30="Baja",S30="Menor"),AND(P30="Baja",S30="Moderado"),AND(P30="Media",S30="Leve"),AND(P30="Media",S30="Menor"),AND(P30="Media",S30="Moderado"),AND(P30="Alta",S30="Leve"),AND(P30="Alta",S30="Menor")),"Moderado",IF(OR(AND(P30="Muy Baja",S30="Mayor"),AND(P30="Baja",S30="Mayor"),AND(P30="Media",S30="Mayor"),AND(P30="Alta",S30="Moderado"),AND(P30="Alta",S30="Mayor"),AND(P30="Muy Alta",S30="Leve"),AND(P30="Muy Alta",S30="Menor"),AND(P30="Muy Alta",S30="Moderado"),AND(P30="Muy Alta",S30="Mayor")),"Alto",IF(OR(AND(P30="Muy Baja",S30="Catastrófico"),AND(P30="Baja",S30="Catastrófico"),AND(P30="Media",S30="Catastrófico"),AND(P30="Alta",S30="Catastrófico"),AND(P30="Muy Alta",S30="Catastrófico")),"Extremo",""))))</f>
        <v>Extremo</v>
      </c>
      <c r="V30" s="341">
        <v>1</v>
      </c>
      <c r="W30" s="333" t="s">
        <v>648</v>
      </c>
      <c r="X30" s="341" t="str">
        <f>IF(OR(Y30="Preventivo",Y30="Detectivo"),"Probabilidad",IF(Y30="Correctivo","Impacto",""))</f>
        <v>Probabilidad</v>
      </c>
      <c r="Y30" s="335" t="s">
        <v>109</v>
      </c>
      <c r="Z30" s="335" t="s">
        <v>110</v>
      </c>
      <c r="AA30" s="338" t="str">
        <f>IF(AND(Y30="Preventivo",Z30="Automático"),"50%",IF(AND(Y30="Preventivo",Z30="Manual"),"40%",IF(AND(Y30="Detectivo",Z30="Automático"),"40%",IF(AND(Y30="Detectivo",Z30="Manual"),"30%",IF(AND(Y30="Correctivo",Z30="Automático"),"35%",IF(AND(Y30="Correctivo",Z30="Manual"),"25%",""))))))</f>
        <v>40%</v>
      </c>
      <c r="AB30" s="335" t="s">
        <v>111</v>
      </c>
      <c r="AC30" s="335" t="s">
        <v>112</v>
      </c>
      <c r="AD30" s="335" t="s">
        <v>113</v>
      </c>
      <c r="AE30" s="348">
        <f>IFERROR(IF(X30="Probabilidad",(Q30-(+Q30*AA30)),IF(X30="Impacto",Q30,"")),"")</f>
        <v>0.36</v>
      </c>
      <c r="AF30" s="337" t="str">
        <f>IFERROR(IF(AE30="","",IF(AE30&lt;=0.2,"Muy Baja",IF(AE30&lt;=0.4,"Baja",IF(AE30&lt;=0.6,"Media",IF(AE30&lt;=0.8,"Alta","Muy Alta"))))),"")</f>
        <v>Baja</v>
      </c>
      <c r="AG30" s="338">
        <f>+AE30</f>
        <v>0.36</v>
      </c>
      <c r="AH30" s="337" t="str">
        <f>IFERROR(IF(AI30="","",IF(AI30&lt;=0.2,"Leve",IF(AI30&lt;=0.4,"Menor",IF(AI30&lt;=0.6,"Moderado",IF(AI30&lt;=0.8,"Mayor","Catastrófico"))))),"")</f>
        <v>Catastrófico</v>
      </c>
      <c r="AI30" s="339">
        <f>IFERROR(IF(X30="Impacto",(T30-(+T30*AA30)),IF(X30="Probabilidad",T30,"")),"")</f>
        <v>1</v>
      </c>
      <c r="AJ30" s="340" t="str">
        <f>IFERROR(IF(OR(AND(AF30="Muy Baja",AH30="Leve"),AND(AF30="Muy Baja",AH30="Menor"),AND(AF30="Baja",AH30="Leve")),"Bajo",IF(OR(AND(AF30="Muy baja",AH30="Moderado"),AND(AF30="Baja",AH30="Menor"),AND(AF30="Baja",AH30="Moderado"),AND(AF30="Media",AH30="Leve"),AND(AF30="Media",AH30="Menor"),AND(AF30="Media",AH30="Moderado"),AND(AF30="Alta",AH30="Leve"),AND(AF30="Alta",AH30="Menor")),"Moderado",IF(OR(AND(AF30="Muy Baja",AH30="Mayor"),AND(AF30="Baja",AH30="Mayor"),AND(AF30="Media",AH30="Mayor"),AND(AF30="Alta",AH30="Moderado"),AND(AF30="Alta",AH30="Mayor"),AND(AF30="Muy Alta",AH30="Leve"),AND(AF30="Muy Alta",AH30="Menor"),AND(AF30="Muy Alta",AH30="Moderado"),AND(AF30="Muy Alta",AH30="Mayor")),"Alto",IF(OR(AND(AF30="Muy Baja",AH30="Catastrófico"),AND(AF30="Baja",AH30="Catastrófico"),AND(AF30="Media",AH30="Catastrófico"),AND(AF30="Alta",AH30="Catastrófico"),AND(AF30="Muy Alta",AH30="Catastrófico")),"Extremo","")))),"")</f>
        <v>Extremo</v>
      </c>
      <c r="AK30" s="335" t="s">
        <v>114</v>
      </c>
      <c r="AL30" s="333"/>
      <c r="AM30" s="333" t="s">
        <v>675</v>
      </c>
      <c r="AN30" s="333" t="s">
        <v>649</v>
      </c>
      <c r="AO30" s="353" t="s">
        <v>677</v>
      </c>
      <c r="AP30" s="140"/>
      <c r="AQ30" s="141"/>
      <c r="AR30" s="142"/>
      <c r="AS30" s="634"/>
      <c r="AT30" s="135"/>
      <c r="AU30" s="135"/>
      <c r="AV30" s="135"/>
      <c r="AW30" s="135"/>
      <c r="AX30" s="135"/>
      <c r="AY30" s="135"/>
      <c r="AZ30" s="135"/>
      <c r="BA30" s="135"/>
      <c r="BB30" s="135"/>
      <c r="BC30" s="135"/>
      <c r="BD30" s="135"/>
      <c r="BE30" s="135"/>
      <c r="BF30" s="135"/>
      <c r="BG30" s="135"/>
      <c r="BH30" s="135"/>
      <c r="BI30" s="135"/>
      <c r="BJ30" s="135"/>
      <c r="BK30" s="135"/>
      <c r="BL30" s="135"/>
    </row>
    <row r="31" spans="1:64" s="136" customFormat="1" ht="236.25" customHeight="1" thickTop="1" thickBot="1">
      <c r="A31" s="1147"/>
      <c r="B31" s="1147"/>
      <c r="C31" s="1345"/>
      <c r="D31" s="1039"/>
      <c r="E31" s="1242"/>
      <c r="F31" s="1039"/>
      <c r="G31" s="1039"/>
      <c r="H31" s="1022"/>
      <c r="I31" s="1039"/>
      <c r="J31" s="1039"/>
      <c r="K31" s="1039"/>
      <c r="L31" s="1039"/>
      <c r="M31" s="1039"/>
      <c r="N31" s="1047"/>
      <c r="O31" s="1039"/>
      <c r="P31" s="1074"/>
      <c r="Q31" s="1039"/>
      <c r="R31" s="1039"/>
      <c r="S31" s="1074"/>
      <c r="T31" s="1039"/>
      <c r="U31" s="1039"/>
      <c r="V31" s="322">
        <v>2</v>
      </c>
      <c r="W31" s="334" t="s">
        <v>361</v>
      </c>
      <c r="X31" s="322" t="str">
        <f>IF(OR(Y31="Preventivo",Y31="Detectivo"),"Probabilidad",IF(Y31="Correctivo","Impacto",""))</f>
        <v>Probabilidad</v>
      </c>
      <c r="Y31" s="335" t="s">
        <v>109</v>
      </c>
      <c r="Z31" s="335" t="s">
        <v>110</v>
      </c>
      <c r="AA31" s="346" t="str">
        <f>IF(AND(Y31="Preventivo",Z31="Automático"),"50%",IF(AND(Y31="Preventivo",Z31="Manual"),"40%",IF(AND(Y31="Detectivo",Z31="Automático"),"40%",IF(AND(Y31="Detectivo",Z31="Manual"),"30%",IF(AND(Y31="Correctivo",Z31="Automático"),"35%",IF(AND(Y31="Correctivo",Z31="Manual"),"25%",""))))))</f>
        <v>40%</v>
      </c>
      <c r="AB31" s="335" t="s">
        <v>111</v>
      </c>
      <c r="AC31" s="335" t="s">
        <v>112</v>
      </c>
      <c r="AD31" s="335" t="s">
        <v>113</v>
      </c>
      <c r="AE31" s="349">
        <f>IFERROR(IF(AND(X30="Probabilidad",X31="Probabilidad"),(AG30-(+AG30*AA31)),IF(X31="Probabilidad",(Q30-(+Q30*AA31)),IF(X31="Impacto",AG30,""))),"")</f>
        <v>0.216</v>
      </c>
      <c r="AF31" s="350" t="str">
        <f>IFERROR(IF(AE31="","",IF(AE31&lt;=0.2,"Muy Baja",IF(AE31&lt;=0.4,"Baja",IF(AE31&lt;=0.6,"Media",IF(AE31&lt;=0.8,"Alta","Muy Alta"))))),"")</f>
        <v>Baja</v>
      </c>
      <c r="AG31" s="346">
        <f>+AE31</f>
        <v>0.216</v>
      </c>
      <c r="AH31" s="350" t="str">
        <f>IFERROR(IF(AI31="","",IF(AI31&lt;=0.2,"Leve",IF(AI31&lt;=0.4,"Menor",IF(AI31&lt;=0.6,"Moderado",IF(AI31&lt;=0.8,"Mayor","Catastrófico"))))),"")</f>
        <v>Catastrófico</v>
      </c>
      <c r="AI31" s="351">
        <f>IFERROR(IF(AND(X30="Impacto",X31="Impacto"),(AI30-(+AI30*AA31)),IF(X31="Impacto",(T30-(+T30*AA31)),IF(X31="Probabilidad",AI30,""))),"")</f>
        <v>1</v>
      </c>
      <c r="AJ31" s="352" t="str">
        <f>IFERROR(IF(OR(AND(AF31="Muy Baja",AH31="Leve"),AND(AF31="Muy Baja",AH31="Menor"),AND(AF31="Baja",AH31="Leve")),"Bajo",IF(OR(AND(AF31="Muy baja",AH31="Moderado"),AND(AF31="Baja",AH31="Menor"),AND(AF31="Baja",AH31="Moderado"),AND(AF31="Media",AH31="Leve"),AND(AF31="Media",AH31="Menor"),AND(AF31="Media",AH31="Moderado"),AND(AF31="Alta",AH31="Leve"),AND(AF31="Alta",AH31="Menor")),"Moderado",IF(OR(AND(AF31="Muy Baja",AH31="Mayor"),AND(AF31="Baja",AH31="Mayor"),AND(AF31="Media",AH31="Mayor"),AND(AF31="Alta",AH31="Moderado"),AND(AF31="Alta",AH31="Mayor"),AND(AF31="Muy Alta",AH31="Leve"),AND(AF31="Muy Alta",AH31="Menor"),AND(AF31="Muy Alta",AH31="Moderado"),AND(AF31="Muy Alta",AH31="Mayor")),"Alto",IF(OR(AND(AF31="Muy Baja",AH31="Catastrófico"),AND(AF31="Baja",AH31="Catastrófico"),AND(AF31="Media",AH31="Catastrófico"),AND(AF31="Alta",AH31="Catastrófico"),AND(AF31="Muy Alta",AH31="Catastrófico")),"Extremo","")))),"")</f>
        <v>Extremo</v>
      </c>
      <c r="AK31" s="335" t="s">
        <v>114</v>
      </c>
      <c r="AL31" s="334"/>
      <c r="AM31" s="334" t="s">
        <v>676</v>
      </c>
      <c r="AN31" s="334" t="s">
        <v>649</v>
      </c>
      <c r="AO31" s="151">
        <v>45473</v>
      </c>
      <c r="AP31" s="140"/>
      <c r="AQ31" s="141"/>
      <c r="AR31" s="142"/>
      <c r="AS31" s="634"/>
      <c r="AT31" s="135"/>
      <c r="AU31" s="135"/>
      <c r="AV31" s="135"/>
      <c r="AW31" s="135"/>
      <c r="AX31" s="135"/>
      <c r="AY31" s="135"/>
      <c r="AZ31" s="135"/>
      <c r="BA31" s="135"/>
      <c r="BB31" s="135"/>
      <c r="BC31" s="135"/>
      <c r="BD31" s="135"/>
      <c r="BE31" s="135"/>
      <c r="BF31" s="135"/>
      <c r="BG31" s="135"/>
      <c r="BH31" s="135"/>
      <c r="BI31" s="135"/>
      <c r="BJ31" s="135"/>
      <c r="BK31" s="135"/>
      <c r="BL31" s="135"/>
    </row>
    <row r="32" spans="1:64" s="136" customFormat="1" ht="236.25" customHeight="1" thickTop="1" thickBot="1">
      <c r="A32" s="1147"/>
      <c r="B32" s="1147"/>
      <c r="C32" s="1343">
        <v>2</v>
      </c>
      <c r="D32" s="1021" t="s">
        <v>673</v>
      </c>
      <c r="E32" s="1021" t="s">
        <v>126</v>
      </c>
      <c r="F32" s="1021" t="s">
        <v>362</v>
      </c>
      <c r="G32" s="1021" t="s">
        <v>363</v>
      </c>
      <c r="H32" s="1021" t="s">
        <v>227</v>
      </c>
      <c r="I32" s="1021" t="s">
        <v>678</v>
      </c>
      <c r="J32" s="1266" t="s">
        <v>106</v>
      </c>
      <c r="K32" s="1266" t="s">
        <v>106</v>
      </c>
      <c r="L32" s="1266"/>
      <c r="M32" s="1266" t="s">
        <v>106</v>
      </c>
      <c r="N32" s="999" t="s">
        <v>107</v>
      </c>
      <c r="O32" s="1266">
        <v>30</v>
      </c>
      <c r="P32" s="1244" t="str">
        <f>IF(O32&lt;=0,"",IF(O32&lt;=2,"Muy Baja",IF(O32&lt;=24,"Baja",IF(O32&lt;=500,"Media",IF(O32&lt;=5000,"Alta","Muy Alta")))))</f>
        <v>Media</v>
      </c>
      <c r="Q32" s="1267">
        <f>IF(P32="","",IF(P32="Muy Baja",0.2,IF(P32="Baja",0.4,IF(P32="Media",0.6,IF(P32="Alta",0.8,IF(P32="Muy Alta",1,))))))</f>
        <v>0.6</v>
      </c>
      <c r="R32" s="1021" t="s">
        <v>148</v>
      </c>
      <c r="S32" s="1244" t="str">
        <f>IF(OR(R32='Tabla Impacto'!$C$11,R32='Tabla Impacto'!$D$11),"Leve",IF(OR(R32='Tabla Impacto'!$C$12,R32='Tabla Impacto'!$D$12),"Menor",IF(OR(R32='Tabla Impacto'!$C$13,R32='Tabla Impacto'!$D$13),"Moderado",IF(OR(R32='Tabla Impacto'!$C$14,R32='Tabla Impacto'!$D$14),"Mayor",IF(OR(R32='Tabla Impacto'!$C$15,R32='Tabla Impacto'!$D$15),"Catastrófico","")))))</f>
        <v>Catastrófico</v>
      </c>
      <c r="T32" s="1266">
        <f>IF(S32="","",IF(S32="Leve",0.2,IF(S32="Menor",0.4,IF(S32="Moderado",0.6,IF(S32="Mayor",0.8,IF(S32="Catastrófico",1,))))))</f>
        <v>1</v>
      </c>
      <c r="U32" s="1268" t="str">
        <f>IF(OR(AND(P32="Muy Baja",S32="Leve"),AND(P32="Muy Baja",S32="Menor"),AND(P32="Baja",S32="Leve")),"Bajo",IF(OR(AND(P32="Muy baja",S32="Moderado"),AND(P32="Baja",S32="Menor"),AND(P32="Baja",S32="Moderado"),AND(P32="Media",S32="Leve"),AND(P32="Media",S32="Menor"),AND(P32="Media",S32="Moderado"),AND(P32="Alta",S32="Leve"),AND(P32="Alta",S32="Menor")),"Moderado",IF(OR(AND(P32="Muy Baja",S32="Mayor"),AND(P32="Baja",S32="Mayor"),AND(P32="Media",S32="Mayor"),AND(P32="Alta",S32="Moderado"),AND(P32="Alta",S32="Mayor"),AND(P32="Muy Alta",S32="Leve"),AND(P32="Muy Alta",S32="Menor"),AND(P32="Muy Alta",S32="Moderado"),AND(P32="Muy Alta",S32="Mayor")),"Alto",IF(OR(AND(P32="Muy Baja",S32="Catastrófico"),AND(P32="Baja",S32="Catastrófico"),AND(P32="Media",S32="Catastrófico"),AND(P32="Alta",S32="Catastrófico"),AND(P32="Muy Alta",S32="Catastrófico")),"Extremo",""))))</f>
        <v>Extremo</v>
      </c>
      <c r="V32" s="1003">
        <v>1</v>
      </c>
      <c r="W32" s="1021" t="s">
        <v>650</v>
      </c>
      <c r="X32" s="1266" t="str">
        <f>IF(OR(Y32="Preventivo",Y32="Detectivo"),"Probabilidad",IF(Y32="Correctivo","Impacto",""))</f>
        <v>Probabilidad</v>
      </c>
      <c r="Y32" s="1252" t="s">
        <v>109</v>
      </c>
      <c r="Z32" s="1252" t="s">
        <v>110</v>
      </c>
      <c r="AA32" s="1267" t="str">
        <f>IF(AND(Y32="Preventivo",Z32="Automático"),"50%",IF(AND(Y32="Preventivo",Z32="Manual"),"40%",IF(AND(Y32="Detectivo",Z32="Automático"),"40%",IF(AND(Y32="Detectivo",Z32="Manual"),"30%",IF(AND(Y32="Correctivo",Z32="Automático"),"35%",IF(AND(Y32="Correctivo",Z32="Manual"),"25%",""))))))</f>
        <v>40%</v>
      </c>
      <c r="AB32" s="1252" t="s">
        <v>111</v>
      </c>
      <c r="AC32" s="1252" t="s">
        <v>112</v>
      </c>
      <c r="AD32" s="1252" t="s">
        <v>113</v>
      </c>
      <c r="AE32" s="1385">
        <f>IFERROR(IF(X32="Probabilidad",(Q32-(+Q32*AA32)),IF(X32="Impacto",Q32,"")),"")</f>
        <v>0.36</v>
      </c>
      <c r="AF32" s="1388" t="str">
        <f>IFERROR(IF(AE32="","",IF(AE32&lt;=0.2,"Muy Baja",IF(AE32&lt;=0.4,"Baja",IF(AE32&lt;=0.6,"Media",IF(AE32&lt;=0.8,"Alta","Muy Alta"))))),"")</f>
        <v>Baja</v>
      </c>
      <c r="AG32" s="1267">
        <f>+AE32</f>
        <v>0.36</v>
      </c>
      <c r="AH32" s="1388" t="str">
        <f>IFERROR(IF(AI32="","",IF(AI32&lt;=0.2,"Leve",IF(AI32&lt;=0.4,"Menor",IF(AI32&lt;=0.6,"Moderado",IF(AI32&lt;=0.8,"Mayor","Catastrófico"))))),"")</f>
        <v>Catastrófico</v>
      </c>
      <c r="AI32" s="1391">
        <f>IFERROR(IF(X32="Impacto",(T32-(+T32*AA32)),IF(X32="Probabilidad",T32,"")),"")</f>
        <v>1</v>
      </c>
      <c r="AJ32" s="1394" t="str">
        <f>IFERROR(IF(OR(AND(AF32="Muy Baja",AH32="Leve"),AND(AF32="Muy Baja",AH32="Menor"),AND(AF32="Baja",AH32="Leve")),"Bajo",IF(OR(AND(AF32="Muy baja",AH32="Moderado"),AND(AF32="Baja",AH32="Menor"),AND(AF32="Baja",AH32="Moderado"),AND(AF32="Media",AH32="Leve"),AND(AF32="Media",AH32="Menor"),AND(AF32="Media",AH32="Moderado"),AND(AF32="Alta",AH32="Leve"),AND(AF32="Alta",AH32="Menor")),"Moderado",IF(OR(AND(AF32="Muy Baja",AH32="Mayor"),AND(AF32="Baja",AH32="Mayor"),AND(AF32="Media",AH32="Mayor"),AND(AF32="Alta",AH32="Moderado"),AND(AF32="Alta",AH32="Mayor"),AND(AF32="Muy Alta",AH32="Leve"),AND(AF32="Muy Alta",AH32="Menor"),AND(AF32="Muy Alta",AH32="Moderado"),AND(AF32="Muy Alta",AH32="Mayor")),"Alto",IF(OR(AND(AF32="Muy Baja",AH32="Catastrófico"),AND(AF32="Baja",AH32="Catastrófico"),AND(AF32="Media",AH32="Catastrófico"),AND(AF32="Alta",AH32="Catastrófico"),AND(AF32="Muy Alta",AH32="Catastrófico")),"Extremo","")))),"")</f>
        <v>Extremo</v>
      </c>
      <c r="AK32" s="1252" t="s">
        <v>114</v>
      </c>
      <c r="AL32" s="1021"/>
      <c r="AM32" s="333" t="s">
        <v>679</v>
      </c>
      <c r="AN32" s="333" t="s">
        <v>649</v>
      </c>
      <c r="AO32" s="378">
        <v>45473</v>
      </c>
      <c r="AP32" s="140"/>
      <c r="AQ32" s="141"/>
      <c r="AR32" s="142"/>
      <c r="AS32" s="634"/>
      <c r="AT32" s="134"/>
      <c r="AU32" s="134"/>
      <c r="AV32" s="134"/>
      <c r="AW32" s="134"/>
      <c r="AX32" s="134"/>
      <c r="AY32" s="134"/>
      <c r="AZ32" s="134"/>
      <c r="BA32" s="134"/>
      <c r="BB32" s="134"/>
      <c r="BC32" s="134"/>
      <c r="BD32" s="134"/>
      <c r="BE32" s="134"/>
      <c r="BF32" s="134"/>
      <c r="BG32" s="134"/>
      <c r="BH32" s="134"/>
      <c r="BI32" s="134"/>
      <c r="BJ32" s="134"/>
      <c r="BK32" s="134"/>
      <c r="BL32" s="134"/>
    </row>
    <row r="33" spans="1:64" s="136" customFormat="1" ht="236.25" customHeight="1" thickTop="1" thickBot="1">
      <c r="A33" s="1147"/>
      <c r="B33" s="1147"/>
      <c r="C33" s="1344"/>
      <c r="D33" s="1005"/>
      <c r="E33" s="1005"/>
      <c r="F33" s="1005"/>
      <c r="G33" s="1005"/>
      <c r="H33" s="1005"/>
      <c r="I33" s="1005"/>
      <c r="J33" s="1174"/>
      <c r="K33" s="1174"/>
      <c r="L33" s="1174"/>
      <c r="M33" s="1174"/>
      <c r="N33" s="1005"/>
      <c r="O33" s="1174"/>
      <c r="P33" s="1107"/>
      <c r="Q33" s="1158"/>
      <c r="R33" s="1005"/>
      <c r="S33" s="1107"/>
      <c r="T33" s="1174"/>
      <c r="U33" s="1160"/>
      <c r="V33" s="1174"/>
      <c r="W33" s="1005"/>
      <c r="X33" s="1174"/>
      <c r="Y33" s="1269"/>
      <c r="Z33" s="1269"/>
      <c r="AA33" s="1158"/>
      <c r="AB33" s="1269"/>
      <c r="AC33" s="1269"/>
      <c r="AD33" s="1269"/>
      <c r="AE33" s="1386"/>
      <c r="AF33" s="1389"/>
      <c r="AG33" s="1158"/>
      <c r="AH33" s="1389"/>
      <c r="AI33" s="1392"/>
      <c r="AJ33" s="1395"/>
      <c r="AK33" s="1269"/>
      <c r="AL33" s="1005"/>
      <c r="AM33" s="314" t="s">
        <v>680</v>
      </c>
      <c r="AN33" s="314" t="s">
        <v>681</v>
      </c>
      <c r="AO33" s="655">
        <v>45381</v>
      </c>
      <c r="AP33" s="137"/>
      <c r="AQ33" s="138"/>
      <c r="AR33" s="139"/>
      <c r="AS33" s="634"/>
      <c r="AT33" s="134"/>
      <c r="AU33" s="134"/>
      <c r="AV33" s="134"/>
      <c r="AW33" s="134"/>
      <c r="AX33" s="134"/>
      <c r="AY33" s="134"/>
      <c r="AZ33" s="134"/>
      <c r="BA33" s="134"/>
      <c r="BB33" s="134"/>
      <c r="BC33" s="134"/>
      <c r="BD33" s="134"/>
      <c r="BE33" s="134"/>
      <c r="BF33" s="134"/>
      <c r="BG33" s="134"/>
      <c r="BH33" s="134"/>
      <c r="BI33" s="134"/>
      <c r="BJ33" s="134"/>
      <c r="BK33" s="134"/>
      <c r="BL33" s="134"/>
    </row>
    <row r="34" spans="1:64" s="136" customFormat="1" ht="197.25" customHeight="1" thickTop="1" thickBot="1">
      <c r="A34" s="1147"/>
      <c r="B34" s="1147"/>
      <c r="C34" s="1345"/>
      <c r="D34" s="1039"/>
      <c r="E34" s="1242"/>
      <c r="F34" s="1039"/>
      <c r="G34" s="1039"/>
      <c r="H34" s="1022"/>
      <c r="I34" s="1039"/>
      <c r="J34" s="1039"/>
      <c r="K34" s="1039"/>
      <c r="L34" s="1039"/>
      <c r="M34" s="1039"/>
      <c r="N34" s="1047"/>
      <c r="O34" s="1039"/>
      <c r="P34" s="1039"/>
      <c r="Q34" s="1039"/>
      <c r="R34" s="1039"/>
      <c r="S34" s="1039"/>
      <c r="T34" s="1039"/>
      <c r="U34" s="1039"/>
      <c r="V34" s="1059"/>
      <c r="W34" s="1022"/>
      <c r="X34" s="1271"/>
      <c r="Y34" s="1270"/>
      <c r="Z34" s="1270"/>
      <c r="AA34" s="1315"/>
      <c r="AB34" s="1270"/>
      <c r="AC34" s="1270"/>
      <c r="AD34" s="1270"/>
      <c r="AE34" s="1387"/>
      <c r="AF34" s="1390"/>
      <c r="AG34" s="1315"/>
      <c r="AH34" s="1390"/>
      <c r="AI34" s="1393"/>
      <c r="AJ34" s="1396"/>
      <c r="AK34" s="1270"/>
      <c r="AL34" s="1022"/>
      <c r="AM34" s="334" t="s">
        <v>682</v>
      </c>
      <c r="AN34" s="334" t="s">
        <v>367</v>
      </c>
      <c r="AO34" s="379">
        <v>45473</v>
      </c>
      <c r="AP34" s="137"/>
      <c r="AQ34" s="138"/>
      <c r="AR34" s="139"/>
      <c r="AS34" s="634"/>
      <c r="AT34" s="134"/>
      <c r="AU34" s="134"/>
      <c r="AV34" s="134"/>
      <c r="AW34" s="134"/>
      <c r="AX34" s="134"/>
      <c r="AY34" s="134"/>
      <c r="AZ34" s="134"/>
      <c r="BA34" s="134"/>
      <c r="BB34" s="134"/>
      <c r="BC34" s="134"/>
      <c r="BD34" s="134"/>
      <c r="BE34" s="134"/>
      <c r="BF34" s="134"/>
      <c r="BG34" s="134"/>
      <c r="BH34" s="134"/>
      <c r="BI34" s="134"/>
      <c r="BJ34" s="134"/>
      <c r="BK34" s="134"/>
      <c r="BL34" s="134"/>
    </row>
    <row r="35" spans="1:64" s="136" customFormat="1" ht="177.75" customHeight="1" thickTop="1" thickBot="1">
      <c r="A35" s="1147"/>
      <c r="B35" s="1147"/>
      <c r="C35" s="1263">
        <v>3</v>
      </c>
      <c r="D35" s="1021" t="s">
        <v>683</v>
      </c>
      <c r="E35" s="1021" t="s">
        <v>101</v>
      </c>
      <c r="F35" s="1021" t="s">
        <v>364</v>
      </c>
      <c r="G35" s="1021" t="s">
        <v>365</v>
      </c>
      <c r="H35" s="1021" t="s">
        <v>227</v>
      </c>
      <c r="I35" s="1021" t="s">
        <v>366</v>
      </c>
      <c r="J35" s="1266" t="s">
        <v>106</v>
      </c>
      <c r="K35" s="1266" t="s">
        <v>106</v>
      </c>
      <c r="L35" s="1266" t="s">
        <v>106</v>
      </c>
      <c r="M35" s="1266" t="s">
        <v>106</v>
      </c>
      <c r="N35" s="999" t="s">
        <v>786</v>
      </c>
      <c r="O35" s="1266">
        <v>500</v>
      </c>
      <c r="P35" s="1244" t="str">
        <f>IF(O35&lt;=0,"",IF(O35&lt;=2,"Muy Baja",IF(O35&lt;=24,"Baja",IF(O35&lt;=500,"Media",IF(O35&lt;=5000,"Alta","Muy Alta")))))</f>
        <v>Media</v>
      </c>
      <c r="Q35" s="1267">
        <f>IF(P35="","",IF(P35="Muy Baja",0.2,IF(P35="Baja",0.4,IF(P35="Media",0.6,IF(P35="Alta",0.8,IF(P35="Muy Alta",1,))))))</f>
        <v>0.6</v>
      </c>
      <c r="R35" s="1021" t="s">
        <v>108</v>
      </c>
      <c r="S35" s="1244" t="str">
        <f>IF(OR(R35='Tabla Impacto'!$C$11,R35='Tabla Impacto'!$D$11),"Leve",IF(OR(R35='Tabla Impacto'!$C$12,R35='Tabla Impacto'!$D$12),"Menor",IF(OR(R35='Tabla Impacto'!$C$13,R35='Tabla Impacto'!$D$13),"Moderado",IF(OR(R35='Tabla Impacto'!$C$14,R35='Tabla Impacto'!$D$14),"Mayor",IF(OR(R35='Tabla Impacto'!$C$15,R35='Tabla Impacto'!$D$15),"Catastrófico","")))))</f>
        <v>Moderado</v>
      </c>
      <c r="T35" s="1266">
        <f>IF(S35="","",IF(S35="Leve",0.2,IF(S35="Menor",0.4,IF(S35="Moderado",0.6,IF(S35="Mayor",0.8,IF(S35="Catastrófico",1,))))))</f>
        <v>0.6</v>
      </c>
      <c r="U35" s="1268" t="str">
        <f>IF(OR(AND(P35="Muy Baja",S35="Leve"),AND(P35="Muy Baja",S35="Menor"),AND(P35="Baja",S35="Leve")),"Bajo",IF(OR(AND(P35="Muy baja",S35="Moderado"),AND(P35="Baja",S35="Menor"),AND(P35="Baja",S35="Moderado"),AND(P35="Media",S35="Leve"),AND(P35="Media",S35="Menor"),AND(P35="Media",S35="Moderado"),AND(P35="Alta",S35="Leve"),AND(P35="Alta",S35="Menor")),"Moderado",IF(OR(AND(P35="Muy Baja",S35="Mayor"),AND(P35="Baja",S35="Mayor"),AND(P35="Media",S35="Mayor"),AND(P35="Alta",S35="Moderado"),AND(P35="Alta",S35="Mayor"),AND(P35="Muy Alta",S35="Leve"),AND(P35="Muy Alta",S35="Menor"),AND(P35="Muy Alta",S35="Moderado"),AND(P35="Muy Alta",S35="Mayor")),"Alto",IF(OR(AND(P35="Muy Baja",S35="Catastrófico"),AND(P35="Baja",S35="Catastrófico"),AND(P35="Media",S35="Catastrófico"),AND(P35="Alta",S35="Catastrófico"),AND(P35="Muy Alta",S35="Catastrófico")),"Extremo",""))))</f>
        <v>Moderado</v>
      </c>
      <c r="V35" s="341">
        <v>1</v>
      </c>
      <c r="W35" s="333" t="s">
        <v>684</v>
      </c>
      <c r="X35" s="341" t="str">
        <f t="shared" ref="X35:X48" si="10">IF(OR(Y35="Preventivo",Y35="Detectivo"),"Probabilidad",IF(Y35="Correctivo","Impacto",""))</f>
        <v>Probabilidad</v>
      </c>
      <c r="Y35" s="335" t="s">
        <v>130</v>
      </c>
      <c r="Z35" s="335" t="s">
        <v>110</v>
      </c>
      <c r="AA35" s="338" t="str">
        <f t="shared" ref="AA35:AA44" si="11">IF(AND(Y35="Preventivo",Z35="Automático"),"50%",IF(AND(Y35="Preventivo",Z35="Manual"),"40%",IF(AND(Y35="Detectivo",Z35="Automático"),"40%",IF(AND(Y35="Detectivo",Z35="Manual"),"30%",IF(AND(Y35="Correctivo",Z35="Automático"),"35%",IF(AND(Y35="Correctivo",Z35="Manual"),"25%",""))))))</f>
        <v>30%</v>
      </c>
      <c r="AB35" s="335" t="s">
        <v>121</v>
      </c>
      <c r="AC35" s="335" t="s">
        <v>112</v>
      </c>
      <c r="AD35" s="335" t="s">
        <v>113</v>
      </c>
      <c r="AE35" s="348">
        <f>IFERROR(IF(X35="Probabilidad",(Q35-(+Q35*AA35)),IF(X35="Impacto",Q35,"")),"")</f>
        <v>0.42</v>
      </c>
      <c r="AF35" s="337" t="str">
        <f t="shared" ref="AF35:AF47" si="12">IFERROR(IF(AE35="","",IF(AE35&lt;=0.2,"Muy Baja",IF(AE35&lt;=0.4,"Baja",IF(AE35&lt;=0.6,"Media",IF(AE35&lt;=0.8,"Alta","Muy Alta"))))),"")</f>
        <v>Media</v>
      </c>
      <c r="AG35" s="338">
        <f t="shared" ref="AG35:AG47" si="13">+AE35</f>
        <v>0.42</v>
      </c>
      <c r="AH35" s="337" t="str">
        <f t="shared" ref="AH35:AH47" si="14">IFERROR(IF(AI35="","",IF(AI35&lt;=0.2,"Leve",IF(AI35&lt;=0.4,"Menor",IF(AI35&lt;=0.6,"Moderado",IF(AI35&lt;=0.8,"Mayor","Catastrófico"))))),"")</f>
        <v>Moderado</v>
      </c>
      <c r="AI35" s="339">
        <f>IFERROR(IF(X35="Impacto",(T35-(+T35*AA35)),IF(X35="Probabilidad",T35,"")),"")</f>
        <v>0.6</v>
      </c>
      <c r="AJ35" s="340" t="str">
        <f t="shared" ref="AJ35:AJ47" si="15">IFERROR(IF(OR(AND(AF35="Muy Baja",AH35="Leve"),AND(AF35="Muy Baja",AH35="Menor"),AND(AF35="Baja",AH35="Leve")),"Bajo",IF(OR(AND(AF35="Muy baja",AH35="Moderado"),AND(AF35="Baja",AH35="Menor"),AND(AF35="Baja",AH35="Moderado"),AND(AF35="Media",AH35="Leve"),AND(AF35="Media",AH35="Menor"),AND(AF35="Media",AH35="Moderado"),AND(AF35="Alta",AH35="Leve"),AND(AF35="Alta",AH35="Menor")),"Moderado",IF(OR(AND(AF35="Muy Baja",AH35="Mayor"),AND(AF35="Baja",AH35="Mayor"),AND(AF35="Media",AH35="Mayor"),AND(AF35="Alta",AH35="Moderado"),AND(AF35="Alta",AH35="Mayor"),AND(AF35="Muy Alta",AH35="Leve"),AND(AF35="Muy Alta",AH35="Menor"),AND(AF35="Muy Alta",AH35="Moderado"),AND(AF35="Muy Alta",AH35="Mayor")),"Alto",IF(OR(AND(AF35="Muy Baja",AH35="Catastrófico"),AND(AF35="Baja",AH35="Catastrófico"),AND(AF35="Media",AH35="Catastrófico"),AND(AF35="Alta",AH35="Catastrófico"),AND(AF35="Muy Alta",AH35="Catastrófico")),"Extremo","")))),"")</f>
        <v>Moderado</v>
      </c>
      <c r="AK35" s="335" t="s">
        <v>114</v>
      </c>
      <c r="AL35" s="333"/>
      <c r="AM35" s="333" t="s">
        <v>651</v>
      </c>
      <c r="AN35" s="333" t="s">
        <v>367</v>
      </c>
      <c r="AO35" s="378">
        <v>45503</v>
      </c>
      <c r="AP35" s="137"/>
      <c r="AQ35" s="138"/>
      <c r="AR35" s="139"/>
      <c r="AS35" s="634"/>
      <c r="AT35" s="134"/>
      <c r="AU35" s="134"/>
      <c r="AV35" s="134"/>
      <c r="AW35" s="134"/>
      <c r="AX35" s="134"/>
      <c r="AY35" s="134"/>
      <c r="AZ35" s="134"/>
      <c r="BA35" s="134"/>
      <c r="BB35" s="134"/>
      <c r="BC35" s="134"/>
      <c r="BD35" s="134"/>
      <c r="BE35" s="134"/>
      <c r="BF35" s="134"/>
      <c r="BG35" s="134"/>
      <c r="BH35" s="134"/>
      <c r="BI35" s="134"/>
      <c r="BJ35" s="134"/>
      <c r="BK35" s="134"/>
      <c r="BL35" s="134"/>
    </row>
    <row r="36" spans="1:64" s="136" customFormat="1" ht="261" customHeight="1" thickTop="1" thickBot="1">
      <c r="A36" s="1147"/>
      <c r="B36" s="1147"/>
      <c r="C36" s="1264"/>
      <c r="D36" s="1241"/>
      <c r="E36" s="1241"/>
      <c r="F36" s="1038"/>
      <c r="G36" s="1038"/>
      <c r="H36" s="1243"/>
      <c r="I36" s="1038"/>
      <c r="J36" s="1038"/>
      <c r="K36" s="1038"/>
      <c r="L36" s="1038"/>
      <c r="M36" s="1038"/>
      <c r="N36" s="1005"/>
      <c r="O36" s="1038"/>
      <c r="P36" s="1038"/>
      <c r="Q36" s="1038"/>
      <c r="R36" s="1038"/>
      <c r="S36" s="1038"/>
      <c r="T36" s="1038"/>
      <c r="U36" s="1038"/>
      <c r="V36" s="355">
        <v>2</v>
      </c>
      <c r="W36" s="330" t="s">
        <v>368</v>
      </c>
      <c r="X36" s="355" t="str">
        <f t="shared" si="10"/>
        <v>Probabilidad</v>
      </c>
      <c r="Y36" s="335" t="s">
        <v>130</v>
      </c>
      <c r="Z36" s="335" t="s">
        <v>110</v>
      </c>
      <c r="AA36" s="344" t="str">
        <f t="shared" si="11"/>
        <v>30%</v>
      </c>
      <c r="AB36" s="335" t="s">
        <v>121</v>
      </c>
      <c r="AC36" s="335" t="s">
        <v>112</v>
      </c>
      <c r="AD36" s="342" t="s">
        <v>113</v>
      </c>
      <c r="AE36" s="386">
        <f>IFERROR(IF(AND(X35="Probabilidad",X36="Probabilidad"),(AG35-(+AG35*AA36)),IF(X36="Probabilidad",(Q35-(+Q35*AA36)),IF(X36="Impacto",AG35,""))),"")</f>
        <v>0.29399999999999998</v>
      </c>
      <c r="AF36" s="343" t="str">
        <f t="shared" si="12"/>
        <v>Baja</v>
      </c>
      <c r="AG36" s="344">
        <f t="shared" si="13"/>
        <v>0.29399999999999998</v>
      </c>
      <c r="AH36" s="343" t="str">
        <f t="shared" si="14"/>
        <v>Moderado</v>
      </c>
      <c r="AI36" s="354">
        <f>IFERROR(IF(AND(X35="Impacto",X36="Impacto"),(AI35-(+AI35*AA36)),IF(X36="Impacto",(T35-(+T35*AA36)),IF(X36="Probabilidad",AI35,""))),"")</f>
        <v>0.6</v>
      </c>
      <c r="AJ36" s="387" t="str">
        <f t="shared" si="15"/>
        <v>Moderado</v>
      </c>
      <c r="AK36" s="335" t="s">
        <v>114</v>
      </c>
      <c r="AL36" s="330"/>
      <c r="AM36" s="330" t="s">
        <v>685</v>
      </c>
      <c r="AN36" s="330" t="s">
        <v>367</v>
      </c>
      <c r="AO36" s="152">
        <v>45595</v>
      </c>
      <c r="AP36" s="137"/>
      <c r="AQ36" s="138"/>
      <c r="AR36" s="139"/>
      <c r="AS36" s="634"/>
      <c r="AT36" s="134"/>
      <c r="AU36" s="134"/>
      <c r="AV36" s="134"/>
      <c r="AW36" s="134"/>
      <c r="AX36" s="134"/>
      <c r="AY36" s="134"/>
      <c r="AZ36" s="134"/>
      <c r="BA36" s="134"/>
      <c r="BB36" s="134"/>
      <c r="BC36" s="134"/>
      <c r="BD36" s="134"/>
      <c r="BE36" s="134"/>
      <c r="BF36" s="134"/>
      <c r="BG36" s="134"/>
      <c r="BH36" s="134"/>
      <c r="BI36" s="134"/>
      <c r="BJ36" s="134"/>
      <c r="BK36" s="134"/>
      <c r="BL36" s="134"/>
    </row>
    <row r="37" spans="1:64" s="136" customFormat="1" ht="219.75" customHeight="1" thickTop="1" thickBot="1">
      <c r="A37" s="1147"/>
      <c r="B37" s="1147"/>
      <c r="C37" s="1265"/>
      <c r="D37" s="1242"/>
      <c r="E37" s="1242"/>
      <c r="F37" s="1039"/>
      <c r="G37" s="1039"/>
      <c r="H37" s="1022"/>
      <c r="I37" s="1039"/>
      <c r="J37" s="1039"/>
      <c r="K37" s="1039"/>
      <c r="L37" s="1039"/>
      <c r="M37" s="1039"/>
      <c r="N37" s="1047"/>
      <c r="O37" s="1039"/>
      <c r="P37" s="1039"/>
      <c r="Q37" s="1039"/>
      <c r="R37" s="1039"/>
      <c r="S37" s="1039"/>
      <c r="T37" s="1039"/>
      <c r="U37" s="1039"/>
      <c r="V37" s="322">
        <v>3</v>
      </c>
      <c r="W37" s="334" t="s">
        <v>750</v>
      </c>
      <c r="X37" s="322" t="str">
        <f t="shared" si="10"/>
        <v>Probabilidad</v>
      </c>
      <c r="Y37" s="335" t="s">
        <v>109</v>
      </c>
      <c r="Z37" s="335" t="s">
        <v>110</v>
      </c>
      <c r="AA37" s="346" t="str">
        <f t="shared" si="11"/>
        <v>40%</v>
      </c>
      <c r="AB37" s="335" t="s">
        <v>121</v>
      </c>
      <c r="AC37" s="335" t="s">
        <v>112</v>
      </c>
      <c r="AD37" s="342" t="s">
        <v>113</v>
      </c>
      <c r="AE37" s="349">
        <f>IFERROR(IF(AND(X36="Probabilidad",X37="Probabilidad"),(AG36-(+AG36*AA37)),IF(AND(X36="Impacto",X37="Probabilidad"),(AG35-(+AG35*AA37)),IF(X37="Impacto",AG36,""))),"")</f>
        <v>0.1764</v>
      </c>
      <c r="AF37" s="350" t="str">
        <f t="shared" si="12"/>
        <v>Muy Baja</v>
      </c>
      <c r="AG37" s="346">
        <f t="shared" si="13"/>
        <v>0.1764</v>
      </c>
      <c r="AH37" s="350" t="str">
        <f t="shared" si="14"/>
        <v>Moderado</v>
      </c>
      <c r="AI37" s="351">
        <f>IFERROR(IF(AND(X36="Impacto",X37="Impacto"),(AI36-(+AI36*AA37)),IF(AND(X36="Probabilidad",X37="Impacto"),(AI35-(+AI35*AA37)),IF(X37="Probabilidad",AI36,""))),"")</f>
        <v>0.6</v>
      </c>
      <c r="AJ37" s="352" t="str">
        <f t="shared" si="15"/>
        <v>Moderado</v>
      </c>
      <c r="AK37" s="335" t="s">
        <v>114</v>
      </c>
      <c r="AL37" s="334"/>
      <c r="AM37" s="334" t="s">
        <v>652</v>
      </c>
      <c r="AN37" s="334" t="s">
        <v>367</v>
      </c>
      <c r="AO37" s="379">
        <v>45595</v>
      </c>
      <c r="AP37" s="137"/>
      <c r="AQ37" s="138"/>
      <c r="AR37" s="139"/>
      <c r="AS37" s="634"/>
      <c r="AT37" s="134"/>
      <c r="AU37" s="134"/>
      <c r="AV37" s="134"/>
      <c r="AW37" s="134"/>
      <c r="AX37" s="134"/>
      <c r="AY37" s="134"/>
      <c r="AZ37" s="134"/>
      <c r="BA37" s="134"/>
      <c r="BB37" s="134"/>
      <c r="BC37" s="134"/>
      <c r="BD37" s="134"/>
      <c r="BE37" s="134"/>
      <c r="BF37" s="134"/>
      <c r="BG37" s="134"/>
      <c r="BH37" s="134"/>
      <c r="BI37" s="134"/>
      <c r="BJ37" s="134"/>
      <c r="BK37" s="134"/>
      <c r="BL37" s="134"/>
    </row>
    <row r="38" spans="1:64" s="136" customFormat="1" ht="192" customHeight="1" thickTop="1" thickBot="1">
      <c r="A38" s="1147"/>
      <c r="B38" s="1147"/>
      <c r="C38" s="471">
        <v>4</v>
      </c>
      <c r="D38" s="144" t="s">
        <v>686</v>
      </c>
      <c r="E38" s="144" t="s">
        <v>101</v>
      </c>
      <c r="F38" s="144" t="s">
        <v>369</v>
      </c>
      <c r="G38" s="144" t="s">
        <v>370</v>
      </c>
      <c r="H38" s="144" t="s">
        <v>227</v>
      </c>
      <c r="I38" s="144" t="s">
        <v>687</v>
      </c>
      <c r="J38" s="144" t="s">
        <v>106</v>
      </c>
      <c r="K38" s="144"/>
      <c r="L38" s="144"/>
      <c r="M38" s="144"/>
      <c r="N38" s="144" t="s">
        <v>154</v>
      </c>
      <c r="O38" s="145">
        <v>1200</v>
      </c>
      <c r="P38" s="146" t="str">
        <f>IF(O38&lt;=0,"",IF(O38&lt;=2,"Muy Baja",IF(O38&lt;=24,"Baja",IF(O38&lt;=500,"Media",IF(O38&lt;=5000,"Alta","Muy Alta")))))</f>
        <v>Alta</v>
      </c>
      <c r="Q38" s="148">
        <f>IF(P38="","",IF(P38="Muy Baja",0.2,IF(P38="Baja",0.4,IF(P38="Media",0.6,IF(P38="Alta",0.8,IF(P38="Muy Alta",1,))))))</f>
        <v>0.8</v>
      </c>
      <c r="R38" s="144" t="s">
        <v>108</v>
      </c>
      <c r="S38" s="146" t="str">
        <f>IF(OR(R38='Tabla Impacto'!$C$11,R38='Tabla Impacto'!$D$11),"Leve",IF(OR(R38='Tabla Impacto'!$C$12,R38='Tabla Impacto'!$D$12),"Menor",IF(OR(R38='Tabla Impacto'!$C$13,R38='Tabla Impacto'!$D$13),"Moderado",IF(OR(R38='Tabla Impacto'!$C$14,R38='Tabla Impacto'!$D$14),"Mayor",IF(OR(R38='Tabla Impacto'!$C$15,R38='Tabla Impacto'!$D$15),"Catastrófico","")))))</f>
        <v>Moderado</v>
      </c>
      <c r="T38" s="148">
        <f>IF(S38="","",IF(S38="Leve",0.2,IF(S38="Menor",0.4,IF(S38="Moderado",0.6,IF(S38="Mayor",0.8,IF(S38="Catastrófico",1,))))))</f>
        <v>0.6</v>
      </c>
      <c r="U38" s="149" t="str">
        <f>IF(OR(AND(P38="Muy Baja",S38="Leve"),AND(P38="Muy Baja",S38="Menor"),AND(P38="Baja",S38="Leve")),"Bajo",IF(OR(AND(P38="Muy baja",S38="Moderado"),AND(P38="Baja",S38="Menor"),AND(P38="Baja",S38="Moderado"),AND(P38="Media",S38="Leve"),AND(P38="Media",S38="Menor"),AND(P38="Media",S38="Moderado"),AND(P38="Alta",S38="Leve"),AND(P38="Alta",S38="Menor")),"Moderado",IF(OR(AND(P38="Muy Baja",S38="Mayor"),AND(P38="Baja",S38="Mayor"),AND(P38="Media",S38="Mayor"),AND(P38="Alta",S38="Moderado"),AND(P38="Alta",S38="Mayor"),AND(P38="Muy Alta",S38="Leve"),AND(P38="Muy Alta",S38="Menor"),AND(P38="Muy Alta",S38="Moderado"),AND(P38="Muy Alta",S38="Mayor")),"Alto",IF(OR(AND(P38="Muy Baja",S38="Catastrófico"),AND(P38="Baja",S38="Catastrófico"),AND(P38="Media",S38="Catastrófico"),AND(P38="Alta",S38="Catastrófico"),AND(P38="Muy Alta",S38="Catastrófico")),"Extremo",""))))</f>
        <v>Alto</v>
      </c>
      <c r="V38" s="145">
        <v>1</v>
      </c>
      <c r="W38" s="144" t="s">
        <v>653</v>
      </c>
      <c r="X38" s="145" t="str">
        <f t="shared" si="10"/>
        <v>Probabilidad</v>
      </c>
      <c r="Y38" s="335" t="s">
        <v>109</v>
      </c>
      <c r="Z38" s="335" t="s">
        <v>110</v>
      </c>
      <c r="AA38" s="148" t="str">
        <f t="shared" si="11"/>
        <v>40%</v>
      </c>
      <c r="AB38" s="335" t="s">
        <v>111</v>
      </c>
      <c r="AC38" s="335" t="s">
        <v>112</v>
      </c>
      <c r="AD38" s="342" t="s">
        <v>113</v>
      </c>
      <c r="AE38" s="154">
        <f>IFERROR(IF(X38="Probabilidad",(Q38-(+Q38*AA38)),IF(X38="Impacto",Q38,"")),"")</f>
        <v>0.48</v>
      </c>
      <c r="AF38" s="155" t="str">
        <f t="shared" si="12"/>
        <v>Media</v>
      </c>
      <c r="AG38" s="148">
        <f t="shared" si="13"/>
        <v>0.48</v>
      </c>
      <c r="AH38" s="155" t="str">
        <f t="shared" si="14"/>
        <v>Moderado</v>
      </c>
      <c r="AI38" s="156">
        <f>IFERROR(IF(X38="Impacto",(T38-(+T38*AA38)),IF(X38="Probabilidad",T38,"")),"")</f>
        <v>0.6</v>
      </c>
      <c r="AJ38" s="157" t="str">
        <f t="shared" si="15"/>
        <v>Moderado</v>
      </c>
      <c r="AK38" s="153" t="s">
        <v>114</v>
      </c>
      <c r="AL38" s="144"/>
      <c r="AM38" s="144" t="s">
        <v>688</v>
      </c>
      <c r="AN38" s="144" t="s">
        <v>681</v>
      </c>
      <c r="AO38" s="656" t="s">
        <v>689</v>
      </c>
      <c r="AP38" s="140"/>
      <c r="AQ38" s="141"/>
      <c r="AR38" s="142"/>
      <c r="AS38" s="634"/>
      <c r="AT38" s="134"/>
      <c r="AU38" s="134"/>
      <c r="AV38" s="134"/>
      <c r="AW38" s="134"/>
      <c r="AX38" s="134"/>
      <c r="AY38" s="134"/>
      <c r="AZ38" s="134"/>
      <c r="BA38" s="134"/>
      <c r="BB38" s="134"/>
      <c r="BC38" s="134"/>
      <c r="BD38" s="134"/>
      <c r="BE38" s="134"/>
      <c r="BF38" s="134"/>
      <c r="BG38" s="134"/>
      <c r="BH38" s="134"/>
      <c r="BI38" s="134"/>
      <c r="BJ38" s="134"/>
      <c r="BK38" s="134"/>
      <c r="BL38" s="134"/>
    </row>
    <row r="39" spans="1:64" s="136" customFormat="1" ht="167.25" customHeight="1" thickTop="1" thickBot="1">
      <c r="A39" s="1147"/>
      <c r="B39" s="1147" t="s">
        <v>591</v>
      </c>
      <c r="C39" s="1247">
        <v>1</v>
      </c>
      <c r="D39" s="1249" t="s">
        <v>371</v>
      </c>
      <c r="E39" s="1249" t="s">
        <v>101</v>
      </c>
      <c r="F39" s="1249" t="s">
        <v>372</v>
      </c>
      <c r="G39" s="1249" t="s">
        <v>373</v>
      </c>
      <c r="H39" s="1249" t="s">
        <v>104</v>
      </c>
      <c r="I39" s="1249" t="s">
        <v>751</v>
      </c>
      <c r="J39" s="1253" t="s">
        <v>106</v>
      </c>
      <c r="K39" s="1082" t="s">
        <v>106</v>
      </c>
      <c r="L39" s="1082" t="s">
        <v>106</v>
      </c>
      <c r="M39" s="1082" t="s">
        <v>106</v>
      </c>
      <c r="N39" s="1255" t="s">
        <v>786</v>
      </c>
      <c r="O39" s="1258">
        <v>2</v>
      </c>
      <c r="P39" s="1246" t="str">
        <f>IF(O39&lt;=0,"",IF(O39&lt;=2,"Muy Baja",IF(O39&lt;=24,"Baja",IF(O39&lt;=500,"Media",IF(O39&lt;=5000,"Alta","Muy Alta")))))</f>
        <v>Muy Baja</v>
      </c>
      <c r="Q39" s="1259">
        <f>IF(P39="","",IF(P39="Muy Baja",0.2,IF(P39="Baja",0.4,IF(P39="Media",0.6,IF(P39="Alta",0.8,IF(P39="Muy Alta",1,))))))</f>
        <v>0.2</v>
      </c>
      <c r="R39" s="1249" t="s">
        <v>165</v>
      </c>
      <c r="S39" s="1246" t="str">
        <f>IF(OR(R39='Tabla Impacto'!$C$11,R39='Tabla Impacto'!$D$11),"Leve",IF(OR(R39='Tabla Impacto'!$C$12,R39='Tabla Impacto'!$D$12),"Menor",IF(OR(R39='Tabla Impacto'!$C$13,R39='Tabla Impacto'!$D$13),"Moderado",IF(OR(R39='Tabla Impacto'!$C$14,R39='Tabla Impacto'!$D$14),"Mayor",IF(OR(R39='Tabla Impacto'!$C$15,R39='Tabla Impacto'!$D$15),"Catastrófico","")))))</f>
        <v>Mayor</v>
      </c>
      <c r="T39" s="1260">
        <f>IF(S39="","",IF(S39="Leve",0.2,IF(S39="Menor",0.4,IF(S39="Moderado",0.6,IF(S39="Mayor",0.8,IF(S39="Catastrófico",1,))))))</f>
        <v>0.8</v>
      </c>
      <c r="U39" s="1251" t="str">
        <f>IF(OR(AND(P39="Muy Baja",S39="Leve"),AND(P39="Muy Baja",S39="Menor"),AND(P39="Baja",S39="Leve")),"Bajo",IF(OR(AND(P39="Muy baja",S39="Moderado"),AND(P39="Baja",S39="Menor"),AND(P39="Baja",S39="Moderado"),AND(P39="Media",S39="Leve"),AND(P39="Media",S39="Menor"),AND(P39="Media",S39="Moderado"),AND(P39="Alta",S39="Leve"),AND(P39="Alta",S39="Menor")),"Moderado",IF(OR(AND(P39="Muy Baja",S39="Mayor"),AND(P39="Baja",S39="Mayor"),AND(P39="Media",S39="Mayor"),AND(P39="Alta",S39="Moderado"),AND(P39="Alta",S39="Mayor"),AND(P39="Muy Alta",S39="Leve"),AND(P39="Muy Alta",S39="Menor"),AND(P39="Muy Alta",S39="Moderado"),AND(P39="Muy Alta",S39="Mayor")),"Alto",IF(OR(AND(P39="Muy Baja",S39="Catastrófico"),AND(P39="Baja",S39="Catastrófico"),AND(P39="Media",S39="Catastrófico"),AND(P39="Alta",S39="Catastrófico"),AND(P39="Muy Alta",S39="Catastrófico")),"Extremo",""))))</f>
        <v>Alto</v>
      </c>
      <c r="V39" s="165">
        <v>1</v>
      </c>
      <c r="W39" s="158" t="s">
        <v>374</v>
      </c>
      <c r="X39" s="165" t="str">
        <f t="shared" si="10"/>
        <v>Probabilidad</v>
      </c>
      <c r="Y39" s="335" t="s">
        <v>109</v>
      </c>
      <c r="Z39" s="335" t="s">
        <v>110</v>
      </c>
      <c r="AA39" s="166" t="str">
        <f t="shared" si="11"/>
        <v>40%</v>
      </c>
      <c r="AB39" s="335" t="s">
        <v>121</v>
      </c>
      <c r="AC39" s="335" t="s">
        <v>112</v>
      </c>
      <c r="AD39" s="342" t="s">
        <v>113</v>
      </c>
      <c r="AE39" s="167">
        <f>IFERROR(IF(X39="Probabilidad",(Q39-(+Q39*AA39)),IF(X39="Impacto",Q39,"")),"")</f>
        <v>0.12</v>
      </c>
      <c r="AF39" s="168" t="str">
        <f t="shared" si="12"/>
        <v>Muy Baja</v>
      </c>
      <c r="AG39" s="169">
        <f t="shared" si="13"/>
        <v>0.12</v>
      </c>
      <c r="AH39" s="168" t="str">
        <f t="shared" si="14"/>
        <v>Mayor</v>
      </c>
      <c r="AI39" s="170">
        <f>IFERROR(IF(X39="Impacto",(T39-(+T39*AA39)),IF(X39="Probabilidad",T39,"")),"")</f>
        <v>0.8</v>
      </c>
      <c r="AJ39" s="171" t="str">
        <f t="shared" si="15"/>
        <v>Alto</v>
      </c>
      <c r="AK39" s="172" t="s">
        <v>114</v>
      </c>
      <c r="AL39" s="193"/>
      <c r="AM39" s="1249" t="s">
        <v>690</v>
      </c>
      <c r="AN39" s="1249" t="s">
        <v>752</v>
      </c>
      <c r="AO39" s="1541">
        <v>45458</v>
      </c>
      <c r="AP39" s="140"/>
      <c r="AQ39" s="1237"/>
      <c r="AR39" s="142"/>
      <c r="AS39" s="634"/>
      <c r="AT39" s="135"/>
      <c r="AU39" s="135"/>
      <c r="AV39" s="135"/>
      <c r="AW39" s="135"/>
      <c r="AX39" s="135"/>
      <c r="AY39" s="135"/>
      <c r="AZ39" s="135"/>
      <c r="BA39" s="135"/>
      <c r="BB39" s="135"/>
      <c r="BC39" s="135"/>
      <c r="BD39" s="135"/>
      <c r="BE39" s="135"/>
      <c r="BF39" s="135"/>
      <c r="BG39" s="135"/>
      <c r="BH39" s="135"/>
      <c r="BI39" s="135"/>
      <c r="BJ39" s="135"/>
      <c r="BK39" s="135"/>
      <c r="BL39" s="135"/>
    </row>
    <row r="40" spans="1:64" s="136" customFormat="1" ht="151.5" customHeight="1" thickTop="1" thickBot="1">
      <c r="A40" s="1147"/>
      <c r="B40" s="1147"/>
      <c r="C40" s="1248"/>
      <c r="D40" s="1155"/>
      <c r="E40" s="1250"/>
      <c r="F40" s="1155"/>
      <c r="G40" s="1155"/>
      <c r="H40" s="1155"/>
      <c r="I40" s="1155"/>
      <c r="J40" s="1254"/>
      <c r="K40" s="1083"/>
      <c r="L40" s="1083"/>
      <c r="M40" s="1083"/>
      <c r="N40" s="1256"/>
      <c r="O40" s="1155"/>
      <c r="P40" s="1155"/>
      <c r="Q40" s="1083"/>
      <c r="R40" s="1155"/>
      <c r="S40" s="1155"/>
      <c r="T40" s="1155"/>
      <c r="U40" s="1155"/>
      <c r="V40" s="142">
        <v>2</v>
      </c>
      <c r="W40" s="141" t="s">
        <v>375</v>
      </c>
      <c r="X40" s="142" t="str">
        <f t="shared" si="10"/>
        <v>Probabilidad</v>
      </c>
      <c r="Y40" s="335" t="s">
        <v>109</v>
      </c>
      <c r="Z40" s="335" t="s">
        <v>110</v>
      </c>
      <c r="AA40" s="173" t="str">
        <f t="shared" si="11"/>
        <v>40%</v>
      </c>
      <c r="AB40" s="335" t="s">
        <v>121</v>
      </c>
      <c r="AC40" s="335" t="s">
        <v>112</v>
      </c>
      <c r="AD40" s="342" t="s">
        <v>113</v>
      </c>
      <c r="AE40" s="174">
        <f>IFERROR(IF(AND(X39="Probabilidad",X40="Probabilidad"),(AG39-(+AG39*AA40)),IF(X40="Probabilidad",(Q39-(+Q39*AA40)),IF(X40="Impacto",AG39,""))),"")</f>
        <v>7.1999999999999995E-2</v>
      </c>
      <c r="AF40" s="175" t="str">
        <f t="shared" si="12"/>
        <v>Muy Baja</v>
      </c>
      <c r="AG40" s="176">
        <f t="shared" si="13"/>
        <v>7.1999999999999995E-2</v>
      </c>
      <c r="AH40" s="175" t="str">
        <f t="shared" si="14"/>
        <v>Mayor</v>
      </c>
      <c r="AI40" s="177">
        <f>IFERROR(IF(AND(X39="Impacto",X40="Impacto"),(AI39-(+AI39*AA40)),IF(X40="Impacto",(T39-(+T39*AA40)),IF(X40="Probabilidad",AI39,""))),"")</f>
        <v>0.8</v>
      </c>
      <c r="AJ40" s="178" t="str">
        <f t="shared" si="15"/>
        <v>Alto</v>
      </c>
      <c r="AK40" s="172" t="s">
        <v>114</v>
      </c>
      <c r="AL40" s="159"/>
      <c r="AM40" s="1154"/>
      <c r="AN40" s="1154"/>
      <c r="AO40" s="1542"/>
      <c r="AP40" s="140"/>
      <c r="AQ40" s="1155"/>
      <c r="AR40" s="142"/>
      <c r="AS40" s="634"/>
      <c r="AT40" s="134"/>
      <c r="AU40" s="134"/>
      <c r="AV40" s="134"/>
      <c r="AW40" s="134"/>
      <c r="AX40" s="134"/>
      <c r="AY40" s="134"/>
      <c r="AZ40" s="134"/>
      <c r="BA40" s="134"/>
      <c r="BB40" s="134"/>
      <c r="BC40" s="134"/>
      <c r="BD40" s="134"/>
      <c r="BE40" s="134"/>
      <c r="BF40" s="134"/>
      <c r="BG40" s="134"/>
      <c r="BH40" s="134"/>
      <c r="BI40" s="134"/>
      <c r="BJ40" s="134"/>
      <c r="BK40" s="134"/>
      <c r="BL40" s="134"/>
    </row>
    <row r="41" spans="1:64" s="136" customFormat="1" ht="171.75" customHeight="1" thickTop="1" thickBot="1">
      <c r="A41" s="1147"/>
      <c r="B41" s="1147"/>
      <c r="C41" s="1248"/>
      <c r="D41" s="1155"/>
      <c r="E41" s="1250"/>
      <c r="F41" s="1155"/>
      <c r="G41" s="1155"/>
      <c r="H41" s="1155"/>
      <c r="I41" s="1155"/>
      <c r="J41" s="1254"/>
      <c r="K41" s="1084"/>
      <c r="L41" s="1084"/>
      <c r="M41" s="1084"/>
      <c r="N41" s="1257"/>
      <c r="O41" s="1155"/>
      <c r="P41" s="1155"/>
      <c r="Q41" s="1084"/>
      <c r="R41" s="1155"/>
      <c r="S41" s="1155"/>
      <c r="T41" s="1155"/>
      <c r="U41" s="1155"/>
      <c r="V41" s="179">
        <v>3</v>
      </c>
      <c r="W41" s="159" t="s">
        <v>376</v>
      </c>
      <c r="X41" s="179" t="str">
        <f t="shared" si="10"/>
        <v>Probabilidad</v>
      </c>
      <c r="Y41" s="335" t="s">
        <v>109</v>
      </c>
      <c r="Z41" s="335" t="s">
        <v>110</v>
      </c>
      <c r="AA41" s="176" t="str">
        <f t="shared" si="11"/>
        <v>40%</v>
      </c>
      <c r="AB41" s="335" t="s">
        <v>121</v>
      </c>
      <c r="AC41" s="335" t="s">
        <v>112</v>
      </c>
      <c r="AD41" s="342" t="s">
        <v>113</v>
      </c>
      <c r="AE41" s="180">
        <f>IFERROR(IF(AND(X40="Probabilidad",X41="Probabilidad"),(AG40-(+AG40*AA41)),IF(AND(X40="Impacto",X41="Probabilidad"),(AG39-(+AG39*AA41)),IF(X41="Impacto",AG40,""))),"")</f>
        <v>4.3199999999999995E-2</v>
      </c>
      <c r="AF41" s="181" t="str">
        <f t="shared" si="12"/>
        <v>Muy Baja</v>
      </c>
      <c r="AG41" s="176">
        <f t="shared" si="13"/>
        <v>4.3199999999999995E-2</v>
      </c>
      <c r="AH41" s="181" t="str">
        <f t="shared" si="14"/>
        <v>Mayor</v>
      </c>
      <c r="AI41" s="177">
        <f>IFERROR(IF(AND(X40="Impacto",X41="Impacto"),(AI40-(+AI40*AA41)),IF(AND(X40="Probabilidad",X41="Impacto"),(AI39-(+AI39*AA41)),IF(X41="Probabilidad",AI40,""))),"")</f>
        <v>0.8</v>
      </c>
      <c r="AJ41" s="182" t="str">
        <f t="shared" si="15"/>
        <v>Alto</v>
      </c>
      <c r="AK41" s="172" t="s">
        <v>114</v>
      </c>
      <c r="AL41" s="159"/>
      <c r="AM41" s="1540"/>
      <c r="AN41" s="1540"/>
      <c r="AO41" s="1543"/>
      <c r="AP41" s="533"/>
      <c r="AQ41" s="1155"/>
      <c r="AR41" s="179"/>
      <c r="AS41" s="634"/>
      <c r="AT41" s="134"/>
      <c r="AU41" s="134"/>
      <c r="AV41" s="134"/>
      <c r="AW41" s="134"/>
      <c r="AX41" s="134"/>
      <c r="AY41" s="134"/>
      <c r="AZ41" s="134"/>
      <c r="BA41" s="134"/>
      <c r="BB41" s="134"/>
      <c r="BC41" s="134"/>
      <c r="BD41" s="134"/>
      <c r="BE41" s="134"/>
      <c r="BF41" s="134"/>
      <c r="BG41" s="134"/>
      <c r="BH41" s="134"/>
      <c r="BI41" s="134"/>
      <c r="BJ41" s="134"/>
      <c r="BK41" s="134"/>
      <c r="BL41" s="134"/>
    </row>
    <row r="42" spans="1:64" ht="205.5" customHeight="1" thickTop="1" thickBot="1">
      <c r="A42" s="1147"/>
      <c r="B42" s="1143" t="s">
        <v>592</v>
      </c>
      <c r="C42" s="1238">
        <v>1</v>
      </c>
      <c r="D42" s="1021" t="s">
        <v>377</v>
      </c>
      <c r="E42" s="1021" t="s">
        <v>101</v>
      </c>
      <c r="F42" s="1021" t="s">
        <v>753</v>
      </c>
      <c r="G42" s="1021" t="s">
        <v>378</v>
      </c>
      <c r="H42" s="1021" t="s">
        <v>380</v>
      </c>
      <c r="I42" s="1021" t="s">
        <v>754</v>
      </c>
      <c r="J42" s="1021" t="s">
        <v>106</v>
      </c>
      <c r="K42" s="1021" t="s">
        <v>106</v>
      </c>
      <c r="L42" s="1021" t="s">
        <v>106</v>
      </c>
      <c r="M42" s="1021" t="s">
        <v>106</v>
      </c>
      <c r="N42" s="999" t="s">
        <v>379</v>
      </c>
      <c r="O42" s="1021">
        <v>25</v>
      </c>
      <c r="P42" s="1244" t="str">
        <f>IF(O42&lt;=0,"",IF(O42&lt;=2,"Muy Baja",IF(O42&lt;=24,"Baja",IF(O42&lt;=500,"Media",IF(O42&lt;=5000,"Alta","Muy Alta")))))</f>
        <v>Media</v>
      </c>
      <c r="Q42" s="1245">
        <f>IF(P42="","",IF(P42="Muy Baja",0.2,IF(P42="Baja",0.4,IF(P42="Media",0.6,IF(P42="Alta",0.8,IF(P42="Muy Alta",1,))))))</f>
        <v>0.6</v>
      </c>
      <c r="R42" s="1021" t="s">
        <v>165</v>
      </c>
      <c r="S42" s="1246" t="str">
        <f>IF(OR(R42='Tabla Impacto'!$C$11,R42='Tabla Impacto'!$D$11),"Leve",IF(OR(R42='Tabla Impacto'!$C$12,R42='Tabla Impacto'!$D$12),"Menor",IF(OR(R42='Tabla Impacto'!$C$13,R42='Tabla Impacto'!$D$13),"Moderado",IF(OR(R42='Tabla Impacto'!$C$14,R42='Tabla Impacto'!$D$14),"Mayor",IF(OR(R42='Tabla Impacto'!$C$15,R42='Tabla Impacto'!$D$15),"Catastrófico","")))))</f>
        <v>Mayor</v>
      </c>
      <c r="T42" s="1245">
        <v>1</v>
      </c>
      <c r="U42" s="1251" t="str">
        <f>IF(OR(AND(P42="Muy Baja",S42="Leve"),AND(P42="Muy Baja",S42="Menor"),AND(P42="Baja",S42="Leve")),"Bajo",IF(OR(AND(P42="Muy baja",S42="Moderado"),AND(P42="Baja",S42="Menor"),AND(P42="Baja",S42="Moderado"),AND(P42="Media",S42="Leve"),AND(P42="Media",S42="Menor"),AND(P42="Media",S42="Moderado"),AND(P42="Alta",S42="Leve"),AND(P42="Alta",S42="Menor")),"Moderado",IF(OR(AND(P42="Muy Baja",S42="Mayor"),AND(P42="Baja",S42="Mayor"),AND(P42="Media",S42="Mayor"),AND(P42="Alta",S42="Moderado"),AND(P42="Alta",S42="Mayor"),AND(P42="Muy Alta",S42="Leve"),AND(P42="Muy Alta",S42="Menor"),AND(P42="Muy Alta",S42="Moderado"),AND(P42="Muy Alta",S42="Mayor")),"Alto",IF(OR(AND(P42="Muy Baja",S42="Catastrófico"),AND(P42="Baja",S42="Catastrófico"),AND(P42="Media",S42="Catastrófico"),AND(P42="Alta",S42="Catastrófico"),AND(P42="Muy Alta",S42="Catastrófico")),"Extremo",""))))</f>
        <v>Alto</v>
      </c>
      <c r="V42" s="341">
        <v>1</v>
      </c>
      <c r="W42" s="333" t="s">
        <v>755</v>
      </c>
      <c r="X42" s="341" t="str">
        <f t="shared" si="10"/>
        <v>Probabilidad</v>
      </c>
      <c r="Y42" s="335" t="s">
        <v>109</v>
      </c>
      <c r="Z42" s="335" t="s">
        <v>110</v>
      </c>
      <c r="AA42" s="338" t="str">
        <f t="shared" si="11"/>
        <v>40%</v>
      </c>
      <c r="AB42" s="335" t="s">
        <v>111</v>
      </c>
      <c r="AC42" s="335" t="s">
        <v>112</v>
      </c>
      <c r="AD42" s="342" t="s">
        <v>113</v>
      </c>
      <c r="AE42" s="348">
        <f>IFERROR(IF(X42="Probabilidad",(Q42-(+Q42*AA42)),IF(X42="Impacto",Q42,"")),"")</f>
        <v>0.36</v>
      </c>
      <c r="AF42" s="337" t="str">
        <f t="shared" si="12"/>
        <v>Baja</v>
      </c>
      <c r="AG42" s="338">
        <f t="shared" si="13"/>
        <v>0.36</v>
      </c>
      <c r="AH42" s="337" t="str">
        <f t="shared" si="14"/>
        <v>Catastrófico</v>
      </c>
      <c r="AI42" s="339">
        <f>IFERROR(IF(X42="Impacto",(T42-(+T42*AA42)),IF(X42="Probabilidad",T42,"")),"")</f>
        <v>1</v>
      </c>
      <c r="AJ42" s="340" t="str">
        <f t="shared" si="15"/>
        <v>Extremo</v>
      </c>
      <c r="AK42" s="1252" t="s">
        <v>114</v>
      </c>
      <c r="AL42" s="333"/>
      <c r="AM42" s="1021" t="s">
        <v>691</v>
      </c>
      <c r="AN42" s="1021" t="s">
        <v>702</v>
      </c>
      <c r="AO42" s="1030">
        <v>45458</v>
      </c>
      <c r="AP42" s="534"/>
      <c r="AQ42" s="535"/>
      <c r="AR42" s="536"/>
      <c r="AS42" s="635"/>
      <c r="AT42" s="20"/>
      <c r="AU42" s="20"/>
      <c r="AV42" s="20"/>
      <c r="AW42" s="20"/>
      <c r="AX42" s="20"/>
      <c r="AY42" s="20"/>
      <c r="AZ42" s="20"/>
      <c r="BA42" s="20"/>
      <c r="BB42" s="20"/>
      <c r="BC42" s="20"/>
      <c r="BD42" s="20"/>
      <c r="BE42" s="20"/>
      <c r="BF42" s="20"/>
      <c r="BG42" s="20"/>
      <c r="BH42" s="20"/>
      <c r="BI42" s="20"/>
      <c r="BJ42" s="20"/>
      <c r="BK42" s="20"/>
      <c r="BL42" s="20"/>
    </row>
    <row r="43" spans="1:64" ht="200.25" customHeight="1" thickTop="1" thickBot="1">
      <c r="A43" s="1147"/>
      <c r="B43" s="1143"/>
      <c r="C43" s="1239"/>
      <c r="D43" s="1038"/>
      <c r="E43" s="1241"/>
      <c r="F43" s="1038"/>
      <c r="G43" s="1038"/>
      <c r="H43" s="1243"/>
      <c r="I43" s="1038"/>
      <c r="J43" s="1038"/>
      <c r="K43" s="1038"/>
      <c r="L43" s="1038"/>
      <c r="M43" s="1038"/>
      <c r="N43" s="1005"/>
      <c r="O43" s="1038"/>
      <c r="P43" s="1038"/>
      <c r="Q43" s="1038"/>
      <c r="R43" s="1038"/>
      <c r="S43" s="1155"/>
      <c r="T43" s="1038"/>
      <c r="U43" s="1155"/>
      <c r="V43" s="355">
        <v>2</v>
      </c>
      <c r="W43" s="330" t="s">
        <v>756</v>
      </c>
      <c r="X43" s="355" t="str">
        <f t="shared" si="10"/>
        <v>Probabilidad</v>
      </c>
      <c r="Y43" s="335" t="s">
        <v>109</v>
      </c>
      <c r="Z43" s="335" t="s">
        <v>110</v>
      </c>
      <c r="AA43" s="344" t="str">
        <f t="shared" si="11"/>
        <v>40%</v>
      </c>
      <c r="AB43" s="335" t="s">
        <v>111</v>
      </c>
      <c r="AC43" s="335" t="s">
        <v>112</v>
      </c>
      <c r="AD43" s="342" t="s">
        <v>113</v>
      </c>
      <c r="AE43" s="386">
        <f>IFERROR(IF(AND(X42="Probabilidad",X43="Probabilidad"),(AG42-(+AG42*AA43)),IF(X43="Probabilidad",(Q42-(+Q42*AA43)),IF(X43="Impacto",AG42,""))),"")</f>
        <v>0.216</v>
      </c>
      <c r="AF43" s="343" t="str">
        <f t="shared" si="12"/>
        <v>Baja</v>
      </c>
      <c r="AG43" s="344">
        <f t="shared" si="13"/>
        <v>0.216</v>
      </c>
      <c r="AH43" s="343" t="str">
        <f t="shared" si="14"/>
        <v>Catastrófico</v>
      </c>
      <c r="AI43" s="354">
        <f>IFERROR(IF(AND(X42="Impacto",X43="Impacto"),(AI42-(+AI42*AA43)),IF(X43="Impacto",(T42-(+T42*AA43)),IF(X43="Probabilidad",AI42,""))),"")</f>
        <v>1</v>
      </c>
      <c r="AJ43" s="387" t="str">
        <f t="shared" si="15"/>
        <v>Extremo</v>
      </c>
      <c r="AK43" s="1038"/>
      <c r="AL43" s="330"/>
      <c r="AM43" s="1038"/>
      <c r="AN43" s="1038"/>
      <c r="AO43" s="1031"/>
      <c r="AP43" s="537"/>
      <c r="AQ43" s="538"/>
      <c r="AR43" s="539"/>
      <c r="AS43" s="635"/>
      <c r="AT43" s="20"/>
      <c r="AU43" s="20"/>
      <c r="AV43" s="20"/>
      <c r="AW43" s="20"/>
      <c r="AX43" s="20"/>
      <c r="AY43" s="20"/>
      <c r="AZ43" s="20"/>
      <c r="BA43" s="20"/>
      <c r="BB43" s="20"/>
      <c r="BC43" s="20"/>
      <c r="BD43" s="20"/>
      <c r="BE43" s="20"/>
      <c r="BF43" s="20"/>
      <c r="BG43" s="20"/>
      <c r="BH43" s="20"/>
      <c r="BI43" s="20"/>
      <c r="BJ43" s="20"/>
      <c r="BK43" s="20"/>
      <c r="BL43" s="20"/>
    </row>
    <row r="44" spans="1:64" ht="167.25" customHeight="1" thickTop="1" thickBot="1">
      <c r="A44" s="1147"/>
      <c r="B44" s="1143"/>
      <c r="C44" s="1240"/>
      <c r="D44" s="1039"/>
      <c r="E44" s="1242"/>
      <c r="F44" s="1039"/>
      <c r="G44" s="1039"/>
      <c r="H44" s="1022"/>
      <c r="I44" s="1039"/>
      <c r="J44" s="1039"/>
      <c r="K44" s="1039"/>
      <c r="L44" s="1039"/>
      <c r="M44" s="1039"/>
      <c r="N44" s="1047"/>
      <c r="O44" s="1039"/>
      <c r="P44" s="1039"/>
      <c r="Q44" s="1039"/>
      <c r="R44" s="1039"/>
      <c r="S44" s="1155"/>
      <c r="T44" s="1039"/>
      <c r="U44" s="1155"/>
      <c r="V44" s="322">
        <v>3</v>
      </c>
      <c r="W44" s="334" t="s">
        <v>757</v>
      </c>
      <c r="X44" s="322" t="str">
        <f t="shared" si="10"/>
        <v>Probabilidad</v>
      </c>
      <c r="Y44" s="335" t="s">
        <v>109</v>
      </c>
      <c r="Z44" s="335" t="s">
        <v>110</v>
      </c>
      <c r="AA44" s="344" t="str">
        <f t="shared" si="11"/>
        <v>40%</v>
      </c>
      <c r="AB44" s="335" t="s">
        <v>111</v>
      </c>
      <c r="AC44" s="335" t="s">
        <v>112</v>
      </c>
      <c r="AD44" s="342" t="s">
        <v>113</v>
      </c>
      <c r="AE44" s="349">
        <f>IFERROR(IF(AND(X43="Probabilidad",X44="Probabilidad"),(AG43-(+AG43*AA44)),IF(AND(X43="Impacto",X44="Probabilidad"),(AG42-(+AG42*AA44)),IF(X44="Impacto",AG43,""))),"")</f>
        <v>0.12959999999999999</v>
      </c>
      <c r="AF44" s="350" t="str">
        <f t="shared" si="12"/>
        <v>Muy Baja</v>
      </c>
      <c r="AG44" s="346">
        <f t="shared" si="13"/>
        <v>0.12959999999999999</v>
      </c>
      <c r="AH44" s="350" t="str">
        <f t="shared" si="14"/>
        <v>Catastrófico</v>
      </c>
      <c r="AI44" s="351">
        <f>IFERROR(IF(AND(X43="Impacto",X44="Impacto"),(AI43-(+AI43*AA44)),IF(AND(X43="Probabilidad",X44="Impacto"),(AI42-(+AI42*AA44)),IF(X44="Probabilidad",AI43,""))),"")</f>
        <v>1</v>
      </c>
      <c r="AJ44" s="352" t="str">
        <f t="shared" si="15"/>
        <v>Extremo</v>
      </c>
      <c r="AK44" s="1039"/>
      <c r="AL44" s="334"/>
      <c r="AM44" s="1039"/>
      <c r="AN44" s="1039"/>
      <c r="AO44" s="1032"/>
      <c r="AP44" s="540"/>
      <c r="AQ44" s="541"/>
      <c r="AR44" s="542"/>
      <c r="AS44" s="635"/>
      <c r="AT44" s="20"/>
      <c r="AU44" s="20"/>
      <c r="AV44" s="20"/>
      <c r="AW44" s="20"/>
      <c r="AX44" s="20"/>
      <c r="AY44" s="20"/>
      <c r="AZ44" s="20"/>
      <c r="BA44" s="20"/>
      <c r="BB44" s="20"/>
      <c r="BC44" s="20"/>
      <c r="BD44" s="20"/>
      <c r="BE44" s="20"/>
      <c r="BF44" s="20"/>
      <c r="BG44" s="20"/>
      <c r="BH44" s="20"/>
      <c r="BI44" s="20"/>
      <c r="BJ44" s="20"/>
      <c r="BK44" s="20"/>
      <c r="BL44" s="20"/>
    </row>
    <row r="45" spans="1:64" ht="139.5" customHeight="1" thickTop="1" thickBot="1">
      <c r="A45" s="1147"/>
      <c r="B45" s="1142" t="s">
        <v>593</v>
      </c>
      <c r="C45" s="472">
        <v>1</v>
      </c>
      <c r="D45" s="196" t="s">
        <v>381</v>
      </c>
      <c r="E45" s="196" t="s">
        <v>101</v>
      </c>
      <c r="F45" s="196" t="s">
        <v>382</v>
      </c>
      <c r="G45" s="196" t="s">
        <v>383</v>
      </c>
      <c r="H45" s="196" t="s">
        <v>104</v>
      </c>
      <c r="I45" s="197" t="s">
        <v>758</v>
      </c>
      <c r="J45" s="198" t="s">
        <v>106</v>
      </c>
      <c r="K45" s="198"/>
      <c r="L45" s="198"/>
      <c r="M45" s="198"/>
      <c r="N45" s="196" t="s">
        <v>384</v>
      </c>
      <c r="O45" s="198">
        <v>50</v>
      </c>
      <c r="P45" s="199" t="str">
        <f>IF(O45&lt;=0,"",IF(O45&lt;=2,"Muy Baja",IF(O45&lt;=24,"Baja",IF(O45&lt;=500,"Media",IF(O45&lt;=5000,"Alta","Muy Alta")))))</f>
        <v>Media</v>
      </c>
      <c r="Q45" s="200">
        <f>IF(P45="","",IF(P45="Muy Baja",0.2,IF(P45="Baja",0.4,IF(P45="Media",0.6,IF(P45="Alta",0.8,IF(P45="Muy Alta",1,))))))</f>
        <v>0.6</v>
      </c>
      <c r="R45" s="196" t="s">
        <v>128</v>
      </c>
      <c r="S45" s="199" t="str">
        <f>IF(OR(R45='Tabla Impacto'!$C$11,R45='Tabla Impacto'!$D$11),"Leve",IF(OR(R45='Tabla Impacto'!$C$12,R45='Tabla Impacto'!$D$12),"Menor",IF(OR(R45='Tabla Impacto'!$C$13,R45='Tabla Impacto'!$D$13),"Moderado",IF(OR(R45='Tabla Impacto'!$C$14,R45='Tabla Impacto'!$D$14),"Mayor",IF(OR(R45='Tabla Impacto'!$C$15,R45='Tabla Impacto'!$D$15),"Catastrófico","")))))</f>
        <v>Menor</v>
      </c>
      <c r="T45" s="201">
        <f>IF(S45="","",IF(S45="Leve",0.2,IF(S45="Menor",0.4,IF(S45="Moderado",0.6,IF(S45="Mayor",0.8,IF(S45="Catastrófico",1,))))))</f>
        <v>0.4</v>
      </c>
      <c r="U45" s="202" t="str">
        <f>IF(OR(AND(P45="Muy Baja",S45="Leve"),AND(P45="Muy Baja",S45="Menor"),AND(P45="Baja",S45="Leve")),"Bajo",IF(OR(AND(P45="Muy baja",S45="Moderado"),AND(P45="Baja",S45="Menor"),AND(P45="Baja",S45="Moderado"),AND(P45="Media",S45="Leve"),AND(P45="Media",S45="Menor"),AND(P45="Media",S45="Moderado"),AND(P45="Alta",S45="Leve"),AND(P45="Alta",S45="Menor")),"Moderado",IF(OR(AND(P45="Muy Baja",S45="Mayor"),AND(P45="Baja",S45="Mayor"),AND(P45="Media",S45="Mayor"),AND(P45="Alta",S45="Moderado"),AND(P45="Alta",S45="Mayor"),AND(P45="Muy Alta",S45="Leve"),AND(P45="Muy Alta",S45="Menor"),AND(P45="Muy Alta",S45="Moderado"),AND(P45="Muy Alta",S45="Mayor")),"Alto",IF(OR(AND(P45="Muy Baja",S45="Catastrófico"),AND(P45="Baja",S45="Catastrófico"),AND(P45="Media",S45="Catastrófico"),AND(P45="Alta",S45="Catastrófico"),AND(P45="Muy Alta",S45="Catastrófico")),"Extremo",""))))</f>
        <v>Moderado</v>
      </c>
      <c r="V45" s="198">
        <v>1</v>
      </c>
      <c r="W45" s="197" t="s">
        <v>759</v>
      </c>
      <c r="X45" s="198" t="str">
        <f t="shared" si="10"/>
        <v>Probabilidad</v>
      </c>
      <c r="Y45" s="335" t="s">
        <v>109</v>
      </c>
      <c r="Z45" s="335" t="s">
        <v>110</v>
      </c>
      <c r="AA45" s="200" t="str">
        <f>IF(AND(Y45="Preventivo",Z45="Automático"),"50%",IF(AND(Y45="Preventivo",Z45="Manual"),"40%",IF(AND(Y45="Detectivo",Z45="Automático"),"40%",IF(AND(Y45="Detectivo",Z45="Manual"),"30%",IF(AND(Y45="Correctivo",Z45="Automático"),"35%",IF(AND(Y45="Correctivo",Z45="Manual"),"25%",""))))))</f>
        <v>40%</v>
      </c>
      <c r="AB45" s="335" t="s">
        <v>111</v>
      </c>
      <c r="AC45" s="335" t="s">
        <v>112</v>
      </c>
      <c r="AD45" s="342" t="s">
        <v>113</v>
      </c>
      <c r="AE45" s="204">
        <f>IFERROR(IF(X45="Probabilidad",(Q45-(+Q45*AA45)),IF(X45="Impacto",Q45,"")),"")</f>
        <v>0.36</v>
      </c>
      <c r="AF45" s="451" t="str">
        <f t="shared" si="12"/>
        <v>Baja</v>
      </c>
      <c r="AG45" s="200">
        <f t="shared" si="13"/>
        <v>0.36</v>
      </c>
      <c r="AH45" s="451" t="str">
        <f t="shared" si="14"/>
        <v>Menor</v>
      </c>
      <c r="AI45" s="351">
        <f>IFERROR(IF(X45="Impacto",(T45-(+T45*AA45)),IF(X45="Probabilidad",T45,"")),"")</f>
        <v>0.4</v>
      </c>
      <c r="AJ45" s="451" t="str">
        <f t="shared" si="15"/>
        <v>Moderado</v>
      </c>
      <c r="AK45" s="203" t="s">
        <v>114</v>
      </c>
      <c r="AL45" s="196"/>
      <c r="AM45" s="196" t="s">
        <v>385</v>
      </c>
      <c r="AN45" s="196" t="s">
        <v>386</v>
      </c>
      <c r="AO45" s="205" t="s">
        <v>760</v>
      </c>
      <c r="AP45" s="543"/>
      <c r="AQ45" s="544"/>
      <c r="AR45" s="545"/>
    </row>
    <row r="46" spans="1:64" ht="138.75" customHeight="1" thickTop="1" thickBot="1">
      <c r="A46" s="1147"/>
      <c r="B46" s="1142"/>
      <c r="C46" s="1080">
        <v>2</v>
      </c>
      <c r="D46" s="1063" t="s">
        <v>387</v>
      </c>
      <c r="E46" s="473" t="s">
        <v>101</v>
      </c>
      <c r="F46" s="206" t="s">
        <v>388</v>
      </c>
      <c r="G46" s="206" t="s">
        <v>389</v>
      </c>
      <c r="H46" s="206" t="s">
        <v>104</v>
      </c>
      <c r="I46" s="207" t="s">
        <v>761</v>
      </c>
      <c r="J46" s="206" t="s">
        <v>106</v>
      </c>
      <c r="K46" s="206"/>
      <c r="L46" s="206"/>
      <c r="M46" s="206"/>
      <c r="N46" s="206" t="s">
        <v>384</v>
      </c>
      <c r="O46" s="206">
        <v>20</v>
      </c>
      <c r="P46" s="208" t="str">
        <f>IF(O46&lt;=0,"",IF(O46&lt;=2,"Muy Baja",IF(O46&lt;=24,"Baja",IF(O46&lt;=500,"Media",IF(O46&lt;=5000,"Alta","Muy Alta")))))</f>
        <v>Baja</v>
      </c>
      <c r="Q46" s="209">
        <f>IF(P46="","",IF(P46="Muy Baja",0.2,IF(P46="Baja",0.4,IF(P46="Media",0.6,IF(P46="Alta",0.8,IF(P46="Muy Alta",1,))))))</f>
        <v>0.4</v>
      </c>
      <c r="R46" s="196" t="s">
        <v>146</v>
      </c>
      <c r="S46" s="208" t="str">
        <f>IF(OR(R46='Tabla Impacto'!$C$11,R46='Tabla Impacto'!$D$11),"Leve",IF(OR(R46='Tabla Impacto'!$C$12,R46='Tabla Impacto'!$D$12),"Menor",IF(OR(R46='Tabla Impacto'!$C$13,R46='Tabla Impacto'!$D$13),"Moderado",IF(OR(R46='Tabla Impacto'!$C$14,R46='Tabla Impacto'!$D$14),"Mayor",IF(OR(R46='Tabla Impacto'!$C$15,R46='Tabla Impacto'!$D$15),"Catastrófico","")))))</f>
        <v>Leve</v>
      </c>
      <c r="T46" s="210">
        <f>IF(S46="","",IF(S46="Leve",0.2,IF(S46="Menor",0.4,IF(S46="Moderado",0.6,IF(S46="Mayor",0.8,IF(S46="Catastrófico",1,))))))</f>
        <v>0.2</v>
      </c>
      <c r="U46" s="211" t="str">
        <f>IF(OR(AND(P46="Muy Baja",S46="Leve"),AND(P46="Muy Baja",S46="Menor"),AND(P46="Baja",S46="Leve")),"Bajo",IF(OR(AND(P46="Muy baja",S46="Moderado"),AND(P46="Baja",S46="Menor"),AND(P46="Baja",S46="Moderado"),AND(P46="Media",S46="Leve"),AND(P46="Media",S46="Menor"),AND(P46="Media",S46="Moderado"),AND(P46="Alta",S46="Leve"),AND(P46="Alta",S46="Menor")),"Moderado",IF(OR(AND(P46="Muy Baja",S46="Mayor"),AND(P46="Baja",S46="Mayor"),AND(P46="Media",S46="Mayor"),AND(P46="Alta",S46="Moderado"),AND(P46="Alta",S46="Mayor"),AND(P46="Muy Alta",S46="Leve"),AND(P46="Muy Alta",S46="Menor"),AND(P46="Muy Alta",S46="Moderado"),AND(P46="Muy Alta",S46="Mayor")),"Alto",IF(OR(AND(P46="Muy Baja",S46="Catastrófico"),AND(P46="Baja",S46="Catastrófico"),AND(P46="Media",S46="Catastrófico"),AND(P46="Alta",S46="Catastrófico"),AND(P46="Muy Alta",S46="Catastrófico")),"Extremo",""))))</f>
        <v>Bajo</v>
      </c>
      <c r="V46" s="212">
        <v>1</v>
      </c>
      <c r="W46" s="207" t="s">
        <v>762</v>
      </c>
      <c r="X46" s="212" t="str">
        <f t="shared" si="10"/>
        <v>Probabilidad</v>
      </c>
      <c r="Y46" s="335" t="s">
        <v>109</v>
      </c>
      <c r="Z46" s="335" t="s">
        <v>110</v>
      </c>
      <c r="AA46" s="209" t="str">
        <f>IF(AND(Y46="Preventivo",Z46="Automático"),"50%",IF(AND(Y46="Preventivo",Z46="Manual"),"40%",IF(AND(Y46="Detectivo",Z46="Automático"),"40%",IF(AND(Y46="Detectivo",Z46="Manual"),"30%",IF(AND(Y46="Correctivo",Z46="Automático"),"35%",IF(AND(Y46="Correctivo",Z46="Manual"),"25%",""))))))</f>
        <v>40%</v>
      </c>
      <c r="AB46" s="335" t="s">
        <v>111</v>
      </c>
      <c r="AC46" s="335" t="s">
        <v>112</v>
      </c>
      <c r="AD46" s="342" t="s">
        <v>113</v>
      </c>
      <c r="AE46" s="213">
        <f>IFERROR(IF(X46="Probabilidad",(Q46-(+Q46*AA46)),IF(X46="Impacto",Q46,"")),"")</f>
        <v>0.24</v>
      </c>
      <c r="AF46" s="452" t="str">
        <f t="shared" si="12"/>
        <v>Baja</v>
      </c>
      <c r="AG46" s="209">
        <f t="shared" si="13"/>
        <v>0.24</v>
      </c>
      <c r="AH46" s="452" t="str">
        <f t="shared" si="14"/>
        <v>Leve</v>
      </c>
      <c r="AI46" s="214">
        <f>IFERROR(IF(X46="Impacto",(T46-(+T46*AA46)),IF(X46="Probabilidad",T46,"")),"")</f>
        <v>0.2</v>
      </c>
      <c r="AJ46" s="452" t="str">
        <f t="shared" si="15"/>
        <v>Bajo</v>
      </c>
      <c r="AK46" s="203" t="s">
        <v>114</v>
      </c>
      <c r="AL46" s="206"/>
      <c r="AM46" s="206"/>
      <c r="AN46" s="206"/>
      <c r="AO46" s="215"/>
      <c r="AP46" s="543"/>
      <c r="AQ46" s="544"/>
      <c r="AR46" s="545"/>
    </row>
    <row r="47" spans="1:64" ht="189.75" customHeight="1" thickTop="1" thickBot="1">
      <c r="A47" s="1147"/>
      <c r="B47" s="1142"/>
      <c r="C47" s="1081"/>
      <c r="D47" s="1029"/>
      <c r="E47" s="473" t="s">
        <v>101</v>
      </c>
      <c r="F47" s="222" t="s">
        <v>390</v>
      </c>
      <c r="G47" s="222" t="s">
        <v>391</v>
      </c>
      <c r="H47" s="222" t="s">
        <v>104</v>
      </c>
      <c r="I47" s="447" t="s">
        <v>392</v>
      </c>
      <c r="J47" s="222" t="s">
        <v>106</v>
      </c>
      <c r="K47" s="222"/>
      <c r="L47" s="222"/>
      <c r="M47" s="222"/>
      <c r="N47" s="222" t="s">
        <v>384</v>
      </c>
      <c r="O47" s="222">
        <v>1</v>
      </c>
      <c r="P47" s="216" t="str">
        <f>IF(O47&lt;=0,"",IF(O47&lt;=2,"Muy Baja",IF(O47&lt;=24,"Baja",IF(O47&lt;=500,"Media",IF(O47&lt;=5000,"Alta","Muy Alta")))))</f>
        <v>Muy Baja</v>
      </c>
      <c r="Q47" s="217">
        <f>IF(P47="","",IF(P47="Muy Baja",0.2,IF(P47="Baja",0.4,IF(P47="Media",0.6,IF(P47="Alta",0.8,IF(P47="Muy Alta",1,))))))</f>
        <v>0.2</v>
      </c>
      <c r="R47" s="196" t="s">
        <v>146</v>
      </c>
      <c r="S47" s="208" t="str">
        <f>IF(OR(R47='Tabla Impacto'!$C$11,R47='Tabla Impacto'!$D$11),"Leve",IF(OR(R47='Tabla Impacto'!$C$12,R47='Tabla Impacto'!$D$12),"Menor",IF(OR(R47='Tabla Impacto'!$C$13,R47='Tabla Impacto'!$D$13),"Moderado",IF(OR(R47='Tabla Impacto'!$C$14,R47='Tabla Impacto'!$D$14),"Mayor",IF(OR(R47='Tabla Impacto'!$C$15,R47='Tabla Impacto'!$D$15),"Catastrófico","")))))</f>
        <v>Leve</v>
      </c>
      <c r="T47" s="218">
        <f>IF(S47="","",IF(S47="Leve",0.2,IF(S47="Menor",0.4,IF(S47="Moderado",0.6,IF(S47="Mayor",0.8,IF(S47="Catastrófico",1,))))))</f>
        <v>0.2</v>
      </c>
      <c r="U47" s="219" t="str">
        <f>IF(OR(AND(P47="Muy Baja",S47="Leve"),AND(P47="Muy Baja",S47="Menor"),AND(P47="Baja",S47="Leve")),"Bajo",IF(OR(AND(P47="Muy baja",S47="Moderado"),AND(P47="Baja",S47="Menor"),AND(P47="Baja",S47="Moderado"),AND(P47="Media",S47="Leve"),AND(P47="Media",S47="Menor"),AND(P47="Media",S47="Moderado"),AND(P47="Alta",S47="Leve"),AND(P47="Alta",S47="Menor")),"Moderado",IF(OR(AND(P47="Muy Baja",S47="Mayor"),AND(P47="Baja",S47="Mayor"),AND(P47="Media",S47="Mayor"),AND(P47="Alta",S47="Moderado"),AND(P47="Alta",S47="Mayor"),AND(P47="Muy Alta",S47="Leve"),AND(P47="Muy Alta",S47="Menor"),AND(P47="Muy Alta",S47="Moderado"),AND(P47="Muy Alta",S47="Mayor")),"Alto",IF(OR(AND(P47="Muy Baja",S47="Catastrófico"),AND(P47="Baja",S47="Catastrófico"),AND(P47="Media",S47="Catastrófico"),AND(P47="Alta",S47="Catastrófico"),AND(P47="Muy Alta",S47="Catastrófico")),"Extremo",""))))</f>
        <v>Bajo</v>
      </c>
      <c r="V47" s="434">
        <v>1</v>
      </c>
      <c r="W47" s="447" t="s">
        <v>763</v>
      </c>
      <c r="X47" s="434" t="str">
        <f t="shared" si="10"/>
        <v>Probabilidad</v>
      </c>
      <c r="Y47" s="335" t="s">
        <v>109</v>
      </c>
      <c r="Z47" s="335" t="s">
        <v>110</v>
      </c>
      <c r="AA47" s="217" t="str">
        <f>IF(AND(Y47="Preventivo",Z47="Automático"),"50%",IF(AND(Y47="Preventivo",Z47="Manual"),"40%",IF(AND(Y47="Detectivo",Z47="Automático"),"40%",IF(AND(Y47="Detectivo",Z47="Manual"),"30%",IF(AND(Y47="Correctivo",Z47="Automático"),"35%",IF(AND(Y47="Correctivo",Z47="Manual"),"25%",""))))))</f>
        <v>40%</v>
      </c>
      <c r="AB47" s="335" t="s">
        <v>111</v>
      </c>
      <c r="AC47" s="335" t="s">
        <v>112</v>
      </c>
      <c r="AD47" s="342" t="s">
        <v>113</v>
      </c>
      <c r="AE47" s="220">
        <f>IFERROR(IF(X47="Probabilidad",(Q47-(+Q47*AA47)),IF(X47="Impacto",Q47,"")),"")</f>
        <v>0.12</v>
      </c>
      <c r="AF47" s="418" t="str">
        <f t="shared" si="12"/>
        <v>Muy Baja</v>
      </c>
      <c r="AG47" s="217">
        <f t="shared" si="13"/>
        <v>0.12</v>
      </c>
      <c r="AH47" s="418" t="str">
        <f t="shared" si="14"/>
        <v>Leve</v>
      </c>
      <c r="AI47" s="221">
        <f>IFERROR(IF(X47="Impacto",(T47-(+T47*AA47)),IF(X47="Probabilidad",T47,"")),"")</f>
        <v>0.2</v>
      </c>
      <c r="AJ47" s="418" t="str">
        <f t="shared" si="15"/>
        <v>Bajo</v>
      </c>
      <c r="AK47" s="203" t="s">
        <v>114</v>
      </c>
      <c r="AL47" s="222"/>
      <c r="AM47" s="222"/>
      <c r="AN47" s="222"/>
      <c r="AO47" s="223"/>
      <c r="AP47" s="543"/>
      <c r="AQ47" s="544"/>
      <c r="AR47" s="545"/>
    </row>
    <row r="48" spans="1:64" ht="141" customHeight="1" thickTop="1" thickBot="1">
      <c r="A48" s="1143" t="s">
        <v>645</v>
      </c>
      <c r="B48" s="1142" t="s">
        <v>595</v>
      </c>
      <c r="C48" s="1130">
        <v>1</v>
      </c>
      <c r="D48" s="1085"/>
      <c r="E48" s="1087" t="s">
        <v>126</v>
      </c>
      <c r="F48" s="1087" t="s">
        <v>393</v>
      </c>
      <c r="G48" s="1133" t="s">
        <v>394</v>
      </c>
      <c r="H48" s="1133" t="s">
        <v>380</v>
      </c>
      <c r="I48" s="1086" t="s">
        <v>395</v>
      </c>
      <c r="J48" s="1087" t="s">
        <v>106</v>
      </c>
      <c r="K48" s="1087"/>
      <c r="L48" s="1087"/>
      <c r="M48" s="1087"/>
      <c r="N48" s="1230" t="s">
        <v>107</v>
      </c>
      <c r="O48" s="1085">
        <v>8000</v>
      </c>
      <c r="P48" s="1227" t="str">
        <f>IF(O48&lt;=0,"",IF(O48&lt;=2,"Muy Baja",IF(O48&lt;=24,"Baja",IF(O48&lt;=500,"Media",IF(O48&lt;=5000,"Alta","Muy Alta")))))</f>
        <v>Muy Alta</v>
      </c>
      <c r="Q48" s="1228">
        <f>IF(P48="","",IF(P48="Muy Baja",0.2,IF(P48="Baja",0.4,IF(P48="Media",0.6,IF(P48="Alta",0.8,IF(P48="Muy Alta",1,))))))</f>
        <v>1</v>
      </c>
      <c r="R48" s="1087" t="s">
        <v>108</v>
      </c>
      <c r="S48" s="1227" t="str">
        <f>IF(OR(R48='Tabla Impacto'!$C$11,R48='Tabla Impacto'!$D$11),"Leve",IF(OR(R48='Tabla Impacto'!$C$12,R48='Tabla Impacto'!$D$12),"Menor",IF(OR(R48='Tabla Impacto'!$C$13,R48='Tabla Impacto'!$D$13),"Moderado",IF(OR(R48='Tabla Impacto'!$C$14,R48='Tabla Impacto'!$D$14),"Mayor",IF(OR(R48='Tabla Impacto'!$C$15,R48='Tabla Impacto'!$D$15),"Catastrófico","")))))</f>
        <v>Moderado</v>
      </c>
      <c r="T48" s="1261">
        <f>IF(S48="","",IF(S48="Leve",0.2,IF(S48="Menor",0.4,IF(S48="Moderado",0.6,IF(S48="Mayor",0.8,IF(S48="Catastrófico",1,))))))</f>
        <v>0.6</v>
      </c>
      <c r="U48" s="1262" t="str">
        <f>IF(OR(AND(P48="Muy Baja",S48="Leve"),AND(P48="Muy Baja",S48="Menor"),AND(P48="Baja",S48="Leve")),"Bajo",IF(OR(AND(P48="Muy baja",S48="Moderado"),AND(P48="Baja",S48="Menor"),AND(P48="Baja",S48="Moderado"),AND(P48="Media",S48="Leve"),AND(P48="Media",S48="Menor"),AND(P48="Media",S48="Moderado"),AND(P48="Alta",S48="Leve"),AND(P48="Alta",S48="Menor")),"Moderado",IF(OR(AND(P48="Muy Baja",S48="Mayor"),AND(P48="Baja",S48="Mayor"),AND(P48="Media",S48="Mayor"),AND(P48="Alta",S48="Moderado"),AND(P48="Alta",S48="Mayor"),AND(P48="Muy Alta",S48="Leve"),AND(P48="Muy Alta",S48="Menor"),AND(P48="Muy Alta",S48="Moderado"),AND(P48="Muy Alta",S48="Mayor")),"Alto",IF(OR(AND(P48="Muy Baja",S48="Catastrófico"),AND(P48="Baja",S48="Catastrófico"),AND(P48="Media",S48="Catastrófico"),AND(P48="Alta",S48="Catastrófico"),AND(P48="Muy Alta",S48="Catastrófico")),"Extremo",""))))</f>
        <v>Alto</v>
      </c>
      <c r="V48" s="1085">
        <v>1</v>
      </c>
      <c r="W48" s="1133" t="s">
        <v>396</v>
      </c>
      <c r="X48" s="1111" t="str">
        <f t="shared" si="10"/>
        <v>Probabilidad</v>
      </c>
      <c r="Y48" s="1026" t="s">
        <v>130</v>
      </c>
      <c r="Z48" s="1026" t="s">
        <v>110</v>
      </c>
      <c r="AA48" s="1228" t="str">
        <f>IF(AND(Y48="Preventivo",Z48="Automático"),"50%",IF(AND(Y48="Preventivo",Z48="Manual"),"40%",IF(AND(Y48="Detectivo",Z48="Automático"),"40%",IF(AND(Y48="Detectivo",Z48="Manual"),"30%",IF(AND(Y48="Correctivo",Z48="Automático"),"35%",IF(AND(Y48="Correctivo",Z48="Manual"),"25%",""))))))</f>
        <v>30%</v>
      </c>
      <c r="AB48" s="1026" t="s">
        <v>111</v>
      </c>
      <c r="AC48" s="1026" t="s">
        <v>112</v>
      </c>
      <c r="AD48" s="1026" t="s">
        <v>113</v>
      </c>
      <c r="AE48" s="1041">
        <f>IFERROR(IF(X48="Probabilidad",(Q48-(+Q48*AA48)),IF(X48="Impacto",Q48,"")),"")</f>
        <v>0.7</v>
      </c>
      <c r="AF48" s="1042" t="str">
        <f>IFERROR(IF(AE48="","",IF(AE48&lt;=0.2,"Muy Baja",IF(AE48&lt;=0.4,"Baja",IF(AE48&lt;=0.6,"Media",IF(AE48&lt;=0.8,"Alta","Muy Alta"))))),"")</f>
        <v>Alta</v>
      </c>
      <c r="AG48" s="1228">
        <f>+AE48</f>
        <v>0.7</v>
      </c>
      <c r="AH48" s="1042" t="str">
        <f>IFERROR(IF(AI48="","",IF(AI48&lt;=0.2,"Leve",IF(AI48&lt;=0.4,"Menor",IF(AI48&lt;=0.6,"Moderado",IF(AI48&lt;=0.8,"Mayor","Catastrófico"))))),"")</f>
        <v>Moderado</v>
      </c>
      <c r="AI48" s="1222">
        <f>IFERROR(IF(X48="Impacto",(T48-(+T48*AA48)),IF(X48="Probabilidad",T48,"")),"")</f>
        <v>0.6</v>
      </c>
      <c r="AJ48" s="1223" t="str">
        <f>IFERROR(IF(OR(AND(AF48="Muy Baja",AH48="Leve"),AND(AF48="Muy Baja",AH48="Menor"),AND(AF48="Baja",AH48="Leve")),"Bajo",IF(OR(AND(AF48="Muy baja",AH48="Moderado"),AND(AF48="Baja",AH48="Menor"),AND(AF48="Baja",AH48="Moderado"),AND(AF48="Media",AH48="Leve"),AND(AF48="Media",AH48="Menor"),AND(AF48="Media",AH48="Moderado"),AND(AF48="Alta",AH48="Leve"),AND(AF48="Alta",AH48="Menor")),"Moderado",IF(OR(AND(AF48="Muy Baja",AH48="Mayor"),AND(AF48="Baja",AH48="Mayor"),AND(AF48="Media",AH48="Mayor"),AND(AF48="Alta",AH48="Moderado"),AND(AF48="Alta",AH48="Mayor"),AND(AF48="Muy Alta",AH48="Leve"),AND(AF48="Muy Alta",AH48="Menor"),AND(AF48="Muy Alta",AH48="Moderado"),AND(AF48="Muy Alta",AH48="Mayor")),"Alto",IF(OR(AND(AF48="Muy Baja",AH48="Catastrófico"),AND(AF48="Baja",AH48="Catastrófico"),AND(AF48="Media",AH48="Catastrófico"),AND(AF48="Alta",AH48="Catastrófico"),AND(AF48="Muy Alta",AH48="Catastrófico")),"Extremo","")))),"")</f>
        <v>Alto</v>
      </c>
      <c r="AK48" s="1026" t="s">
        <v>114</v>
      </c>
      <c r="AL48" s="1111"/>
      <c r="AM48" s="382" t="s">
        <v>692</v>
      </c>
      <c r="AN48" s="657" t="s">
        <v>694</v>
      </c>
      <c r="AO48" s="722">
        <v>45626</v>
      </c>
      <c r="AP48" s="546"/>
      <c r="AQ48" s="637"/>
      <c r="AR48" s="637"/>
      <c r="AS48" s="637"/>
      <c r="AT48" s="132"/>
      <c r="AU48" s="132"/>
      <c r="AV48" s="132"/>
      <c r="AW48" s="132"/>
      <c r="AX48" s="132"/>
      <c r="AY48" s="132"/>
      <c r="AZ48" s="132"/>
      <c r="BA48" s="132"/>
      <c r="BB48" s="132"/>
      <c r="BC48" s="132"/>
      <c r="BD48" s="132"/>
      <c r="BE48" s="132"/>
      <c r="BF48" s="132"/>
      <c r="BG48" s="132"/>
      <c r="BH48" s="132"/>
      <c r="BI48" s="132"/>
      <c r="BJ48" s="132"/>
    </row>
    <row r="49" spans="1:64" ht="113.25" customHeight="1" thickTop="1" thickBot="1">
      <c r="A49" s="1143"/>
      <c r="B49" s="1142"/>
      <c r="C49" s="1131"/>
      <c r="D49" s="1075"/>
      <c r="E49" s="1132"/>
      <c r="F49" s="1027"/>
      <c r="G49" s="1027"/>
      <c r="H49" s="1226"/>
      <c r="I49" s="1027"/>
      <c r="J49" s="1027"/>
      <c r="K49" s="1027"/>
      <c r="L49" s="1027"/>
      <c r="M49" s="1027"/>
      <c r="N49" s="1221"/>
      <c r="O49" s="1027"/>
      <c r="P49" s="1027"/>
      <c r="Q49" s="1075"/>
      <c r="R49" s="1027"/>
      <c r="S49" s="1027"/>
      <c r="T49" s="1027"/>
      <c r="U49" s="1027"/>
      <c r="V49" s="1027"/>
      <c r="W49" s="1027"/>
      <c r="X49" s="1112"/>
      <c r="Y49" s="1027"/>
      <c r="Z49" s="1027"/>
      <c r="AA49" s="1027"/>
      <c r="AB49" s="1027"/>
      <c r="AC49" s="1027"/>
      <c r="AD49" s="1027"/>
      <c r="AE49" s="1027"/>
      <c r="AF49" s="1027"/>
      <c r="AG49" s="1027"/>
      <c r="AH49" s="1027"/>
      <c r="AI49" s="1027"/>
      <c r="AJ49" s="1027"/>
      <c r="AK49" s="1027"/>
      <c r="AL49" s="1112"/>
      <c r="AM49" s="224" t="s">
        <v>397</v>
      </c>
      <c r="AN49" s="658" t="s">
        <v>694</v>
      </c>
      <c r="AO49" s="722">
        <v>45626</v>
      </c>
      <c r="AP49" s="546"/>
      <c r="AQ49" s="637"/>
      <c r="AR49" s="637"/>
      <c r="AS49" s="637"/>
      <c r="AT49" s="132"/>
      <c r="AU49" s="132"/>
      <c r="AV49" s="132"/>
      <c r="AW49" s="132"/>
      <c r="AX49" s="132"/>
      <c r="AY49" s="132"/>
      <c r="AZ49" s="132"/>
      <c r="BA49" s="132"/>
      <c r="BB49" s="132"/>
      <c r="BC49" s="132"/>
      <c r="BD49" s="132"/>
      <c r="BE49" s="132"/>
      <c r="BF49" s="132"/>
      <c r="BG49" s="132"/>
      <c r="BH49" s="132"/>
      <c r="BI49" s="132"/>
      <c r="BJ49" s="132"/>
    </row>
    <row r="50" spans="1:64" ht="127.5" thickTop="1" thickBot="1">
      <c r="A50" s="1143"/>
      <c r="B50" s="1142"/>
      <c r="C50" s="1131"/>
      <c r="D50" s="1075"/>
      <c r="E50" s="1132"/>
      <c r="F50" s="1027"/>
      <c r="G50" s="1027"/>
      <c r="H50" s="1226"/>
      <c r="I50" s="1027"/>
      <c r="J50" s="1027"/>
      <c r="K50" s="1027"/>
      <c r="L50" s="1027"/>
      <c r="M50" s="1027"/>
      <c r="N50" s="1221"/>
      <c r="O50" s="1027"/>
      <c r="P50" s="1027"/>
      <c r="Q50" s="1027"/>
      <c r="R50" s="1027"/>
      <c r="S50" s="1027"/>
      <c r="T50" s="1027"/>
      <c r="U50" s="1027"/>
      <c r="V50" s="1027"/>
      <c r="W50" s="1027"/>
      <c r="X50" s="1229"/>
      <c r="Y50" s="1027"/>
      <c r="Z50" s="1027"/>
      <c r="AA50" s="1027"/>
      <c r="AB50" s="1027"/>
      <c r="AC50" s="1027"/>
      <c r="AD50" s="1027"/>
      <c r="AE50" s="1027"/>
      <c r="AF50" s="1027"/>
      <c r="AG50" s="1027"/>
      <c r="AH50" s="1027"/>
      <c r="AI50" s="1027"/>
      <c r="AJ50" s="1027"/>
      <c r="AK50" s="1027"/>
      <c r="AL50" s="1113"/>
      <c r="AM50" s="224" t="s">
        <v>693</v>
      </c>
      <c r="AN50" s="659" t="s">
        <v>694</v>
      </c>
      <c r="AO50" s="722">
        <v>45626</v>
      </c>
      <c r="AP50" s="546"/>
      <c r="AQ50" s="637"/>
      <c r="AR50" s="637"/>
      <c r="AS50" s="637"/>
      <c r="AT50" s="132"/>
      <c r="AU50" s="132"/>
      <c r="AV50" s="132"/>
      <c r="AW50" s="132"/>
      <c r="AX50" s="132"/>
      <c r="AY50" s="132"/>
      <c r="AZ50" s="132"/>
      <c r="BA50" s="132"/>
      <c r="BB50" s="132"/>
      <c r="BC50" s="132"/>
      <c r="BD50" s="132"/>
      <c r="BE50" s="132"/>
      <c r="BF50" s="132"/>
      <c r="BG50" s="132"/>
      <c r="BH50" s="132"/>
      <c r="BI50" s="132"/>
      <c r="BJ50" s="132"/>
    </row>
    <row r="51" spans="1:64" ht="100.5" customHeight="1" thickTop="1" thickBot="1">
      <c r="A51" s="1143"/>
      <c r="B51" s="1142"/>
      <c r="C51" s="1080">
        <v>2</v>
      </c>
      <c r="D51" s="1113"/>
      <c r="E51" s="1063" t="s">
        <v>101</v>
      </c>
      <c r="F51" s="1062" t="s">
        <v>764</v>
      </c>
      <c r="G51" s="1063" t="s">
        <v>398</v>
      </c>
      <c r="H51" s="1063" t="s">
        <v>380</v>
      </c>
      <c r="I51" s="1062" t="s">
        <v>695</v>
      </c>
      <c r="J51" s="1063" t="s">
        <v>106</v>
      </c>
      <c r="K51" s="1079"/>
      <c r="L51" s="1079"/>
      <c r="M51" s="1079"/>
      <c r="N51" s="1230" t="s">
        <v>384</v>
      </c>
      <c r="O51" s="1113">
        <v>500</v>
      </c>
      <c r="P51" s="1232" t="str">
        <f>IF(O51&lt;=0,"",IF(O51&lt;=2,"Muy Baja",IF(O51&lt;=24,"Baja",IF(O51&lt;=500,"Media",IF(O51&lt;=5000,"Alta","Muy Alta")))))</f>
        <v>Media</v>
      </c>
      <c r="Q51" s="1233">
        <f>IF(P51="","",IF(P51="Muy Baja",0.2,IF(P51="Baja",0.4,IF(P51="Media",0.6,IF(P51="Alta",0.8,IF(P51="Muy Alta",1,))))))</f>
        <v>0.6</v>
      </c>
      <c r="R51" s="1063" t="s">
        <v>108</v>
      </c>
      <c r="S51" s="1227" t="str">
        <f>IF(OR(R51='Tabla Impacto'!$C$11,R51='Tabla Impacto'!$D$11),"Leve",IF(OR(R51='Tabla Impacto'!$C$12,R51='Tabla Impacto'!$D$12),"Menor",IF(OR(R51='Tabla Impacto'!$C$13,R51='Tabla Impacto'!$D$13),"Moderado",IF(OR(R51='Tabla Impacto'!$C$14,R51='Tabla Impacto'!$D$14),"Mayor",IF(OR(R51='Tabla Impacto'!$C$15,R51='Tabla Impacto'!$D$15),"Catastrófico","")))))</f>
        <v>Moderado</v>
      </c>
      <c r="T51" s="1234">
        <f>IF(S51="","",IF(S51="Leve",0.2,IF(S51="Menor",0.4,IF(S51="Moderado",0.6,IF(S51="Mayor",0.8,IF(S51="Catastrófico",1,))))))</f>
        <v>0.6</v>
      </c>
      <c r="U51" s="1235" t="str">
        <f>IF(OR(AND(P51="Muy Baja",S51="Leve"),AND(P51="Muy Baja",S51="Menor"),AND(P51="Baja",S51="Leve")),"Bajo",IF(OR(AND(P51="Muy baja",S51="Moderado"),AND(P51="Baja",S51="Menor"),AND(P51="Baja",S51="Moderado"),AND(P51="Media",S51="Leve"),AND(P51="Media",S51="Menor"),AND(P51="Media",S51="Moderado"),AND(P51="Alta",S51="Leve"),AND(P51="Alta",S51="Menor")),"Moderado",IF(OR(AND(P51="Muy Baja",S51="Mayor"),AND(P51="Baja",S51="Mayor"),AND(P51="Media",S51="Mayor"),AND(P51="Alta",S51="Moderado"),AND(P51="Alta",S51="Mayor"),AND(P51="Muy Alta",S51="Leve"),AND(P51="Muy Alta",S51="Menor"),AND(P51="Muy Alta",S51="Moderado"),AND(P51="Muy Alta",S51="Mayor")),"Alto",IF(OR(AND(P51="Muy Baja",S51="Catastrófico"),AND(P51="Baja",S51="Catastrófico"),AND(P51="Media",S51="Catastrófico"),AND(P51="Alta",S51="Catastrófico"),AND(P51="Muy Alta",S51="Catastrófico")),"Extremo",""))))</f>
        <v>Moderado</v>
      </c>
      <c r="V51" s="1113">
        <v>1</v>
      </c>
      <c r="W51" s="1062" t="s">
        <v>696</v>
      </c>
      <c r="X51" s="1113" t="str">
        <f>IF(OR(Y51="Preventivo",Y51="Detectivo"),"Probabilidad",IF(Y51="Correctivo","Impacto",""))</f>
        <v>Probabilidad</v>
      </c>
      <c r="Y51" s="1028" t="s">
        <v>130</v>
      </c>
      <c r="Z51" s="1028" t="s">
        <v>110</v>
      </c>
      <c r="AA51" s="1233" t="str">
        <f>IF(AND(Y51="Preventivo",Z51="Automático"),"50%",IF(AND(Y51="Preventivo",Z51="Manual"),"40%",IF(AND(Y51="Detectivo",Z51="Automático"),"40%",IF(AND(Y51="Detectivo",Z51="Manual"),"30%",IF(AND(Y51="Correctivo",Z51="Automático"),"35%",IF(AND(Y51="Correctivo",Z51="Manual"),"25%",""))))))</f>
        <v>30%</v>
      </c>
      <c r="AB51" s="1028" t="s">
        <v>111</v>
      </c>
      <c r="AC51" s="1028" t="s">
        <v>112</v>
      </c>
      <c r="AD51" s="1028" t="s">
        <v>113</v>
      </c>
      <c r="AE51" s="1076">
        <f>IFERROR(IF(X51="Probabilidad",(Q51-(+Q51*AA51)),IF(X51="Impacto",Q51,"")),"")</f>
        <v>0.42</v>
      </c>
      <c r="AF51" s="1077" t="str">
        <f>IFERROR(IF(AE51="","",IF(AE51&lt;=0.2,"Muy Baja",IF(AE51&lt;=0.4,"Baja",IF(AE51&lt;=0.6,"Media",IF(AE51&lt;=0.8,"Alta","Muy Alta"))))),"")</f>
        <v>Media</v>
      </c>
      <c r="AG51" s="1078">
        <f>+AE51</f>
        <v>0.42</v>
      </c>
      <c r="AH51" s="1077" t="str">
        <f>IFERROR(IF(AI51="","",IF(AI51&lt;=0.2,"Leve",IF(AI51&lt;=0.4,"Menor",IF(AI51&lt;=0.6,"Moderado",IF(AI51&lt;=0.8,"Mayor","Catastrófico"))))),"")</f>
        <v>Moderado</v>
      </c>
      <c r="AI51" s="1399">
        <f>IFERROR(IF(X51="Impacto",(T51-(+T51*AA51)),IF(X51="Probabilidad",T51,"")),"")</f>
        <v>0.6</v>
      </c>
      <c r="AJ51" s="1077" t="str">
        <f>IFERROR(IF(OR(AND(AF51="Muy Baja",AH51="Leve"),AND(AF51="Muy Baja",AH51="Menor"),AND(AF51="Baja",AH51="Leve")),"Bajo",IF(OR(AND(AF51="Muy baja",AH51="Moderado"),AND(AF51="Baja",AH51="Menor"),AND(AF51="Baja",AH51="Moderado"),AND(AF51="Media",AH51="Leve"),AND(AF51="Media",AH51="Menor"),AND(AF51="Media",AH51="Moderado"),AND(AF51="Alta",AH51="Leve"),AND(AF51="Alta",AH51="Menor")),"Moderado",IF(OR(AND(AF51="Muy Baja",AH51="Mayor"),AND(AF51="Baja",AH51="Mayor"),AND(AF51="Media",AH51="Mayor"),AND(AF51="Alta",AH51="Moderado"),AND(AF51="Alta",AH51="Mayor"),AND(AF51="Muy Alta",AH51="Leve"),AND(AF51="Muy Alta",AH51="Menor"),AND(AF51="Muy Alta",AH51="Moderado"),AND(AF51="Muy Alta",AH51="Mayor")),"Alto",IF(OR(AND(AF51="Muy Baja",AH51="Catastrófico"),AND(AF51="Baja",AH51="Catastrófico"),AND(AF51="Media",AH51="Catastrófico"),AND(AF51="Alta",AH51="Catastrófico"),AND(AF51="Muy Alta",AH51="Catastrófico")),"Extremo","")))),"")</f>
        <v>Moderado</v>
      </c>
      <c r="AK51" s="1028" t="s">
        <v>114</v>
      </c>
      <c r="AL51" s="1063"/>
      <c r="AM51" s="1063" t="s">
        <v>399</v>
      </c>
      <c r="AN51" s="1114" t="s">
        <v>694</v>
      </c>
      <c r="AO51" s="1116" t="s">
        <v>699</v>
      </c>
      <c r="AP51" s="546"/>
      <c r="AQ51" s="637"/>
      <c r="AR51" s="637"/>
      <c r="AS51" s="637"/>
      <c r="AT51" s="133"/>
      <c r="AU51" s="133"/>
      <c r="AV51" s="133"/>
      <c r="AW51" s="133"/>
      <c r="AX51" s="133"/>
      <c r="AY51" s="133"/>
      <c r="AZ51" s="133"/>
      <c r="BA51" s="133"/>
      <c r="BB51" s="133"/>
      <c r="BC51" s="133"/>
      <c r="BD51" s="133"/>
      <c r="BE51" s="133"/>
      <c r="BF51" s="133"/>
      <c r="BG51" s="133"/>
      <c r="BH51" s="133"/>
      <c r="BI51" s="133"/>
      <c r="BJ51" s="133"/>
    </row>
    <row r="52" spans="1:64" ht="118.5" customHeight="1" thickTop="1" thickBot="1">
      <c r="A52" s="1143"/>
      <c r="B52" s="1142"/>
      <c r="C52" s="1333"/>
      <c r="D52" s="1075"/>
      <c r="E52" s="1132"/>
      <c r="F52" s="1027"/>
      <c r="G52" s="1027"/>
      <c r="H52" s="1337"/>
      <c r="I52" s="1027"/>
      <c r="J52" s="1027"/>
      <c r="K52" s="1027"/>
      <c r="L52" s="1027"/>
      <c r="M52" s="1027"/>
      <c r="N52" s="1221"/>
      <c r="O52" s="1027"/>
      <c r="P52" s="1027"/>
      <c r="Q52" s="1027"/>
      <c r="R52" s="1027"/>
      <c r="S52" s="1027"/>
      <c r="T52" s="1075"/>
      <c r="U52" s="1027"/>
      <c r="V52" s="1027"/>
      <c r="W52" s="1027"/>
      <c r="X52" s="1027"/>
      <c r="Y52" s="1027"/>
      <c r="Z52" s="1027"/>
      <c r="AA52" s="1027"/>
      <c r="AB52" s="1027"/>
      <c r="AC52" s="1027"/>
      <c r="AD52" s="1075"/>
      <c r="AE52" s="1027"/>
      <c r="AF52" s="1027"/>
      <c r="AG52" s="1027"/>
      <c r="AH52" s="1027"/>
      <c r="AI52" s="1027"/>
      <c r="AJ52" s="1027"/>
      <c r="AK52" s="1075"/>
      <c r="AL52" s="1027"/>
      <c r="AM52" s="1027"/>
      <c r="AN52" s="1115"/>
      <c r="AO52" s="1117"/>
      <c r="AP52" s="546"/>
      <c r="AQ52" s="637"/>
      <c r="AR52" s="637"/>
      <c r="AS52" s="637"/>
      <c r="AT52" s="133"/>
      <c r="AU52" s="133"/>
      <c r="AV52" s="133"/>
      <c r="AW52" s="133"/>
      <c r="AX52" s="133"/>
      <c r="AY52" s="133"/>
      <c r="AZ52" s="133"/>
      <c r="BA52" s="133"/>
      <c r="BB52" s="133"/>
      <c r="BC52" s="133"/>
      <c r="BD52" s="133"/>
      <c r="BE52" s="133"/>
      <c r="BF52" s="133"/>
      <c r="BG52" s="133"/>
      <c r="BH52" s="133"/>
      <c r="BI52" s="133"/>
      <c r="BJ52" s="133"/>
    </row>
    <row r="53" spans="1:64" ht="136.5" customHeight="1" thickTop="1" thickBot="1">
      <c r="A53" s="1143"/>
      <c r="B53" s="1142"/>
      <c r="C53" s="1333"/>
      <c r="D53" s="1075"/>
      <c r="E53" s="1132"/>
      <c r="F53" s="1027"/>
      <c r="G53" s="1027"/>
      <c r="H53" s="1337"/>
      <c r="I53" s="1027"/>
      <c r="J53" s="1027"/>
      <c r="K53" s="1027"/>
      <c r="L53" s="1027"/>
      <c r="M53" s="1027"/>
      <c r="N53" s="1221"/>
      <c r="O53" s="1027"/>
      <c r="P53" s="1027"/>
      <c r="Q53" s="1027"/>
      <c r="R53" s="1027"/>
      <c r="S53" s="1027"/>
      <c r="T53" s="1075"/>
      <c r="U53" s="1027"/>
      <c r="V53" s="1027"/>
      <c r="W53" s="1027"/>
      <c r="X53" s="1027"/>
      <c r="Y53" s="1027"/>
      <c r="Z53" s="1027"/>
      <c r="AA53" s="1027"/>
      <c r="AB53" s="1027"/>
      <c r="AC53" s="1027"/>
      <c r="AD53" s="1075"/>
      <c r="AE53" s="1027"/>
      <c r="AF53" s="1027"/>
      <c r="AG53" s="1027"/>
      <c r="AH53" s="1027"/>
      <c r="AI53" s="1027"/>
      <c r="AJ53" s="1027"/>
      <c r="AK53" s="1075"/>
      <c r="AL53" s="1027"/>
      <c r="AM53" s="224" t="s">
        <v>654</v>
      </c>
      <c r="AN53" s="660" t="s">
        <v>697</v>
      </c>
      <c r="AO53" s="654" t="s">
        <v>699</v>
      </c>
      <c r="AP53" s="546"/>
      <c r="AQ53" s="637"/>
      <c r="AR53" s="637"/>
      <c r="AS53" s="637"/>
      <c r="AT53" s="133"/>
      <c r="AU53" s="133"/>
      <c r="AV53" s="133"/>
      <c r="AW53" s="133"/>
      <c r="AX53" s="133"/>
      <c r="AY53" s="133"/>
      <c r="AZ53" s="133"/>
      <c r="BA53" s="133"/>
      <c r="BB53" s="133"/>
      <c r="BC53" s="133"/>
      <c r="BD53" s="133"/>
      <c r="BE53" s="133"/>
      <c r="BF53" s="133"/>
      <c r="BG53" s="133"/>
      <c r="BH53" s="133"/>
      <c r="BI53" s="133"/>
      <c r="BJ53" s="133"/>
    </row>
    <row r="54" spans="1:64" ht="194.25" customHeight="1" thickTop="1" thickBot="1">
      <c r="A54" s="1143"/>
      <c r="B54" s="1142"/>
      <c r="C54" s="1334"/>
      <c r="D54" s="1335"/>
      <c r="E54" s="1336"/>
      <c r="F54" s="1029"/>
      <c r="G54" s="1029"/>
      <c r="H54" s="1338"/>
      <c r="I54" s="1029"/>
      <c r="J54" s="1029"/>
      <c r="K54" s="1029"/>
      <c r="L54" s="1029"/>
      <c r="M54" s="1029"/>
      <c r="N54" s="1231"/>
      <c r="O54" s="1029"/>
      <c r="P54" s="1029"/>
      <c r="Q54" s="1029"/>
      <c r="R54" s="1029"/>
      <c r="S54" s="1029"/>
      <c r="T54" s="1029"/>
      <c r="U54" s="1236"/>
      <c r="V54" s="1029"/>
      <c r="W54" s="1029"/>
      <c r="X54" s="1029"/>
      <c r="Y54" s="1029"/>
      <c r="Z54" s="1029"/>
      <c r="AA54" s="1029"/>
      <c r="AB54" s="1029"/>
      <c r="AC54" s="1029"/>
      <c r="AD54" s="1029"/>
      <c r="AE54" s="1029"/>
      <c r="AF54" s="1029"/>
      <c r="AG54" s="1029"/>
      <c r="AH54" s="1029"/>
      <c r="AI54" s="1029"/>
      <c r="AJ54" s="1029"/>
      <c r="AK54" s="1029"/>
      <c r="AL54" s="1029"/>
      <c r="AM54" s="225" t="s">
        <v>400</v>
      </c>
      <c r="AN54" s="661" t="s">
        <v>697</v>
      </c>
      <c r="AO54" s="654" t="s">
        <v>699</v>
      </c>
      <c r="AP54" s="546"/>
      <c r="AQ54" s="637"/>
      <c r="AR54" s="637"/>
      <c r="AS54" s="637"/>
      <c r="AT54" s="133"/>
      <c r="AU54" s="133"/>
      <c r="AV54" s="133"/>
      <c r="AW54" s="133"/>
      <c r="AX54" s="133"/>
      <c r="AY54" s="133"/>
      <c r="AZ54" s="133"/>
      <c r="BA54" s="133"/>
      <c r="BB54" s="133"/>
      <c r="BC54" s="133"/>
      <c r="BD54" s="133"/>
      <c r="BE54" s="133"/>
      <c r="BF54" s="133"/>
      <c r="BG54" s="133"/>
      <c r="BH54" s="133"/>
      <c r="BI54" s="133"/>
      <c r="BJ54" s="133"/>
    </row>
    <row r="55" spans="1:64" ht="220.5" customHeight="1" thickTop="1" thickBot="1">
      <c r="A55" s="1143"/>
      <c r="B55" s="1143" t="s">
        <v>596</v>
      </c>
      <c r="C55" s="510">
        <v>1</v>
      </c>
      <c r="D55" s="1069" t="s">
        <v>401</v>
      </c>
      <c r="E55" s="368" t="s">
        <v>126</v>
      </c>
      <c r="F55" s="368" t="s">
        <v>402</v>
      </c>
      <c r="G55" s="368" t="s">
        <v>765</v>
      </c>
      <c r="H55" s="368" t="s">
        <v>227</v>
      </c>
      <c r="I55" s="226" t="s">
        <v>766</v>
      </c>
      <c r="J55" s="303" t="s">
        <v>106</v>
      </c>
      <c r="K55" s="303" t="s">
        <v>106</v>
      </c>
      <c r="L55" s="303"/>
      <c r="M55" s="303" t="s">
        <v>106</v>
      </c>
      <c r="N55" s="368" t="s">
        <v>149</v>
      </c>
      <c r="O55" s="303">
        <v>2500</v>
      </c>
      <c r="P55" s="370" t="str">
        <f>IF(O55&lt;=0,"",IF(O55&lt;=2,"Muy Baja",IF(O55&lt;=24,"Baja",IF(O55&lt;=500,"Media",IF(O55&lt;=5000,"Alta","Muy Alta")))))</f>
        <v>Alta</v>
      </c>
      <c r="Q55" s="369">
        <f>IF(P55="","",IF(P55="Muy Baja",0.2,IF(P55="Baja",0.4,IF(P55="Media",0.6,IF(P55="Alta",0.8,IF(P55="Muy Alta",1,))))))</f>
        <v>0.8</v>
      </c>
      <c r="R55" s="368" t="s">
        <v>108</v>
      </c>
      <c r="S55" s="370" t="str">
        <f>IF(OR(R55='Tabla Impacto'!$C$11,R55='Tabla Impacto'!$D$11),"Leve",IF(OR(R55='Tabla Impacto'!$C$12,R55='Tabla Impacto'!$D$12),"Menor",IF(OR(R55='Tabla Impacto'!$C$13,R55='Tabla Impacto'!$D$13),"Moderado",IF(OR(R55='Tabla Impacto'!$C$14,R55='Tabla Impacto'!$D$14),"Mayor",IF(OR(R55='Tabla Impacto'!$C$15,R55='Tabla Impacto'!$D$15),"Catastrófico","")))))</f>
        <v>Moderado</v>
      </c>
      <c r="T55" s="662">
        <f>IF(S55="","",IF(S55="Leve",0.2,IF(S55="Menor",0.4,IF(S55="Moderado",0.6,IF(S55="Mayor",0.8,IF(S55="Catastrófico",1,))))))</f>
        <v>0.6</v>
      </c>
      <c r="U55" s="665" t="str">
        <f>IF(OR(AND(P55="Muy Baja",S55="Leve"),AND(P55="Muy Baja",S55="Menor"),AND(P55="Baja",S55="Leve")),"Bajo",IF(OR(AND(P55="Muy baja",S55="Moderado"),AND(P55="Baja",S55="Menor"),AND(P55="Baja",S55="Moderado"),AND(P55="Media",S55="Leve"),AND(P55="Media",S55="Menor"),AND(P55="Media",S55="Moderado"),AND(P55="Alta",S55="Leve"),AND(P55="Alta",S55="Menor")),"Moderado",IF(OR(AND(P55="Muy Baja",S55="Mayor"),AND(P55="Baja",S55="Mayor"),AND(P55="Media",S55="Mayor"),AND(P55="Alta",S55="Moderado"),AND(P55="Alta",S55="Mayor"),AND(P55="Muy Alta",S55="Leve"),AND(P55="Muy Alta",S55="Menor"),AND(P55="Muy Alta",S55="Moderado"),AND(P55="Muy Alta",S55="Mayor")),"Alto",IF(OR(AND(P55="Muy Baja",S55="Catastrófico"),AND(P55="Baja",S55="Catastrófico"),AND(P55="Media",S55="Catastrófico"),AND(P55="Alta",S55="Catastrófico"),AND(P55="Muy Alta",S55="Catastrófico")),"Extremo",""))))</f>
        <v>Alto</v>
      </c>
      <c r="V55" s="663">
        <v>1</v>
      </c>
      <c r="W55" s="368" t="s">
        <v>767</v>
      </c>
      <c r="X55" s="303" t="str">
        <f>IF(OR(Y55="Preventivo",Y55="Detectivo"),"Probabilidad",IF(Y55="Correctivo","Impacto",""))</f>
        <v>Probabilidad</v>
      </c>
      <c r="Y55" s="361" t="s">
        <v>109</v>
      </c>
      <c r="Z55" s="361" t="s">
        <v>110</v>
      </c>
      <c r="AA55" s="369" t="str">
        <f>IF(AND(Y55="Preventivo",Z55="Automático"),"50%",IF(AND(Y55="Preventivo",Z55="Manual"),"40%",IF(AND(Y55="Detectivo",Z55="Automático"),"40%",IF(AND(Y55="Detectivo",Z55="Manual"),"30%",IF(AND(Y55="Correctivo",Z55="Automático"),"35%",IF(AND(Y55="Correctivo",Z55="Manual"),"25%",""))))))</f>
        <v>40%</v>
      </c>
      <c r="AB55" s="361" t="s">
        <v>111</v>
      </c>
      <c r="AC55" s="361" t="s">
        <v>112</v>
      </c>
      <c r="AD55" s="361" t="s">
        <v>113</v>
      </c>
      <c r="AE55" s="362">
        <f>IFERROR(IF(X55="Probabilidad",(Q55-(+Q55*AA55)),IF(X55="Impacto",Q55,"")),"")</f>
        <v>0.48</v>
      </c>
      <c r="AF55" s="363" t="str">
        <f>IFERROR(IF(AE55="","",IF(AE55&lt;=0.2,"Muy Baja",IF(AE55&lt;=0.4,"Baja",IF(AE55&lt;=0.6,"Media",IF(AE55&lt;=0.8,"Alta","Muy Alta"))))),"")</f>
        <v>Media</v>
      </c>
      <c r="AG55" s="369">
        <f t="shared" ref="AG55:AG62" si="16">+AE55</f>
        <v>0.48</v>
      </c>
      <c r="AH55" s="363" t="str">
        <f>IFERROR(IF(AI55="","",IF(AI55&lt;=0.2,"Leve",IF(AI55&lt;=0.4,"Menor",IF(AI55&lt;=0.6,"Moderado",IF(AI55&lt;=0.8,"Mayor","Catastrófico"))))),"")</f>
        <v>Moderado</v>
      </c>
      <c r="AI55" s="227">
        <f>IFERROR(IF(X55="Impacto",(T55-(+T55*AA55)),IF(X55="Probabilidad",T55,"")),"")</f>
        <v>0.6</v>
      </c>
      <c r="AJ55" s="364" t="str">
        <f>IFERROR(IF(OR(AND(AF55="Muy Baja",AH55="Leve"),AND(AF55="Muy Baja",AH55="Menor"),AND(AF55="Baja",AH55="Leve")),"Bajo",IF(OR(AND(AF55="Muy baja",AH55="Moderado"),AND(AF55="Baja",AH55="Menor"),AND(AF55="Baja",AH55="Moderado"),AND(AF55="Media",AH55="Leve"),AND(AF55="Media",AH55="Menor"),AND(AF55="Media",AH55="Moderado"),AND(AF55="Alta",AH55="Leve"),AND(AF55="Alta",AH55="Menor")),"Moderado",IF(OR(AND(AF55="Muy Baja",AH55="Mayor"),AND(AF55="Baja",AH55="Mayor"),AND(AF55="Media",AH55="Mayor"),AND(AF55="Alta",AH55="Moderado"),AND(AF55="Alta",AH55="Mayor"),AND(AF55="Muy Alta",AH55="Leve"),AND(AF55="Muy Alta",AH55="Menor"),AND(AF55="Muy Alta",AH55="Moderado"),AND(AF55="Muy Alta",AH55="Mayor")),"Alto",IF(OR(AND(AF55="Muy Baja",AH55="Catastrófico"),AND(AF55="Baja",AH55="Catastrófico"),AND(AF55="Media",AH55="Catastrófico"),AND(AF55="Alta",AH55="Catastrófico"),AND(AF55="Muy Alta",AH55="Catastrófico")),"Extremo","")))),"")</f>
        <v>Moderado</v>
      </c>
      <c r="AK55" s="361" t="s">
        <v>114</v>
      </c>
      <c r="AL55" s="368"/>
      <c r="AM55" s="228" t="s">
        <v>403</v>
      </c>
      <c r="AN55" s="368" t="s">
        <v>404</v>
      </c>
      <c r="AO55" s="229" t="s">
        <v>699</v>
      </c>
      <c r="AP55" s="547"/>
      <c r="AQ55" s="474"/>
      <c r="AR55" s="548"/>
      <c r="AS55" s="638"/>
      <c r="AT55" s="160"/>
      <c r="AU55" s="160"/>
      <c r="AV55" s="160"/>
      <c r="AW55" s="160"/>
      <c r="AX55" s="160"/>
      <c r="AY55" s="160"/>
      <c r="AZ55" s="160"/>
      <c r="BA55" s="160"/>
      <c r="BB55" s="160"/>
      <c r="BC55" s="160"/>
      <c r="BD55" s="160"/>
      <c r="BE55" s="160"/>
      <c r="BF55" s="160"/>
      <c r="BG55" s="160"/>
      <c r="BH55" s="160"/>
      <c r="BI55" s="160"/>
      <c r="BJ55" s="160"/>
      <c r="BK55" s="160"/>
      <c r="BL55" s="160"/>
    </row>
    <row r="56" spans="1:64" ht="197.25" customHeight="1" thickTop="1" thickBot="1">
      <c r="A56" s="1143"/>
      <c r="B56" s="1143"/>
      <c r="C56" s="511">
        <v>2</v>
      </c>
      <c r="D56" s="1070"/>
      <c r="E56" s="368" t="s">
        <v>101</v>
      </c>
      <c r="F56" s="226" t="s">
        <v>405</v>
      </c>
      <c r="G56" s="226" t="s">
        <v>406</v>
      </c>
      <c r="H56" s="368" t="s">
        <v>227</v>
      </c>
      <c r="I56" s="226" t="s">
        <v>407</v>
      </c>
      <c r="J56" s="228" t="s">
        <v>147</v>
      </c>
      <c r="K56" s="228"/>
      <c r="L56" s="228"/>
      <c r="M56" s="228"/>
      <c r="N56" s="368" t="s">
        <v>149</v>
      </c>
      <c r="O56" s="226">
        <v>2500</v>
      </c>
      <c r="P56" s="370" t="str">
        <f>IF(O56&lt;=0,"",IF(O56&lt;=2,"Muy Baja",IF(O56&lt;=24,"Baja",IF(O56&lt;=500,"Media",IF(O56&lt;=5000,"Alta","Muy Alta")))))</f>
        <v>Alta</v>
      </c>
      <c r="Q56" s="230">
        <f>IF(P56="","",IF(P56="Muy Baja",0.2,IF(P56="Baja",0.4,IF(P56="Media",0.6,IF(P56="Alta",0.8,IF(P56="Muy Alta",1,))))))</f>
        <v>0.8</v>
      </c>
      <c r="R56" s="368" t="s">
        <v>108</v>
      </c>
      <c r="S56" s="370" t="str">
        <f>IF(OR(R56='Tabla Impacto'!$C$11,R56='Tabla Impacto'!$D$11),"Leve",IF(OR(R56='Tabla Impacto'!$C$12,R56='Tabla Impacto'!$D$12),"Menor",IF(OR(R56='Tabla Impacto'!$C$13,R56='Tabla Impacto'!$D$13),"Moderado",IF(OR(R56='Tabla Impacto'!$C$14,R56='Tabla Impacto'!$D$14),"Mayor",IF(OR(R56='Tabla Impacto'!$C$15,R56='Tabla Impacto'!$D$15),"Catastrófico","")))))</f>
        <v>Moderado</v>
      </c>
      <c r="T56" s="662">
        <f>IF(S56="","",IF(S56="Leve",0.2,IF(S56="Menor",0.4,IF(S56="Moderado",0.6,IF(S56="Mayor",0.8,IF(S56="Catastrófico",1,))))))</f>
        <v>0.6</v>
      </c>
      <c r="U56" s="666" t="str">
        <f>IF(OR(AND(P56="Muy Baja",S56="Leve"),AND(P56="Muy Baja",S56="Menor"),AND(P56="Baja",S56="Leve")),"Bajo",IF(OR(AND(P56="Muy baja",S56="Moderado"),AND(P56="Baja",S56="Menor"),AND(P56="Baja",S56="Moderado"),AND(P56="Media",S56="Leve"),AND(P56="Media",S56="Menor"),AND(P56="Media",S56="Moderado"),AND(P56="Alta",S56="Leve"),AND(P56="Alta",S56="Menor")),"Moderado",IF(OR(AND(P56="Muy Baja",S56="Mayor"),AND(P56="Baja",S56="Mayor"),AND(P56="Media",S56="Mayor"),AND(P56="Alta",S56="Moderado"),AND(P56="Alta",S56="Mayor"),AND(P56="Muy Alta",S56="Leve"),AND(P56="Muy Alta",S56="Menor"),AND(P56="Muy Alta",S56="Moderado"),AND(P56="Muy Alta",S56="Mayor")),"Alto",IF(OR(AND(P56="Muy Baja",S56="Catastrófico"),AND(P56="Baja",S56="Catastrófico"),AND(P56="Media",S56="Catastrófico"),AND(P56="Alta",S56="Catastrófico"),AND(P56="Muy Alta",S56="Catastrófico")),"Extremo",""))))</f>
        <v>Alto</v>
      </c>
      <c r="V56" s="663">
        <v>1</v>
      </c>
      <c r="W56" s="368" t="s">
        <v>768</v>
      </c>
      <c r="X56" s="303" t="str">
        <f>IF(OR(Y56="Preventivo",Y56="Detectivo"),"Probabilidad",IF(Y56="Correctivo","Impacto",""))</f>
        <v>Probabilidad</v>
      </c>
      <c r="Y56" s="361" t="s">
        <v>109</v>
      </c>
      <c r="Z56" s="361" t="s">
        <v>110</v>
      </c>
      <c r="AA56" s="369" t="str">
        <f>IF(AND(Y56="Preventivo",Z56="Automático"),"50%",IF(AND(Y56="Preventivo",Z56="Manual"),"40%",IF(AND(Y56="Detectivo",Z56="Automático"),"40%",IF(AND(Y56="Detectivo",Z56="Manual"),"30%",IF(AND(Y56="Correctivo",Z56="Automático"),"35%",IF(AND(Y56="Correctivo",Z56="Manual"),"25%",""))))))</f>
        <v>40%</v>
      </c>
      <c r="AB56" s="361" t="s">
        <v>111</v>
      </c>
      <c r="AC56" s="361" t="s">
        <v>112</v>
      </c>
      <c r="AD56" s="361" t="s">
        <v>113</v>
      </c>
      <c r="AE56" s="362">
        <f>IFERROR(IF(X56="Probabilidad",(Q56-(+Q56*AA56)),IF(X56="Impacto",Q56,"")),"")</f>
        <v>0.48</v>
      </c>
      <c r="AF56" s="363" t="str">
        <f>IFERROR(IF(AE56="","",IF(AE56&lt;=0.2,"Muy Baja",IF(AE56&lt;=0.4,"Baja",IF(AE56&lt;=0.6,"Media",IF(AE56&lt;=0.8,"Alta","Muy Alta"))))),"")</f>
        <v>Media</v>
      </c>
      <c r="AG56" s="369">
        <f t="shared" si="16"/>
        <v>0.48</v>
      </c>
      <c r="AH56" s="363" t="str">
        <f>IFERROR(IF(AI56="","",IF(AI56&lt;=0.2,"Leve",IF(AI56&lt;=0.4,"Menor",IF(AI56&lt;=0.6,"Moderado",IF(AI56&lt;=0.8,"Mayor","Catastrófico"))))),"")</f>
        <v>Moderado</v>
      </c>
      <c r="AI56" s="227">
        <f>IFERROR(IF(X56="Impacto",(T56-(+T56*AA56)),IF(X56="Probabilidad",T56,"")),"")</f>
        <v>0.6</v>
      </c>
      <c r="AJ56" s="364" t="str">
        <f>IFERROR(IF(OR(AND(AF56="Muy Baja",AH56="Leve"),AND(AF56="Muy Baja",AH56="Menor"),AND(AF56="Baja",AH56="Leve")),"Bajo",IF(OR(AND(AF56="Muy baja",AH56="Moderado"),AND(AF56="Baja",AH56="Menor"),AND(AF56="Baja",AH56="Moderado"),AND(AF56="Media",AH56="Leve"),AND(AF56="Media",AH56="Menor"),AND(AF56="Media",AH56="Moderado"),AND(AF56="Alta",AH56="Leve"),AND(AF56="Alta",AH56="Menor")),"Moderado",IF(OR(AND(AF56="Muy Baja",AH56="Mayor"),AND(AF56="Baja",AH56="Mayor"),AND(AF56="Media",AH56="Mayor"),AND(AF56="Alta",AH56="Moderado"),AND(AF56="Alta",AH56="Mayor"),AND(AF56="Muy Alta",AH56="Leve"),AND(AF56="Muy Alta",AH56="Menor"),AND(AF56="Muy Alta",AH56="Moderado"),AND(AF56="Muy Alta",AH56="Mayor")),"Alto",IF(OR(AND(AF56="Muy Baja",AH56="Catastrófico"),AND(AF56="Baja",AH56="Catastrófico"),AND(AF56="Media",AH56="Catastrófico"),AND(AF56="Alta",AH56="Catastrófico"),AND(AF56="Muy Alta",AH56="Catastrófico")),"Extremo","")))),"")</f>
        <v>Moderado</v>
      </c>
      <c r="AK56" s="361" t="s">
        <v>114</v>
      </c>
      <c r="AL56" s="368"/>
      <c r="AM56" s="368" t="s">
        <v>700</v>
      </c>
      <c r="AN56" s="368" t="s">
        <v>702</v>
      </c>
      <c r="AO56" s="229">
        <v>45626</v>
      </c>
      <c r="AP56" s="547"/>
      <c r="AQ56" s="474"/>
      <c r="AR56" s="548"/>
      <c r="AS56" s="638"/>
      <c r="AT56" s="161"/>
      <c r="AU56" s="161"/>
      <c r="AV56" s="161"/>
      <c r="AW56" s="161"/>
      <c r="AX56" s="161"/>
      <c r="AY56" s="161"/>
      <c r="AZ56" s="161"/>
      <c r="BA56" s="161"/>
      <c r="BB56" s="161"/>
      <c r="BC56" s="161"/>
      <c r="BD56" s="161"/>
      <c r="BE56" s="161"/>
      <c r="BF56" s="161"/>
      <c r="BG56" s="161"/>
      <c r="BH56" s="161"/>
      <c r="BI56" s="161"/>
      <c r="BJ56" s="161"/>
      <c r="BK56" s="161"/>
      <c r="BL56" s="161"/>
    </row>
    <row r="57" spans="1:64" ht="204.75" customHeight="1" thickTop="1" thickBot="1">
      <c r="A57" s="1143"/>
      <c r="B57" s="1143"/>
      <c r="C57" s="1346">
        <v>3</v>
      </c>
      <c r="D57" s="1070"/>
      <c r="E57" s="1043" t="s">
        <v>101</v>
      </c>
      <c r="F57" s="1043" t="s">
        <v>408</v>
      </c>
      <c r="G57" s="1043" t="s">
        <v>769</v>
      </c>
      <c r="H57" s="1043" t="s">
        <v>227</v>
      </c>
      <c r="I57" s="1043" t="s">
        <v>770</v>
      </c>
      <c r="J57" s="1043" t="s">
        <v>147</v>
      </c>
      <c r="K57" s="1043"/>
      <c r="L57" s="1043"/>
      <c r="M57" s="1043" t="s">
        <v>106</v>
      </c>
      <c r="N57" s="1043" t="s">
        <v>384</v>
      </c>
      <c r="O57" s="1043">
        <v>2500</v>
      </c>
      <c r="P57" s="1065" t="str">
        <f>IF(O57&lt;=0,"",IF(O57&lt;=2,"Muy Baja",IF(O57&lt;=24,"Baja",IF(O57&lt;=500,"Media",IF(O57&lt;=5000,"Alta","Muy Alta")))))</f>
        <v>Alta</v>
      </c>
      <c r="Q57" s="1066">
        <f>IF(P57="","",IF(P57="Muy Baja",0.2,IF(P57="Baja",0.4,IF(P57="Media",0.6,IF(P57="Alta",0.8,IF(P57="Muy Alta",1,))))))</f>
        <v>0.8</v>
      </c>
      <c r="R57" s="1043" t="s">
        <v>108</v>
      </c>
      <c r="S57" s="1065" t="str">
        <f>IF(OR(R57='Tabla Impacto'!$C$11,R57='Tabla Impacto'!$D$11),"Leve",IF(OR(R57='Tabla Impacto'!$C$12,R57='Tabla Impacto'!$D$12),"Menor",IF(OR(R57='Tabla Impacto'!$C$13,R57='Tabla Impacto'!$D$13),"Moderado",IF(OR(R57='Tabla Impacto'!$C$14,R57='Tabla Impacto'!$D$14),"Mayor",IF(OR(R57='Tabla Impacto'!$C$15,R57='Tabla Impacto'!$D$15),"Catastrófico","")))))</f>
        <v>Moderado</v>
      </c>
      <c r="T57" s="1067">
        <f>IF(S57="","",IF(S57="Leve",0.2,IF(S57="Menor",0.4,IF(S57="Moderado",0.6,IF(S57="Mayor",0.8,IF(S57="Catastrófico",1,))))))</f>
        <v>0.6</v>
      </c>
      <c r="U57" s="1356" t="str">
        <f>IF(OR(AND(P57="Muy Baja",S57="Leve"),AND(P57="Muy Baja",S57="Menor"),AND(P57="Baja",S57="Leve")),"Bajo",IF(OR(AND(P57="Muy baja",S57="Moderado"),AND(P57="Baja",S57="Menor"),AND(P57="Baja",S57="Moderado"),AND(P57="Media",S57="Leve"),AND(P57="Media",S57="Menor"),AND(P57="Media",S57="Moderado"),AND(P57="Alta",S57="Leve"),AND(P57="Alta",S57="Menor")),"Moderado",IF(OR(AND(P57="Muy Baja",S57="Mayor"),AND(P57="Baja",S57="Mayor"),AND(P57="Media",S57="Mayor"),AND(P57="Alta",S57="Moderado"),AND(P57="Alta",S57="Mayor"),AND(P57="Muy Alta",S57="Leve"),AND(P57="Muy Alta",S57="Menor"),AND(P57="Muy Alta",S57="Moderado"),AND(P57="Muy Alta",S57="Mayor")),"Alto",IF(OR(AND(P57="Muy Baja",S57="Catastrófico"),AND(P57="Baja",S57="Catastrófico"),AND(P57="Media",S57="Catastrófico"),AND(P57="Alta",S57="Catastrófico"),AND(P57="Muy Alta",S57="Catastrófico")),"Extremo",""))))</f>
        <v>Alto</v>
      </c>
      <c r="V57" s="1358">
        <v>1</v>
      </c>
      <c r="W57" s="1043" t="s">
        <v>771</v>
      </c>
      <c r="X57" s="1071" t="str">
        <f>IF(OR(Y57="Preventivo",Y57="Detectivo"),"Probabilidad",IF(Y57="Correctivo","Impacto",""))</f>
        <v>Impacto</v>
      </c>
      <c r="Y57" s="1033" t="s">
        <v>125</v>
      </c>
      <c r="Z57" s="1033" t="s">
        <v>110</v>
      </c>
      <c r="AA57" s="1035" t="str">
        <f>IF(AND(Y57="Preventivo",Z57="Automático"),"50%",IF(AND(Y57="Preventivo",Z57="Manual"),"40%",IF(AND(Y57="Detectivo",Z57="Automático"),"40%",IF(AND(Y57="Detectivo",Z57="Manual"),"30%",IF(AND(Y57="Correctivo",Z57="Automático"),"35%",IF(AND(Y57="Correctivo",Z57="Manual"),"25%",""))))))</f>
        <v>25%</v>
      </c>
      <c r="AB57" s="1036" t="s">
        <v>111</v>
      </c>
      <c r="AC57" s="1033" t="s">
        <v>112</v>
      </c>
      <c r="AD57" s="1033" t="s">
        <v>113</v>
      </c>
      <c r="AE57" s="1348">
        <f>IFERROR(IF(X57="Probabilidad",(Q57-(+Q57*AA57)),IF(X57="Impacto",Q57,"")),"")</f>
        <v>0.8</v>
      </c>
      <c r="AF57" s="1349" t="str">
        <f>IFERROR(IF(AE57="","",IF(AE57&lt;=0.2,"Muy Baja",IF(AE57&lt;=0.4,"Baja",IF(AE57&lt;=0.6,"Media",IF(AE57&lt;=0.8,"Alta","Muy Alta"))))),"")</f>
        <v>Alta</v>
      </c>
      <c r="AG57" s="1035">
        <f t="shared" si="16"/>
        <v>0.8</v>
      </c>
      <c r="AH57" s="1349" t="str">
        <f>IFERROR(IF(AI57="","",IF(AI57&lt;=0.2,"Leve",IF(AI57&lt;=0.4,"Menor",IF(AI57&lt;=0.6,"Moderado",IF(AI57&lt;=0.8,"Mayor","Catastrófico"))))),"")</f>
        <v>Moderado</v>
      </c>
      <c r="AI57" s="1119">
        <f>IFERROR(IF(X57="Impacto",(T57-(+T57*AA57)),IF(X57="Probabilidad",T57,"")),"")</f>
        <v>0.44999999999999996</v>
      </c>
      <c r="AJ57" s="1350" t="str">
        <f>IFERROR(IF(OR(AND(AF57="Muy Baja",AH57="Leve"),AND(AF57="Muy Baja",AH57="Menor"),AND(AF57="Baja",AH57="Leve")),"Bajo",IF(OR(AND(AF57="Muy baja",AH57="Moderado"),AND(AF57="Baja",AH57="Menor"),AND(AF57="Baja",AH57="Moderado"),AND(AF57="Media",AH57="Leve"),AND(AF57="Media",AH57="Menor"),AND(AF57="Media",AH57="Moderado"),AND(AF57="Alta",AH57="Leve"),AND(AF57="Alta",AH57="Menor")),"Moderado",IF(OR(AND(AF57="Muy Baja",AH57="Mayor"),AND(AF57="Baja",AH57="Mayor"),AND(AF57="Media",AH57="Mayor"),AND(AF57="Alta",AH57="Moderado"),AND(AF57="Alta",AH57="Mayor"),AND(AF57="Muy Alta",AH57="Leve"),AND(AF57="Muy Alta",AH57="Menor"),AND(AF57="Muy Alta",AH57="Moderado"),AND(AF57="Muy Alta",AH57="Mayor")),"Alto",IF(OR(AND(AF57="Muy Baja",AH57="Catastrófico"),AND(AF57="Baja",AH57="Catastrófico"),AND(AF57="Media",AH57="Catastrófico"),AND(AF57="Alta",AH57="Catastrófico"),AND(AF57="Muy Alta",AH57="Catastrófico")),"Extremo","")))),"")</f>
        <v>Alto</v>
      </c>
      <c r="AK57" s="1033" t="s">
        <v>114</v>
      </c>
      <c r="AL57" s="1043"/>
      <c r="AM57" s="1043" t="s">
        <v>772</v>
      </c>
      <c r="AN57" s="1043" t="s">
        <v>702</v>
      </c>
      <c r="AO57" s="1121">
        <v>45473</v>
      </c>
      <c r="AP57" s="549"/>
      <c r="AQ57" s="550"/>
      <c r="AR57" s="551"/>
      <c r="AS57" s="638"/>
      <c r="AT57" s="161"/>
      <c r="AU57" s="161"/>
      <c r="AV57" s="161"/>
      <c r="AW57" s="161"/>
      <c r="AX57" s="161"/>
      <c r="AY57" s="161"/>
      <c r="AZ57" s="161"/>
      <c r="BA57" s="161"/>
      <c r="BB57" s="161"/>
      <c r="BC57" s="161"/>
      <c r="BD57" s="161"/>
      <c r="BE57" s="161"/>
      <c r="BF57" s="161"/>
      <c r="BG57" s="161"/>
      <c r="BH57" s="161"/>
      <c r="BI57" s="161"/>
      <c r="BJ57" s="161"/>
      <c r="BK57" s="161"/>
      <c r="BL57" s="161"/>
    </row>
    <row r="58" spans="1:64" ht="208.5" customHeight="1" thickTop="1" thickBot="1">
      <c r="A58" s="1143"/>
      <c r="B58" s="1143"/>
      <c r="C58" s="1141"/>
      <c r="D58" s="1070"/>
      <c r="E58" s="1347"/>
      <c r="F58" s="1034"/>
      <c r="G58" s="1034"/>
      <c r="H58" s="1034"/>
      <c r="I58" s="1034"/>
      <c r="J58" s="1034"/>
      <c r="K58" s="1034"/>
      <c r="L58" s="1034"/>
      <c r="M58" s="1034"/>
      <c r="N58" s="1064"/>
      <c r="O58" s="1034"/>
      <c r="P58" s="1034"/>
      <c r="Q58" s="1034"/>
      <c r="R58" s="1034"/>
      <c r="S58" s="1034"/>
      <c r="T58" s="1068"/>
      <c r="U58" s="1357"/>
      <c r="V58" s="1141"/>
      <c r="W58" s="1034"/>
      <c r="X58" s="1034"/>
      <c r="Y58" s="1034"/>
      <c r="Z58" s="1034"/>
      <c r="AA58" s="1034"/>
      <c r="AB58" s="1034"/>
      <c r="AC58" s="1034"/>
      <c r="AD58" s="1034"/>
      <c r="AE58" s="1034"/>
      <c r="AF58" s="1034"/>
      <c r="AG58" s="1118"/>
      <c r="AH58" s="1034"/>
      <c r="AI58" s="1120"/>
      <c r="AJ58" s="1034"/>
      <c r="AK58" s="1134"/>
      <c r="AL58" s="1064"/>
      <c r="AM58" s="1064"/>
      <c r="AN58" s="1064"/>
      <c r="AO58" s="1122"/>
      <c r="AP58" s="549"/>
      <c r="AQ58" s="550"/>
      <c r="AR58" s="551"/>
      <c r="AS58" s="638"/>
      <c r="AT58" s="161"/>
      <c r="AU58" s="161"/>
      <c r="AV58" s="161"/>
      <c r="AW58" s="161"/>
      <c r="AX58" s="161"/>
      <c r="AY58" s="161"/>
      <c r="AZ58" s="161"/>
      <c r="BA58" s="161"/>
      <c r="BB58" s="161"/>
      <c r="BC58" s="161"/>
      <c r="BD58" s="161"/>
      <c r="BE58" s="161"/>
      <c r="BF58" s="161"/>
      <c r="BG58" s="161"/>
      <c r="BH58" s="161"/>
      <c r="BI58" s="161"/>
      <c r="BJ58" s="161"/>
      <c r="BK58" s="161"/>
      <c r="BL58" s="161"/>
    </row>
    <row r="59" spans="1:64" ht="177.75" customHeight="1" thickTop="1" thickBot="1">
      <c r="A59" s="1143"/>
      <c r="B59" s="1143"/>
      <c r="C59" s="1014">
        <v>4</v>
      </c>
      <c r="D59" s="1243" t="s">
        <v>698</v>
      </c>
      <c r="E59" s="1351" t="s">
        <v>126</v>
      </c>
      <c r="F59" s="1043" t="s">
        <v>409</v>
      </c>
      <c r="G59" s="1043" t="s">
        <v>773</v>
      </c>
      <c r="H59" s="1043" t="s">
        <v>227</v>
      </c>
      <c r="I59" s="1043" t="s">
        <v>774</v>
      </c>
      <c r="J59" s="1043" t="s">
        <v>147</v>
      </c>
      <c r="K59" s="1043" t="s">
        <v>147</v>
      </c>
      <c r="L59" s="1043" t="s">
        <v>147</v>
      </c>
      <c r="M59" s="1043" t="s">
        <v>147</v>
      </c>
      <c r="N59" s="1043" t="s">
        <v>379</v>
      </c>
      <c r="O59" s="1043">
        <v>600</v>
      </c>
      <c r="P59" s="1065" t="str">
        <f>IF(O59&lt;=0,"",IF(O59&lt;=2,"Muy Baja",IF(O59&lt;=24,"Baja",IF(O59&lt;=500,"Media",IF(O59&lt;=5000,"Alta","Muy Alta")))))</f>
        <v>Alta</v>
      </c>
      <c r="Q59" s="1035">
        <f>IF(P59="","",IF(P59="Muy Baja",0.2,IF(P59="Baja",0.4,IF(P59="Media",0.6,IF(P59="Alta",0.8,IF(P59="Muy Alta",1,))))))</f>
        <v>0.8</v>
      </c>
      <c r="R59" s="1043" t="s">
        <v>148</v>
      </c>
      <c r="S59" s="1065" t="str">
        <f>IF(OR(R59='Tabla Impacto'!$C$11,R59='Tabla Impacto'!$D$11),"Leve",IF(OR(R59='Tabla Impacto'!$C$12,R59='Tabla Impacto'!$D$12),"Menor",IF(OR(R59='Tabla Impacto'!$C$13,R59='Tabla Impacto'!$D$13),"Moderado",IF(OR(R59='Tabla Impacto'!$C$14,R59='Tabla Impacto'!$D$14),"Mayor",IF(OR(R59='Tabla Impacto'!$C$15,R59='Tabla Impacto'!$D$15),"Catastrófico","")))))</f>
        <v>Catastrófico</v>
      </c>
      <c r="T59" s="1354">
        <f>IF(S59="","",IF(S59="Leve",0.2,IF(S59="Menor",0.4,IF(S59="Moderado",0.6,IF(S59="Mayor",0.8,IF(S59="Catastrófico",1,))))))</f>
        <v>1</v>
      </c>
      <c r="U59" s="1123" t="str">
        <f>IF(OR(AND(P59="Muy Baja",S59="Leve"),AND(P59="Muy Baja",S59="Menor"),AND(P59="Baja",S59="Leve")),"Bajo",IF(OR(AND(P59="Muy baja",S59="Moderado"),AND(P59="Baja",S59="Menor"),AND(P59="Baja",S59="Moderado"),AND(P59="Media",S59="Leve"),AND(P59="Media",S59="Menor"),AND(P59="Media",S59="Moderado"),AND(P59="Alta",S59="Leve"),AND(P59="Alta",S59="Menor")),"Moderado",IF(OR(AND(P59="Muy Baja",S59="Mayor"),AND(P59="Baja",S59="Mayor"),AND(P59="Media",S59="Mayor"),AND(P59="Alta",S59="Moderado"),AND(P59="Alta",S59="Mayor"),AND(P59="Muy Alta",S59="Leve"),AND(P59="Muy Alta",S59="Menor"),AND(P59="Muy Alta",S59="Moderado"),AND(P59="Muy Alta",S59="Mayor")),"Alto",IF(OR(AND(P59="Muy Baja",S59="Catastrófico"),AND(P59="Baja",S59="Catastrófico"),AND(P59="Media",S59="Catastrófico"),AND(P59="Alta",S59="Catastrófico"),AND(P59="Muy Alta",S59="Catastrófico")),"Extremo",""))))</f>
        <v>Extremo</v>
      </c>
      <c r="V59" s="664">
        <v>1</v>
      </c>
      <c r="W59" s="365" t="s">
        <v>775</v>
      </c>
      <c r="X59" s="367" t="str">
        <f>IF(OR(Y59="Preventivo",Y59="Detectivo"),"Probabilidad",IF(Y59="Correctivo","Impacto",""))</f>
        <v>Probabilidad</v>
      </c>
      <c r="Y59" s="233" t="s">
        <v>109</v>
      </c>
      <c r="Z59" s="233" t="s">
        <v>110</v>
      </c>
      <c r="AA59" s="366" t="str">
        <f>IF(AND(Y59="Preventivo",Z59="Automático"),"50%",IF(AND(Y59="Preventivo",Z59="Manual"),"40%",IF(AND(Y59="Detectivo",Z59="Automático"),"40%",IF(AND(Y59="Detectivo",Z59="Manual"),"30%",IF(AND(Y59="Correctivo",Z59="Automático"),"35%",IF(AND(Y59="Correctivo",Z59="Manual"),"25%",""))))))</f>
        <v>40%</v>
      </c>
      <c r="AB59" s="233" t="s">
        <v>111</v>
      </c>
      <c r="AC59" s="233" t="s">
        <v>112</v>
      </c>
      <c r="AD59" s="233" t="s">
        <v>113</v>
      </c>
      <c r="AE59" s="234">
        <f>IFERROR(IF(X59="Probabilidad",(Q59-(+Q59*AA59)),IF(X59="Impacto",Q59,"")),"")</f>
        <v>0.48</v>
      </c>
      <c r="AF59" s="235" t="str">
        <f>IFERROR(IF(AE56="","",IF(AE56&lt;=0.2,"Muy Baja",IF(AE56&lt;=0.4,"Baja",IF(AE56&lt;=0.6,"Media",IF(AE56&lt;=0.8,"Alta","Muy Alta"))))),"")</f>
        <v>Media</v>
      </c>
      <c r="AG59" s="366">
        <f t="shared" si="16"/>
        <v>0.48</v>
      </c>
      <c r="AH59" s="235" t="str">
        <f>IFERROR(IF(AI57="","",IF(AI57&lt;=0.2,"Leve",IF(AI57&lt;=0.4,"Menor",IF(AI57&lt;=0.6,"Moderado",IF(AI57&lt;=0.8,"Mayor","Catastrófico"))))),"")</f>
        <v>Moderado</v>
      </c>
      <c r="AI59" s="236">
        <f>IFERROR(IF(X59="Impacto",(T59-(+T59*AA59)),IF(X59="Probabilidad",T59,"")),"")</f>
        <v>1</v>
      </c>
      <c r="AJ59" s="237" t="str">
        <f>IFERROR(IF(OR(AND(AF59="Muy Baja",AH59="Leve"),AND(AF59="Muy Baja",AH59="Menor"),AND(AF59="Baja",AH59="Leve")),"Bajo",IF(OR(AND(AF59="Muy baja",AH59="Moderado"),AND(AF59="Baja",AH59="Menor"),AND(AF59="Baja",AH59="Moderado"),AND(AF59="Media",AH59="Leve"),AND(AF59="Media",AH59="Menor"),AND(AF59="Media",AH59="Moderado"),AND(AF59="Alta",AH59="Leve"),AND(AF59="Alta",AH59="Menor")),"Moderado",IF(OR(AND(AF59="Muy Baja",AH59="Mayor"),AND(AF59="Baja",AH59="Mayor"),AND(AF59="Media",AH59="Mayor"),AND(AF59="Alta",AH59="Moderado"),AND(AF59="Alta",AH59="Mayor"),AND(AF59="Muy Alta",AH59="Leve"),AND(AF59="Muy Alta",AH59="Menor"),AND(AF59="Muy Alta",AH59="Moderado"),AND(AF59="Muy Alta",AH59="Mayor")),"Alto",IF(OR(AND(AF59="Muy Baja",AH59="Catastrófico"),AND(AF59="Baja",AH59="Catastrófico"),AND(AF59="Media",AH59="Catastrófico"),AND(AF59="Alta",AH59="Catastrófico"),AND(AF59="Muy Alta",AH59="Catastrófico")),"Extremo","")))),"")</f>
        <v>Moderado</v>
      </c>
      <c r="AK59" s="361" t="s">
        <v>114</v>
      </c>
      <c r="AL59" s="1043"/>
      <c r="AM59" s="1043" t="s">
        <v>701</v>
      </c>
      <c r="AN59" s="1043" t="s">
        <v>702</v>
      </c>
      <c r="AO59" s="1538">
        <v>45626</v>
      </c>
      <c r="AP59" s="547"/>
      <c r="AQ59" s="474"/>
      <c r="AR59" s="548"/>
      <c r="AS59" s="677"/>
      <c r="AT59" s="161"/>
      <c r="AU59" s="161"/>
      <c r="AV59" s="161"/>
      <c r="AW59" s="161"/>
      <c r="AX59" s="161"/>
      <c r="AY59" s="161"/>
      <c r="AZ59" s="161"/>
      <c r="BA59" s="161"/>
      <c r="BB59" s="161"/>
      <c r="BC59" s="161"/>
      <c r="BD59" s="161"/>
      <c r="BE59" s="161"/>
      <c r="BF59" s="161"/>
      <c r="BG59" s="161"/>
      <c r="BH59" s="161"/>
      <c r="BI59" s="161"/>
      <c r="BJ59" s="161"/>
      <c r="BK59" s="161"/>
      <c r="BL59" s="161"/>
    </row>
    <row r="60" spans="1:64" ht="243.75" customHeight="1" thickTop="1" thickBot="1">
      <c r="A60" s="1143"/>
      <c r="B60" s="1143"/>
      <c r="C60" s="1015"/>
      <c r="D60" s="1243"/>
      <c r="E60" s="1352"/>
      <c r="F60" s="1064"/>
      <c r="G60" s="1064"/>
      <c r="H60" s="1064"/>
      <c r="I60" s="1064"/>
      <c r="J60" s="1064"/>
      <c r="K60" s="1064"/>
      <c r="L60" s="1064"/>
      <c r="M60" s="1064"/>
      <c r="N60" s="1064"/>
      <c r="O60" s="1064"/>
      <c r="P60" s="1353"/>
      <c r="Q60" s="1118"/>
      <c r="R60" s="1064"/>
      <c r="S60" s="1034"/>
      <c r="T60" s="1355"/>
      <c r="U60" s="1124"/>
      <c r="V60" s="663">
        <v>2</v>
      </c>
      <c r="W60" s="368" t="s">
        <v>776</v>
      </c>
      <c r="X60" s="367" t="str">
        <f>IF(OR(Y60="Preventivo",Y60="Detectivo"),"Probabilidad",IF(Y60="Correctivo","Impacto",""))</f>
        <v>Probabilidad</v>
      </c>
      <c r="Y60" s="233" t="s">
        <v>109</v>
      </c>
      <c r="Z60" s="233" t="s">
        <v>110</v>
      </c>
      <c r="AA60" s="366" t="str">
        <f>IF(AND(Y60="Preventivo",Z60="Automático"),"50%",IF(AND(Y60="Preventivo",Z60="Manual"),"40%",IF(AND(Y60="Detectivo",Z60="Automático"),"40%",IF(AND(Y60="Detectivo",Z60="Manual"),"30%",IF(AND(Y60="Correctivo",Z60="Automático"),"35%",IF(AND(Y60="Correctivo",Z60="Manual"),"25%",""))))))</f>
        <v>40%</v>
      </c>
      <c r="AB60" s="233" t="s">
        <v>121</v>
      </c>
      <c r="AC60" s="233" t="s">
        <v>112</v>
      </c>
      <c r="AD60" s="233" t="s">
        <v>113</v>
      </c>
      <c r="AE60" s="234">
        <f>IFERROR(IF(X60="Probabilidad",(Q59-(+Q59*AA60)),IF(X60="Impacto",Q59,"")),"")</f>
        <v>0.48</v>
      </c>
      <c r="AF60" s="235" t="str">
        <f>IFERROR(IF(AE57="","",IF(AE57&lt;=0.2,"Muy Baja",IF(AE57&lt;=0.4,"Baja",IF(AE57&lt;=0.6,"Media",IF(AE57&lt;=0.8,"Alta","Muy Alta"))))),"")</f>
        <v>Alta</v>
      </c>
      <c r="AG60" s="366">
        <f t="shared" ref="AG60" si="17">+AE60</f>
        <v>0.48</v>
      </c>
      <c r="AH60" s="235" t="str">
        <f>IFERROR(IF(AI57="","",IF(AI57&lt;=0.2,"Leve",IF(AI57&lt;=0.4,"Menor",IF(AI57&lt;=0.6,"Moderado",IF(AI57&lt;=0.8,"Mayor","Catastrófico"))))),"")</f>
        <v>Moderado</v>
      </c>
      <c r="AI60" s="236">
        <f>IFERROR(IF(AND(X59="Impacto",X60="Impacto"),(AI59-(+AI59*AA60)),IF(X60="Impacto",(T59-(+T59*AA60)),IF(X60="Probabilidad",AI59,""))),"")</f>
        <v>1</v>
      </c>
      <c r="AJ60" s="237" t="str">
        <f>IFERROR(IF(OR(AND(AF60="Muy Baja",AH60="Leve"),AND(AF60="Muy Baja",AH60="Menor"),AND(AF60="Baja",AH60="Leve")),"Bajo",IF(OR(AND(AF60="Muy baja",AH60="Moderado"),AND(AF60="Baja",AH60="Menor"),AND(AF60="Baja",AH60="Moderado"),AND(AF60="Media",AH60="Leve"),AND(AF60="Media",AH60="Menor"),AND(AF60="Media",AH60="Moderado"),AND(AF60="Alta",AH60="Leve"),AND(AF60="Alta",AH60="Menor")),"Moderado",IF(OR(AND(AF60="Muy Baja",AH60="Mayor"),AND(AF60="Baja",AH60="Mayor"),AND(AF60="Media",AH60="Mayor"),AND(AF60="Alta",AH60="Moderado"),AND(AF60="Alta",AH60="Mayor"),AND(AF60="Muy Alta",AH60="Leve"),AND(AF60="Muy Alta",AH60="Menor"),AND(AF60="Muy Alta",AH60="Moderado"),AND(AF60="Muy Alta",AH60="Mayor")),"Alto",IF(OR(AND(AF60="Muy Baja",AH60="Catastrófico"),AND(AF60="Baja",AH60="Catastrófico"),AND(AF60="Media",AH60="Catastrófico"),AND(AF60="Alta",AH60="Catastrófico"),AND(AF60="Muy Alta",AH60="Catastrófico")),"Extremo","")))),"")</f>
        <v>Alto</v>
      </c>
      <c r="AK60" s="361" t="s">
        <v>114</v>
      </c>
      <c r="AL60" s="1064"/>
      <c r="AM60" s="1064"/>
      <c r="AN60" s="1064"/>
      <c r="AO60" s="1539"/>
      <c r="AP60" s="547"/>
      <c r="AQ60" s="474"/>
      <c r="AR60" s="548"/>
      <c r="AS60" s="677"/>
      <c r="AT60" s="161"/>
      <c r="AU60" s="161"/>
      <c r="AV60" s="161"/>
      <c r="AW60" s="161"/>
      <c r="AX60" s="161"/>
      <c r="AY60" s="161"/>
      <c r="AZ60" s="161"/>
      <c r="BA60" s="161"/>
      <c r="BB60" s="161"/>
      <c r="BC60" s="161"/>
      <c r="BD60" s="161"/>
      <c r="BE60" s="161"/>
      <c r="BF60" s="161"/>
      <c r="BG60" s="161"/>
      <c r="BH60" s="161"/>
      <c r="BI60" s="161"/>
      <c r="BJ60" s="161"/>
      <c r="BK60" s="161"/>
      <c r="BL60" s="161"/>
    </row>
    <row r="61" spans="1:64" ht="277.5" customHeight="1" thickTop="1" thickBot="1">
      <c r="A61" s="1143"/>
      <c r="B61" s="1143"/>
      <c r="C61" s="512">
        <v>5</v>
      </c>
      <c r="D61" s="1038"/>
      <c r="E61" s="723" t="s">
        <v>101</v>
      </c>
      <c r="F61" s="239" t="s">
        <v>410</v>
      </c>
      <c r="G61" s="239" t="s">
        <v>777</v>
      </c>
      <c r="H61" s="239"/>
      <c r="I61" s="239" t="s">
        <v>778</v>
      </c>
      <c r="J61" s="239" t="s">
        <v>106</v>
      </c>
      <c r="K61" s="239" t="s">
        <v>106</v>
      </c>
      <c r="L61" s="239" t="s">
        <v>106</v>
      </c>
      <c r="M61" s="239" t="s">
        <v>106</v>
      </c>
      <c r="N61" s="239" t="s">
        <v>423</v>
      </c>
      <c r="O61" s="239">
        <v>5000</v>
      </c>
      <c r="P61" s="240" t="str">
        <f>IF(O61&lt;=0,"",IF(O61&lt;=2,"Muy Baja",IF(O61&lt;=24,"Baja",IF(O61&lt;=500,"Media",IF(O61&lt;=5000,"Alta","Muy Alta")))))</f>
        <v>Alta</v>
      </c>
      <c r="Q61" s="241">
        <f>IF(P61="","",IF(P61="Muy Baja",0.2,IF(P61="Baja",0.4,IF(P61="Media",0.6,IF(P61="Alta",0.8,IF(P61="Muy Alta",1,))))))</f>
        <v>0.8</v>
      </c>
      <c r="R61" s="239" t="s">
        <v>128</v>
      </c>
      <c r="S61" s="249" t="str">
        <f>IF(OR(R61='Tabla Impacto'!$C$11,R61='Tabla Impacto'!$D$11),"Leve",IF(OR(R61='Tabla Impacto'!$C$12,R61='Tabla Impacto'!$D$12),"Menor",IF(OR(R61='Tabla Impacto'!$C$13,R61='Tabla Impacto'!$D$13),"Moderado",IF(OR(R61='Tabla Impacto'!$C$14,R61='Tabla Impacto'!$D$14),"Mayor",IF(OR(R61='Tabla Impacto'!$C$15,R61='Tabla Impacto'!$D$15),"Catastrófico","")))))</f>
        <v>Menor</v>
      </c>
      <c r="T61" s="241">
        <f>IF(S57="","",IF(S57="Leve",0.2,IF(S57="Menor",0.4,IF(S57="Moderado",0.6,IF(S57="Mayor",0.8,IF(S57="Catastrófico",1,))))))</f>
        <v>0.6</v>
      </c>
      <c r="U61" s="468" t="str">
        <f>IF(OR(AND(P61="Muy Baja",S61="Leve"),AND(P61="Muy Baja",S61="Menor"),AND(P61="Baja",S61="Leve")),"Bajo",IF(OR(AND(P61="Muy baja",S61="Moderado"),AND(P61="Baja",S61="Menor"),AND(P61="Baja",S61="Moderado"),AND(P61="Media",S61="Leve"),AND(P61="Media",S61="Menor"),AND(P61="Media",S61="Moderado"),AND(P61="Alta",S61="Leve"),AND(P61="Alta",S61="Menor")),"Moderado",IF(OR(AND(P61="Muy Baja",S61="Mayor"),AND(P61="Baja",S61="Mayor"),AND(P61="Media",S61="Mayor"),AND(P61="Alta",S61="Moderado"),AND(P61="Alta",S61="Mayor"),AND(P61="Muy Alta",S61="Leve"),AND(P61="Muy Alta",S61="Menor"),AND(P61="Muy Alta",S61="Moderado"),AND(P61="Muy Alta",S61="Mayor")),"Alto",IF(OR(AND(P61="Muy Baja",S61="Catastrófico"),AND(P61="Baja",S61="Catastrófico"),AND(P61="Media",S61="Catastrófico"),AND(P61="Alta",S61="Catastrófico"),AND(P61="Muy Alta",S61="Catastrófico")),"Extremo",""))))</f>
        <v>Moderado</v>
      </c>
      <c r="V61" s="242">
        <v>1</v>
      </c>
      <c r="W61" s="239" t="s">
        <v>779</v>
      </c>
      <c r="X61" s="242" t="str">
        <f>IF(OR(Y61="Preventivo",Y61="Detectivo"),"Probabilidad",IF(Y61="Correctivo","Impacto",""))</f>
        <v>Probabilidad</v>
      </c>
      <c r="Y61" s="233" t="s">
        <v>109</v>
      </c>
      <c r="Z61" s="233" t="s">
        <v>110</v>
      </c>
      <c r="AA61" s="243" t="str">
        <f>IF(AND(Y61="Preventivo",Z61="Automático"),"50%",IF(AND(Y61="Preventivo",Z61="Manual"),"40%",IF(AND(Y61="Detectivo",Z61="Automático"),"40%",IF(AND(Y61="Detectivo",Z61="Manual"),"30%",IF(AND(Y61="Correctivo",Z61="Automático"),"35%",IF(AND(Y61="Correctivo",Z61="Manual"),"25%",""))))))</f>
        <v>40%</v>
      </c>
      <c r="AB61" s="233" t="s">
        <v>111</v>
      </c>
      <c r="AC61" s="233" t="s">
        <v>112</v>
      </c>
      <c r="AD61" s="233" t="s">
        <v>113</v>
      </c>
      <c r="AE61" s="244">
        <f>IFERROR(IF(X61="Probabilidad",(Q61-(+Q61*AA61)),IF(X61="Impacto",Q61,"")),"")</f>
        <v>0.48</v>
      </c>
      <c r="AF61" s="245" t="str">
        <f>IFERROR(IF(AE61="","",IF(AE61&lt;=0.2,"Muy Baja",IF(AE61&lt;=0.4,"Baja",IF(AE61&lt;=0.6,"Media",IF(AE61&lt;=0.8,"Alta","Muy Alta"))))),"")</f>
        <v>Media</v>
      </c>
      <c r="AG61" s="243">
        <f t="shared" si="16"/>
        <v>0.48</v>
      </c>
      <c r="AH61" s="245" t="str">
        <f>IFERROR(IF(AI61="","",IF(AI61&lt;=0.2,"Leve",IF(AI61&lt;=0.4,"Menor",IF(AI61&lt;=0.6,"Moderado",IF(AI61&lt;=0.8,"Mayor","Catastrófico"))))),"")</f>
        <v>Moderado</v>
      </c>
      <c r="AI61" s="246">
        <f>IFERROR(IF(X61="Impacto",(T61-(+T61*AA61)),IF(X61="Probabilidad",T61,"")),"")</f>
        <v>0.6</v>
      </c>
      <c r="AJ61" s="247" t="str">
        <f>IFERROR(IF(OR(AND(AF61="Muy Baja",AH61="Leve"),AND(AF61="Muy Baja",AH61="Menor"),AND(AF61="Baja",AH61="Leve")),"Bajo",IF(OR(AND(AF61="Muy baja",AH61="Moderado"),AND(AF61="Baja",AH61="Menor"),AND(AF61="Baja",AH61="Moderado"),AND(AF61="Media",AH61="Leve"),AND(AF61="Media",AH61="Menor"),AND(AF61="Media",AH61="Moderado"),AND(AF61="Alta",AH61="Leve"),AND(AF61="Alta",AH61="Menor")),"Moderado",IF(OR(AND(AF61="Muy Baja",AH61="Mayor"),AND(AF61="Baja",AH61="Mayor"),AND(AF61="Media",AH61="Mayor"),AND(AF61="Alta",AH61="Moderado"),AND(AF61="Alta",AH61="Mayor"),AND(AF61="Muy Alta",AH61="Leve"),AND(AF61="Muy Alta",AH61="Menor"),AND(AF61="Muy Alta",AH61="Moderado"),AND(AF61="Muy Alta",AH61="Mayor")),"Alto",IF(OR(AND(AF61="Muy Baja",AH61="Catastrófico"),AND(AF61="Baja",AH61="Catastrófico"),AND(AF61="Media",AH61="Catastrófico"),AND(AF61="Alta",AH61="Catastrófico"),AND(AF61="Muy Alta",AH61="Catastrófico")),"Extremo","")))),"")</f>
        <v>Moderado</v>
      </c>
      <c r="AK61" s="361" t="s">
        <v>114</v>
      </c>
      <c r="AL61" s="239"/>
      <c r="AM61" s="239" t="s">
        <v>780</v>
      </c>
      <c r="AN61" s="239" t="s">
        <v>781</v>
      </c>
      <c r="AO61" s="248" t="s">
        <v>699</v>
      </c>
      <c r="AP61" s="547"/>
      <c r="AQ61" s="474"/>
      <c r="AR61" s="548"/>
      <c r="AS61" s="638"/>
      <c r="AT61" s="161"/>
      <c r="AU61" s="161"/>
      <c r="AV61" s="161"/>
      <c r="AW61" s="161"/>
      <c r="AX61" s="161"/>
      <c r="AY61" s="161"/>
      <c r="AZ61" s="161"/>
      <c r="BA61" s="161"/>
      <c r="BB61" s="161"/>
      <c r="BC61" s="161"/>
      <c r="BD61" s="161"/>
      <c r="BE61" s="161"/>
      <c r="BF61" s="161"/>
      <c r="BG61" s="161"/>
      <c r="BH61" s="161"/>
      <c r="BI61" s="161"/>
      <c r="BJ61" s="161"/>
      <c r="BK61" s="161"/>
      <c r="BL61" s="161"/>
    </row>
    <row r="62" spans="1:64" ht="220.5" customHeight="1" thickTop="1" thickBot="1">
      <c r="A62" s="1143"/>
      <c r="B62" s="1143"/>
      <c r="C62" s="513">
        <v>6</v>
      </c>
      <c r="D62" s="238" t="s">
        <v>411</v>
      </c>
      <c r="E62" s="314" t="s">
        <v>116</v>
      </c>
      <c r="F62" s="314" t="s">
        <v>782</v>
      </c>
      <c r="G62" s="314" t="s">
        <v>655</v>
      </c>
      <c r="H62" s="314" t="s">
        <v>227</v>
      </c>
      <c r="I62" s="314" t="s">
        <v>656</v>
      </c>
      <c r="J62" s="314" t="s">
        <v>106</v>
      </c>
      <c r="K62" s="314"/>
      <c r="L62" s="314"/>
      <c r="M62" s="314"/>
      <c r="N62" s="314" t="s">
        <v>430</v>
      </c>
      <c r="O62" s="319">
        <v>150</v>
      </c>
      <c r="P62" s="249" t="str">
        <f>IF(O62&lt;=0,"",IF(O62&lt;=2,"Muy Baja",IF(O62&lt;=24,"Baja",IF(O62&lt;=500,"Media",IF(O62&lt;=5000,"Alta","Muy Alta")))))</f>
        <v>Media</v>
      </c>
      <c r="Q62" s="231">
        <f>IF(P62="","",IF(P62="Muy Baja",0.2,IF(P62="Baja",0.4,IF(P62="Media",0.6,IF(P62="Alta",0.8,IF(P62="Muy Alta",1,))))))</f>
        <v>0.6</v>
      </c>
      <c r="R62" s="314" t="s">
        <v>146</v>
      </c>
      <c r="S62" s="249" t="str">
        <f>IF(OR(R62='Tabla Impacto'!$C$11,R62='Tabla Impacto'!$D$11),"Leve",IF(OR(R62='Tabla Impacto'!$C$12,R62='Tabla Impacto'!$D$12),"Menor",IF(OR(R62='Tabla Impacto'!$C$13,R62='Tabla Impacto'!$D$13),"Moderado",IF(OR(R62='Tabla Impacto'!$C$14,R62='Tabla Impacto'!$D$14),"Mayor",IF(OR(R62='Tabla Impacto'!$C$15,R62='Tabla Impacto'!$D$15),"Catastrófico","")))))</f>
        <v>Leve</v>
      </c>
      <c r="T62" s="323">
        <f>IF(S62="","",IF(S62="Leve",0.2,IF(S62="Menor",0.4,IF(S62="Moderado",0.6,IF(S62="Mayor",0.8,IF(S62="Catastrófico",1,))))))</f>
        <v>0.2</v>
      </c>
      <c r="U62" s="470" t="str">
        <f>IF(OR(AND(P62="Muy Baja",S62="Leve"),AND(P62="Muy Baja",S62="Menor"),AND(P62="Baja",S62="Leve")),"Bajo",IF(OR(AND(P62="Muy baja",S62="Moderado"),AND(P62="Baja",S62="Menor"),AND(P62="Baja",S62="Moderado"),AND(P62="Media",S62="Leve"),AND(P62="Media",S62="Menor"),AND(P62="Media",S62="Moderado"),AND(P62="Alta",S62="Leve"),AND(P62="Alta",S62="Menor")),"Moderado",IF(OR(AND(P62="Muy Baja",S62="Mayor"),AND(P62="Baja",S62="Mayor"),AND(P62="Media",S62="Mayor"),AND(P62="Alta",S62="Moderado"),AND(P62="Alta",S62="Mayor"),AND(P62="Muy Alta",S62="Leve"),AND(P62="Muy Alta",S62="Menor"),AND(P62="Muy Alta",S62="Moderado"),AND(P62="Muy Alta",S62="Mayor")),"Alto",IF(OR(AND(P62="Muy Baja",S62="Catastrófico"),AND(P62="Baja",S62="Catastrófico"),AND(P62="Media",S62="Catastrófico"),AND(P62="Alta",S62="Catastrófico"),AND(P62="Muy Alta",S62="Catastrófico")),"Extremo",""))))</f>
        <v>Moderado</v>
      </c>
      <c r="V62" s="319">
        <v>1</v>
      </c>
      <c r="W62" s="314" t="s">
        <v>783</v>
      </c>
      <c r="X62" s="319" t="str">
        <f>IF(OR(Y62="Preventivo",Y62="Detectivo"),"Probabilidad",IF(Y62="Correctivo","Impacto",""))</f>
        <v>Probabilidad</v>
      </c>
      <c r="Y62" s="233" t="s">
        <v>109</v>
      </c>
      <c r="Z62" s="233" t="s">
        <v>110</v>
      </c>
      <c r="AA62" s="231" t="str">
        <f>IF(AND(Y62="Preventivo",Z62="Automático"),"50%",IF(AND(Y62="Preventivo",Z62="Manual"),"40%",IF(AND(Y62="Detectivo",Z62="Automático"),"40%",IF(AND(Y62="Detectivo",Z62="Manual"),"30%",IF(AND(Y62="Correctivo",Z62="Automático"),"35%",IF(AND(Y62="Correctivo",Z62="Manual"),"25%",""))))))</f>
        <v>40%</v>
      </c>
      <c r="AB62" s="233" t="s">
        <v>111</v>
      </c>
      <c r="AC62" s="233" t="s">
        <v>112</v>
      </c>
      <c r="AD62" s="233" t="s">
        <v>113</v>
      </c>
      <c r="AE62" s="250">
        <f>IFERROR(IF(X62="Probabilidad",(Q62-(+Q62*AA62)),IF(X62="Impacto",Q62,"")),"")</f>
        <v>0.36</v>
      </c>
      <c r="AF62" s="251" t="str">
        <f>IFERROR(IF(AE62="","",IF(AE62&lt;=0.2,"Muy Baja",IF(AE62&lt;=0.4,"Baja",IF(AE62&lt;=0.6,"Media",IF(AE62&lt;=0.8,"Alta","Muy Alta"))))),"")</f>
        <v>Baja</v>
      </c>
      <c r="AG62" s="231">
        <f t="shared" si="16"/>
        <v>0.36</v>
      </c>
      <c r="AH62" s="251" t="str">
        <f>IFERROR(IF(AI62="","",IF(AI62&lt;=0.2,"Leve",IF(AI62&lt;=0.4,"Menor",IF(AI62&lt;=0.6,"Moderado",IF(AI62&lt;=0.8,"Mayor","Catastrófico"))))),"")</f>
        <v>Leve</v>
      </c>
      <c r="AI62" s="232">
        <f>IFERROR(IF(X62="Impacto",(T62-(+T62*AA62)),IF(X62="Probabilidad",T62,"")),"")</f>
        <v>0.2</v>
      </c>
      <c r="AJ62" s="252" t="str">
        <f>IFERROR(IF(OR(AND(AF62="Muy Baja",AH62="Leve"),AND(AF62="Muy Baja",AH62="Menor"),AND(AF62="Baja",AH62="Leve")),"Bajo",IF(OR(AND(AF62="Muy baja",AH62="Moderado"),AND(AF62="Baja",AH62="Menor"),AND(AF62="Baja",AH62="Moderado"),AND(AF62="Media",AH62="Leve"),AND(AF62="Media",AH62="Menor"),AND(AF62="Media",AH62="Moderado"),AND(AF62="Alta",AH62="Leve"),AND(AF62="Alta",AH62="Menor")),"Moderado",IF(OR(AND(AF62="Muy Baja",AH62="Mayor"),AND(AF62="Baja",AH62="Mayor"),AND(AF62="Media",AH62="Mayor"),AND(AF62="Alta",AH62="Moderado"),AND(AF62="Alta",AH62="Mayor"),AND(AF62="Muy Alta",AH62="Leve"),AND(AF62="Muy Alta",AH62="Menor"),AND(AF62="Muy Alta",AH62="Moderado"),AND(AF62="Muy Alta",AH62="Mayor")),"Alto",IF(OR(AND(AF62="Muy Baja",AH62="Catastrófico"),AND(AF62="Baja",AH62="Catastrófico"),AND(AF62="Media",AH62="Catastrófico"),AND(AF62="Alta",AH62="Catastrófico"),AND(AF62="Muy Alta",AH62="Catastrófico")),"Extremo","")))),"")</f>
        <v>Bajo</v>
      </c>
      <c r="AK62" s="361" t="s">
        <v>114</v>
      </c>
      <c r="AL62" s="314"/>
      <c r="AM62" s="314" t="s">
        <v>784</v>
      </c>
      <c r="AN62" s="314" t="s">
        <v>702</v>
      </c>
      <c r="AO62" s="253">
        <v>45626</v>
      </c>
      <c r="AP62" s="552"/>
      <c r="AQ62" s="553"/>
      <c r="AR62" s="554"/>
      <c r="AS62" s="635"/>
      <c r="AT62" s="161"/>
      <c r="AU62" s="161"/>
      <c r="AV62" s="161"/>
      <c r="AW62" s="161"/>
      <c r="AX62" s="161"/>
      <c r="AY62" s="161"/>
      <c r="AZ62" s="161"/>
      <c r="BA62" s="161"/>
      <c r="BB62" s="161"/>
      <c r="BC62" s="161"/>
      <c r="BD62" s="161"/>
      <c r="BE62" s="161"/>
      <c r="BF62" s="161"/>
      <c r="BG62" s="161"/>
      <c r="BH62" s="161"/>
      <c r="BI62" s="161"/>
      <c r="BJ62" s="161"/>
      <c r="BK62" s="161"/>
      <c r="BL62" s="161"/>
    </row>
    <row r="63" spans="1:64" ht="192" customHeight="1" thickTop="1" thickBot="1">
      <c r="A63" s="1143"/>
      <c r="B63" s="1142" t="s">
        <v>597</v>
      </c>
      <c r="C63" s="1363">
        <v>1</v>
      </c>
      <c r="D63" s="1359"/>
      <c r="E63" s="1359" t="s">
        <v>126</v>
      </c>
      <c r="F63" s="1359" t="s">
        <v>412</v>
      </c>
      <c r="G63" s="1359" t="s">
        <v>413</v>
      </c>
      <c r="H63" s="1365" t="s">
        <v>104</v>
      </c>
      <c r="I63" s="1365" t="s">
        <v>785</v>
      </c>
      <c r="J63" s="1359" t="s">
        <v>106</v>
      </c>
      <c r="K63" s="1359" t="s">
        <v>106</v>
      </c>
      <c r="L63" s="1359" t="s">
        <v>106</v>
      </c>
      <c r="M63" s="1359" t="s">
        <v>106</v>
      </c>
      <c r="N63" s="1043" t="s">
        <v>786</v>
      </c>
      <c r="O63" s="1359">
        <v>1721</v>
      </c>
      <c r="P63" s="1360" t="str">
        <f>IF(O63&lt;=0,"",IF(O63&lt;=2,"Muy Baja",IF(O63&lt;=24,"Baja",IF(O63&lt;=500,"Media",IF(O63&lt;=5000,"Alta","Muy Alta")))))</f>
        <v>Alta</v>
      </c>
      <c r="Q63" s="1361">
        <f>IF(P63="","",IF(P63="Muy Baja",0.2,IF(P63="Baja",0.4,IF(P63="Media",0.6,IF(P63="Alta",0.8,IF(P63="Muy Alta",1,))))))</f>
        <v>0.8</v>
      </c>
      <c r="R63" s="1359" t="s">
        <v>148</v>
      </c>
      <c r="S63" s="1360" t="str">
        <f>IF(OR(R63='Tabla Impacto'!$C$11,R63='Tabla Impacto'!$D$11),"Leve",IF(OR(R63='Tabla Impacto'!$C$12,R63='Tabla Impacto'!$D$12),"Menor",IF(OR(R63='Tabla Impacto'!$C$13,R63='Tabla Impacto'!$D$13),"Moderado",IF(OR(R63='Tabla Impacto'!$C$14,R63='Tabla Impacto'!$D$14),"Mayor",IF(OR(R63='Tabla Impacto'!$C$15,R63='Tabla Impacto'!$D$15),"Catastrófico","")))))</f>
        <v>Catastrófico</v>
      </c>
      <c r="T63" s="1361">
        <f>IF(S63="","",IF(S63="Leve",0.2,IF(S63="Menor",0.4,IF(S63="Moderado",0.6,IF(S63="Mayor",0.8,IF(S63="Catastrófico",1,))))))</f>
        <v>1</v>
      </c>
      <c r="U63" s="1362" t="str">
        <f>IF(OR(AND(P63="Muy Baja",S63="Leve"),AND(P63="Muy Baja",S63="Menor"),AND(P63="Baja",S63="Leve")),"Bajo",IF(OR(AND(P63="Muy baja",S63="Moderado"),AND(P63="Baja",S63="Menor"),AND(P63="Baja",S63="Moderado"),AND(P63="Media",S63="Leve"),AND(P63="Media",S63="Menor"),AND(P63="Media",S63="Moderado"),AND(P63="Alta",S63="Leve"),AND(P63="Alta",S63="Menor")),"Moderado",IF(OR(AND(P63="Muy Baja",S63="Mayor"),AND(P63="Baja",S63="Mayor"),AND(P63="Media",S63="Mayor"),AND(P63="Alta",S63="Moderado"),AND(P63="Alta",S63="Mayor"),AND(P63="Muy Alta",S63="Leve"),AND(P63="Muy Alta",S63="Menor"),AND(P63="Muy Alta",S63="Moderado"),AND(P63="Muy Alta",S63="Mayor")),"Alto",IF(OR(AND(P63="Muy Baja",S63="Catastrófico"),AND(P63="Baja",S63="Catastrófico"),AND(P63="Media",S63="Catastrófico"),AND(P63="Alta",S63="Catastrófico"),AND(P63="Muy Alta",S63="Catastrófico")),"Extremo",""))))</f>
        <v>Extremo</v>
      </c>
      <c r="V63" s="367">
        <v>1</v>
      </c>
      <c r="W63" s="365" t="s">
        <v>787</v>
      </c>
      <c r="X63" s="367" t="str">
        <f t="shared" ref="X63:X82" si="18">IF(OR(Y63="Preventivo",Y63="Detectivo"),"Probabilidad",IF(Y63="Correctivo","Impacto",""))</f>
        <v>Probabilidad</v>
      </c>
      <c r="Y63" s="233" t="s">
        <v>109</v>
      </c>
      <c r="Z63" s="233" t="s">
        <v>110</v>
      </c>
      <c r="AA63" s="366" t="str">
        <f t="shared" ref="AA63:AA82" si="19">IF(AND(Y63="Preventivo",Z63="Automático"),"50%",IF(AND(Y63="Preventivo",Z63="Manual"),"40%",IF(AND(Y63="Detectivo",Z63="Automático"),"40%",IF(AND(Y63="Detectivo",Z63="Manual"),"30%",IF(AND(Y63="Correctivo",Z63="Automático"),"35%",IF(AND(Y63="Correctivo",Z63="Manual"),"25%",""))))))</f>
        <v>40%</v>
      </c>
      <c r="AB63" s="233" t="s">
        <v>111</v>
      </c>
      <c r="AC63" s="233" t="s">
        <v>112</v>
      </c>
      <c r="AD63" s="233" t="s">
        <v>113</v>
      </c>
      <c r="AE63" s="234">
        <f>IFERROR(IF(X63="Probabilidad",(Q63-(+Q63*AA63)),IF(X63="Impacto",Q63,"")),"")</f>
        <v>0.48</v>
      </c>
      <c r="AF63" s="235" t="str">
        <f t="shared" ref="AF63:AF82" si="20">IFERROR(IF(AE63="","",IF(AE63&lt;=0.2,"Muy Baja",IF(AE63&lt;=0.4,"Baja",IF(AE63&lt;=0.6,"Media",IF(AE63&lt;=0.8,"Alta","Muy Alta"))))),"")</f>
        <v>Media</v>
      </c>
      <c r="AG63" s="366">
        <f t="shared" ref="AG63:AG82" si="21">+AE63</f>
        <v>0.48</v>
      </c>
      <c r="AH63" s="235" t="str">
        <f t="shared" ref="AH63:AH82" si="22">IFERROR(IF(AI63="","",IF(AI63&lt;=0.2,"Leve",IF(AI63&lt;=0.4,"Menor",IF(AI63&lt;=0.6,"Moderado",IF(AI63&lt;=0.8,"Mayor","Catastrófico"))))),"")</f>
        <v>Catastrófico</v>
      </c>
      <c r="AI63" s="236">
        <f>IFERROR(IF(X63="Impacto",(T63-(+T63*AA63)),IF(X63="Probabilidad",T63,"")),"")</f>
        <v>1</v>
      </c>
      <c r="AJ63" s="237" t="str">
        <f t="shared" ref="AJ63:AJ82" si="23">IFERROR(IF(OR(AND(AF63="Muy Baja",AH63="Leve"),AND(AF63="Muy Baja",AH63="Menor"),AND(AF63="Baja",AH63="Leve")),"Bajo",IF(OR(AND(AF63="Muy baja",AH63="Moderado"),AND(AF63="Baja",AH63="Menor"),AND(AF63="Baja",AH63="Moderado"),AND(AF63="Media",AH63="Leve"),AND(AF63="Media",AH63="Menor"),AND(AF63="Media",AH63="Moderado"),AND(AF63="Alta",AH63="Leve"),AND(AF63="Alta",AH63="Menor")),"Moderado",IF(OR(AND(AF63="Muy Baja",AH63="Mayor"),AND(AF63="Baja",AH63="Mayor"),AND(AF63="Media",AH63="Mayor"),AND(AF63="Alta",AH63="Moderado"),AND(AF63="Alta",AH63="Mayor"),AND(AF63="Muy Alta",AH63="Leve"),AND(AF63="Muy Alta",AH63="Menor"),AND(AF63="Muy Alta",AH63="Moderado"),AND(AF63="Muy Alta",AH63="Mayor")),"Alto",IF(OR(AND(AF63="Muy Baja",AH63="Catastrófico"),AND(AF63="Baja",AH63="Catastrófico"),AND(AF63="Media",AH63="Catastrófico"),AND(AF63="Alta",AH63="Catastrófico"),AND(AF63="Muy Alta",AH63="Catastrófico")),"Extremo","")))),"")</f>
        <v>Extremo</v>
      </c>
      <c r="AK63" s="361" t="s">
        <v>114</v>
      </c>
      <c r="AL63" s="1043"/>
      <c r="AM63" s="1043" t="s">
        <v>792</v>
      </c>
      <c r="AN63" s="1043" t="s">
        <v>414</v>
      </c>
      <c r="AO63" s="1044" t="s">
        <v>795</v>
      </c>
      <c r="AP63" s="164"/>
      <c r="AQ63" s="162"/>
      <c r="AR63" s="163"/>
      <c r="AS63" s="679"/>
      <c r="AT63" s="132"/>
      <c r="AU63" s="132"/>
      <c r="AV63" s="132"/>
      <c r="AW63" s="132"/>
      <c r="AX63" s="132"/>
      <c r="AY63" s="132"/>
      <c r="AZ63" s="132"/>
      <c r="BA63" s="132"/>
      <c r="BB63" s="132"/>
      <c r="BC63" s="132"/>
      <c r="BD63" s="132"/>
      <c r="BE63" s="132"/>
      <c r="BF63" s="132"/>
      <c r="BG63" s="132"/>
      <c r="BH63" s="132"/>
      <c r="BI63" s="132"/>
      <c r="BJ63" s="132"/>
      <c r="BK63" s="132"/>
    </row>
    <row r="64" spans="1:64" ht="192" customHeight="1" thickTop="1" thickBot="1">
      <c r="A64" s="1143"/>
      <c r="B64" s="1142"/>
      <c r="C64" s="1364"/>
      <c r="D64" s="1000"/>
      <c r="E64" s="1000"/>
      <c r="F64" s="1000"/>
      <c r="G64" s="1000"/>
      <c r="H64" s="1366"/>
      <c r="I64" s="1366"/>
      <c r="J64" s="1000"/>
      <c r="K64" s="1000"/>
      <c r="L64" s="1000"/>
      <c r="M64" s="1000"/>
      <c r="N64" s="1005"/>
      <c r="O64" s="1000"/>
      <c r="P64" s="1007"/>
      <c r="Q64" s="1009"/>
      <c r="R64" s="1000"/>
      <c r="S64" s="1007"/>
      <c r="T64" s="1009"/>
      <c r="U64" s="1013"/>
      <c r="V64" s="321">
        <v>2</v>
      </c>
      <c r="W64" s="324" t="s">
        <v>788</v>
      </c>
      <c r="X64" s="365" t="str">
        <f t="shared" si="18"/>
        <v>Probabilidad</v>
      </c>
      <c r="Y64" s="233" t="s">
        <v>109</v>
      </c>
      <c r="Z64" s="233" t="s">
        <v>110</v>
      </c>
      <c r="AA64" s="692" t="str">
        <f t="shared" si="19"/>
        <v>40%</v>
      </c>
      <c r="AB64" s="233" t="s">
        <v>111</v>
      </c>
      <c r="AC64" s="233" t="s">
        <v>112</v>
      </c>
      <c r="AD64" s="233" t="s">
        <v>113</v>
      </c>
      <c r="AE64" s="725">
        <f>IFERROR(IF(X64="Probabilidad",(Q63-(+Q63*AA64)),IF(X64="Impacto",Q63,"")),"")</f>
        <v>0.48</v>
      </c>
      <c r="AF64" s="235" t="str">
        <f t="shared" si="20"/>
        <v>Media</v>
      </c>
      <c r="AG64" s="366">
        <f t="shared" si="21"/>
        <v>0.48</v>
      </c>
      <c r="AH64" s="235" t="str">
        <f t="shared" si="22"/>
        <v>Catastrófico</v>
      </c>
      <c r="AI64" s="726">
        <f>IFERROR(IF(X64="Impacto",(T63-(+T63*AA64)),IF(X64="Probabilidad",T63,"")),"")</f>
        <v>1</v>
      </c>
      <c r="AJ64" s="237" t="str">
        <f t="shared" si="23"/>
        <v>Extremo</v>
      </c>
      <c r="AK64" s="361" t="s">
        <v>114</v>
      </c>
      <c r="AL64" s="1005"/>
      <c r="AM64" s="1000"/>
      <c r="AN64" s="1000"/>
      <c r="AO64" s="1045"/>
      <c r="AP64" s="164"/>
      <c r="AQ64" s="162"/>
      <c r="AR64" s="163"/>
      <c r="AS64" s="679"/>
      <c r="AT64" s="132"/>
      <c r="AU64" s="132"/>
      <c r="AV64" s="132"/>
      <c r="AW64" s="132"/>
      <c r="AX64" s="132"/>
      <c r="AY64" s="132"/>
      <c r="AZ64" s="132"/>
      <c r="BA64" s="132"/>
      <c r="BB64" s="132"/>
      <c r="BC64" s="132"/>
      <c r="BD64" s="132"/>
      <c r="BE64" s="132"/>
      <c r="BF64" s="132"/>
      <c r="BG64" s="132"/>
      <c r="BH64" s="132"/>
      <c r="BI64" s="132"/>
      <c r="BJ64" s="132"/>
      <c r="BK64" s="132"/>
    </row>
    <row r="65" spans="1:63" ht="192" customHeight="1" thickTop="1" thickBot="1">
      <c r="A65" s="1143"/>
      <c r="B65" s="1142"/>
      <c r="C65" s="1364"/>
      <c r="D65" s="1000"/>
      <c r="E65" s="1000"/>
      <c r="F65" s="1000"/>
      <c r="G65" s="1000"/>
      <c r="H65" s="1366"/>
      <c r="I65" s="1366"/>
      <c r="J65" s="1000"/>
      <c r="K65" s="1000"/>
      <c r="L65" s="1000"/>
      <c r="M65" s="1000"/>
      <c r="N65" s="1005"/>
      <c r="O65" s="1000"/>
      <c r="P65" s="1007"/>
      <c r="Q65" s="1009"/>
      <c r="R65" s="1000"/>
      <c r="S65" s="1007"/>
      <c r="T65" s="1009"/>
      <c r="U65" s="1013"/>
      <c r="V65" s="321">
        <v>3</v>
      </c>
      <c r="W65" s="324" t="s">
        <v>789</v>
      </c>
      <c r="X65" s="367" t="str">
        <f t="shared" si="18"/>
        <v>Probabilidad</v>
      </c>
      <c r="Y65" s="233" t="s">
        <v>109</v>
      </c>
      <c r="Z65" s="233" t="s">
        <v>110</v>
      </c>
      <c r="AA65" s="692" t="str">
        <f t="shared" si="19"/>
        <v>40%</v>
      </c>
      <c r="AB65" s="233" t="s">
        <v>111</v>
      </c>
      <c r="AC65" s="233" t="s">
        <v>112</v>
      </c>
      <c r="AD65" s="233" t="s">
        <v>113</v>
      </c>
      <c r="AE65" s="725">
        <f>IFERROR(IF(X65="Probabilidad",(Q63-(+Q63*AA65)),IF(X65="Impacto",Q63,"")),"")</f>
        <v>0.48</v>
      </c>
      <c r="AF65" s="235" t="str">
        <f t="shared" si="20"/>
        <v>Media</v>
      </c>
      <c r="AG65" s="366">
        <f t="shared" si="21"/>
        <v>0.48</v>
      </c>
      <c r="AH65" s="235" t="str">
        <f t="shared" si="22"/>
        <v>Catastrófico</v>
      </c>
      <c r="AI65" s="726">
        <f>IFERROR(IF(X65="Impacto",(T63-(+T63*AA65)),IF(X65="Probabilidad",T63,"")),"")</f>
        <v>1</v>
      </c>
      <c r="AJ65" s="237" t="str">
        <f t="shared" si="23"/>
        <v>Extremo</v>
      </c>
      <c r="AK65" s="361" t="s">
        <v>114</v>
      </c>
      <c r="AL65" s="1005"/>
      <c r="AM65" s="1046" t="s">
        <v>793</v>
      </c>
      <c r="AN65" s="1046" t="s">
        <v>794</v>
      </c>
      <c r="AO65" s="1048" t="s">
        <v>796</v>
      </c>
      <c r="AP65" s="164"/>
      <c r="AQ65" s="162"/>
      <c r="AR65" s="163"/>
      <c r="AS65" s="679"/>
      <c r="AT65" s="132"/>
      <c r="AU65" s="132"/>
      <c r="AV65" s="132"/>
      <c r="AW65" s="132"/>
      <c r="AX65" s="132"/>
      <c r="AY65" s="132"/>
      <c r="AZ65" s="132"/>
      <c r="BA65" s="132"/>
      <c r="BB65" s="132"/>
      <c r="BC65" s="132"/>
      <c r="BD65" s="132"/>
      <c r="BE65" s="132"/>
      <c r="BF65" s="132"/>
      <c r="BG65" s="132"/>
      <c r="BH65" s="132"/>
      <c r="BI65" s="132"/>
      <c r="BJ65" s="132"/>
      <c r="BK65" s="132"/>
    </row>
    <row r="66" spans="1:63" ht="229.5" customHeight="1" thickTop="1" thickBot="1">
      <c r="A66" s="1143"/>
      <c r="B66" s="1142"/>
      <c r="C66" s="1239"/>
      <c r="D66" s="1243"/>
      <c r="E66" s="1241"/>
      <c r="F66" s="1038"/>
      <c r="G66" s="1038"/>
      <c r="H66" s="1038"/>
      <c r="I66" s="1038"/>
      <c r="J66" s="1038"/>
      <c r="K66" s="1038"/>
      <c r="L66" s="1038"/>
      <c r="M66" s="1038"/>
      <c r="N66" s="1005"/>
      <c r="O66" s="1038"/>
      <c r="P66" s="1038"/>
      <c r="Q66" s="1038"/>
      <c r="R66" s="1038"/>
      <c r="S66" s="1038"/>
      <c r="T66" s="1038"/>
      <c r="U66" s="1038"/>
      <c r="V66" s="355">
        <v>4</v>
      </c>
      <c r="W66" s="330" t="s">
        <v>790</v>
      </c>
      <c r="X66" s="355" t="str">
        <f t="shared" si="18"/>
        <v>Probabilidad</v>
      </c>
      <c r="Y66" s="233" t="s">
        <v>109</v>
      </c>
      <c r="Z66" s="233" t="s">
        <v>110</v>
      </c>
      <c r="AA66" s="344" t="str">
        <f t="shared" si="19"/>
        <v>40%</v>
      </c>
      <c r="AB66" s="233" t="s">
        <v>111</v>
      </c>
      <c r="AC66" s="233" t="s">
        <v>112</v>
      </c>
      <c r="AD66" s="233" t="s">
        <v>113</v>
      </c>
      <c r="AE66" s="386">
        <f>IFERROR(IF(AND(X63="Probabilidad",X66="Probabilidad"),(AG63-(+AG63*AA66)),IF(X66="Probabilidad",(Q63-(+Q63*AA66)),IF(X66="Impacto",AG63,""))),"")</f>
        <v>0.28799999999999998</v>
      </c>
      <c r="AF66" s="343" t="str">
        <f t="shared" si="20"/>
        <v>Baja</v>
      </c>
      <c r="AG66" s="366">
        <f t="shared" si="21"/>
        <v>0.28799999999999998</v>
      </c>
      <c r="AH66" s="343" t="str">
        <f t="shared" si="22"/>
        <v>Catastrófico</v>
      </c>
      <c r="AI66" s="354">
        <f>IFERROR(IF(AND(X63="Impacto",X66="Impacto"),(AI63-(+AI63*AA66)),IF(X66="Impacto",(T63-(+T63*AA66)),IF(X66="Probabilidad",AI63,""))),"")</f>
        <v>1</v>
      </c>
      <c r="AJ66" s="387" t="str">
        <f t="shared" si="23"/>
        <v>Extremo</v>
      </c>
      <c r="AK66" s="361" t="s">
        <v>114</v>
      </c>
      <c r="AL66" s="1005"/>
      <c r="AM66" s="1005"/>
      <c r="AN66" s="1005"/>
      <c r="AO66" s="1049"/>
      <c r="AP66" s="164"/>
      <c r="AQ66" s="162"/>
      <c r="AR66" s="163"/>
      <c r="AS66" s="679"/>
      <c r="AT66" s="132"/>
      <c r="AU66" s="132"/>
      <c r="AV66" s="132"/>
      <c r="AW66" s="132"/>
      <c r="AX66" s="132"/>
      <c r="AY66" s="132"/>
      <c r="AZ66" s="132"/>
      <c r="BA66" s="132"/>
      <c r="BB66" s="132"/>
      <c r="BC66" s="132"/>
      <c r="BD66" s="132"/>
      <c r="BE66" s="132"/>
      <c r="BF66" s="132"/>
      <c r="BG66" s="132"/>
      <c r="BH66" s="132"/>
      <c r="BI66" s="132"/>
      <c r="BJ66" s="132"/>
      <c r="BK66" s="132"/>
    </row>
    <row r="67" spans="1:63" ht="186.75" customHeight="1" thickTop="1" thickBot="1">
      <c r="A67" s="1143"/>
      <c r="B67" s="1142"/>
      <c r="C67" s="1240"/>
      <c r="D67" s="1022"/>
      <c r="E67" s="1242"/>
      <c r="F67" s="1039"/>
      <c r="G67" s="1039"/>
      <c r="H67" s="1039"/>
      <c r="I67" s="1039"/>
      <c r="J67" s="1039"/>
      <c r="K67" s="1039"/>
      <c r="L67" s="1039"/>
      <c r="M67" s="1039"/>
      <c r="N67" s="1047"/>
      <c r="O67" s="1039"/>
      <c r="P67" s="1039"/>
      <c r="Q67" s="1039"/>
      <c r="R67" s="1039"/>
      <c r="S67" s="1039"/>
      <c r="T67" s="1039"/>
      <c r="U67" s="1039"/>
      <c r="V67" s="322">
        <v>5</v>
      </c>
      <c r="W67" s="334" t="s">
        <v>791</v>
      </c>
      <c r="X67" s="322" t="str">
        <f t="shared" si="18"/>
        <v>Probabilidad</v>
      </c>
      <c r="Y67" s="233" t="s">
        <v>109</v>
      </c>
      <c r="Z67" s="233" t="s">
        <v>110</v>
      </c>
      <c r="AA67" s="346" t="str">
        <f t="shared" si="19"/>
        <v>40%</v>
      </c>
      <c r="AB67" s="233" t="s">
        <v>111</v>
      </c>
      <c r="AC67" s="233" t="s">
        <v>112</v>
      </c>
      <c r="AD67" s="233" t="s">
        <v>113</v>
      </c>
      <c r="AE67" s="349">
        <f>IFERROR(IF(AND(X66="Probabilidad",X67="Probabilidad"),(AG66-(+AG66*AA67)),IF(X67="Probabilidad",(Q63-(+Q63*AA67)),IF(X67="Impacto",AG66,""))),"")</f>
        <v>0.17279999999999998</v>
      </c>
      <c r="AF67" s="350" t="str">
        <f t="shared" si="20"/>
        <v>Muy Baja</v>
      </c>
      <c r="AG67" s="366">
        <f t="shared" si="21"/>
        <v>0.17279999999999998</v>
      </c>
      <c r="AH67" s="350" t="str">
        <f t="shared" si="22"/>
        <v>Catastrófico</v>
      </c>
      <c r="AI67" s="351">
        <f>IFERROR(IF(AND(X66="Impacto",X67="Impacto"),(AI66-(+AI66*AA67)),IF(AND(X66="Probabilidad",X67="Impacto"),(AI63-(+AI63*AA67)),IF(X67="Probabilidad",AI66,""))),"")</f>
        <v>1</v>
      </c>
      <c r="AJ67" s="352" t="str">
        <f t="shared" si="23"/>
        <v>Extremo</v>
      </c>
      <c r="AK67" s="361" t="s">
        <v>114</v>
      </c>
      <c r="AL67" s="1047"/>
      <c r="AM67" s="1047"/>
      <c r="AN67" s="1047"/>
      <c r="AO67" s="1050"/>
      <c r="AP67" s="164"/>
      <c r="AQ67" s="162"/>
      <c r="AR67" s="163"/>
      <c r="AS67" s="679"/>
      <c r="AT67" s="132"/>
      <c r="AU67" s="132"/>
      <c r="AV67" s="132"/>
      <c r="AW67" s="132"/>
      <c r="AX67" s="132"/>
      <c r="AY67" s="132"/>
      <c r="AZ67" s="132"/>
      <c r="BA67" s="132"/>
      <c r="BB67" s="132"/>
      <c r="BC67" s="132"/>
      <c r="BD67" s="132"/>
      <c r="BE67" s="132"/>
      <c r="BF67" s="132"/>
      <c r="BG67" s="132"/>
      <c r="BH67" s="132"/>
      <c r="BI67" s="132"/>
      <c r="BJ67" s="132"/>
      <c r="BK67" s="132"/>
    </row>
    <row r="68" spans="1:63" ht="96" thickTop="1" thickBot="1">
      <c r="A68" s="1143"/>
      <c r="B68" s="1142"/>
      <c r="C68" s="1343">
        <v>2</v>
      </c>
      <c r="D68" s="1266"/>
      <c r="E68" s="1021" t="s">
        <v>126</v>
      </c>
      <c r="F68" s="1021" t="s">
        <v>415</v>
      </c>
      <c r="G68" s="1021" t="s">
        <v>416</v>
      </c>
      <c r="H68" s="1368" t="s">
        <v>104</v>
      </c>
      <c r="I68" s="1368" t="s">
        <v>797</v>
      </c>
      <c r="J68" s="1266" t="s">
        <v>106</v>
      </c>
      <c r="K68" s="1266"/>
      <c r="L68" s="1266"/>
      <c r="M68" s="1266"/>
      <c r="N68" s="999" t="s">
        <v>149</v>
      </c>
      <c r="O68" s="1266">
        <v>65</v>
      </c>
      <c r="P68" s="1244" t="str">
        <f>IF(O68&lt;=0,"",IF(O68&lt;=2,"Muy Baja",IF(O68&lt;=24,"Baja",IF(O68&lt;=500,"Media",IF(O68&lt;=5000,"Alta","Muy Alta")))))</f>
        <v>Media</v>
      </c>
      <c r="Q68" s="1267">
        <f>IF(P68="","",IF(P68="Muy Baja",0.2,IF(P68="Baja",0.4,IF(P68="Media",0.6,IF(P68="Alta",0.8,IF(P68="Muy Alta",1,))))))</f>
        <v>0.6</v>
      </c>
      <c r="R68" s="1021" t="s">
        <v>108</v>
      </c>
      <c r="S68" s="1244" t="str">
        <f>IF(OR(R68='Tabla Impacto'!$C$11,R68='Tabla Impacto'!$D$11),"Leve",IF(OR(R68='Tabla Impacto'!$C$12,R68='Tabla Impacto'!$D$12),"Menor",IF(OR(R68='Tabla Impacto'!$C$13,R68='Tabla Impacto'!$D$13),"Moderado",IF(OR(R68='Tabla Impacto'!$C$14,R68='Tabla Impacto'!$D$14),"Mayor",IF(OR(R68='Tabla Impacto'!$C$15,R68='Tabla Impacto'!$D$15),"Catastrófico","")))))</f>
        <v>Moderado</v>
      </c>
      <c r="T68" s="1267">
        <f>IF(S68="","",IF(S68="Leve",0.2,IF(S68="Menor",0.4,IF(S68="Moderado",0.6,IF(S68="Mayor",0.8,IF(S68="Catastrófico",1,))))))</f>
        <v>0.6</v>
      </c>
      <c r="U68" s="1268" t="str">
        <f>IF(OR(AND(P68="Muy Baja",S68="Leve"),AND(P68="Muy Baja",S68="Menor"),AND(P68="Baja",S68="Leve")),"Bajo",IF(OR(AND(P68="Muy baja",S68="Moderado"),AND(P68="Baja",S68="Menor"),AND(P68="Baja",S68="Moderado"),AND(P68="Media",S68="Leve"),AND(P68="Media",S68="Menor"),AND(P68="Media",S68="Moderado"),AND(P68="Alta",S68="Leve"),AND(P68="Alta",S68="Menor")),"Moderado",IF(OR(AND(P68="Muy Baja",S68="Mayor"),AND(P68="Baja",S68="Mayor"),AND(P68="Media",S68="Mayor"),AND(P68="Alta",S68="Moderado"),AND(P68="Alta",S68="Mayor"),AND(P68="Muy Alta",S68="Leve"),AND(P68="Muy Alta",S68="Menor"),AND(P68="Muy Alta",S68="Moderado"),AND(P68="Muy Alta",S68="Mayor")),"Alto",IF(OR(AND(P68="Muy Baja",S68="Catastrófico"),AND(P68="Baja",S68="Catastrófico"),AND(P68="Media",S68="Catastrófico"),AND(P68="Alta",S68="Catastrófico"),AND(P68="Muy Alta",S68="Catastrófico")),"Extremo",""))))</f>
        <v>Moderado</v>
      </c>
      <c r="V68" s="341">
        <v>1</v>
      </c>
      <c r="W68" s="333" t="s">
        <v>417</v>
      </c>
      <c r="X68" s="341" t="str">
        <f t="shared" si="18"/>
        <v>Probabilidad</v>
      </c>
      <c r="Y68" s="233" t="s">
        <v>109</v>
      </c>
      <c r="Z68" s="233" t="s">
        <v>110</v>
      </c>
      <c r="AA68" s="338" t="str">
        <f t="shared" si="19"/>
        <v>40%</v>
      </c>
      <c r="AB68" s="233" t="s">
        <v>111</v>
      </c>
      <c r="AC68" s="233" t="s">
        <v>112</v>
      </c>
      <c r="AD68" s="233" t="s">
        <v>113</v>
      </c>
      <c r="AE68" s="348">
        <f>IFERROR(IF(X68="Probabilidad",(Q68-(+Q68*AA68)),IF(X68="Impacto",Q68,"")),"")</f>
        <v>0.36</v>
      </c>
      <c r="AF68" s="337" t="str">
        <f t="shared" si="20"/>
        <v>Baja</v>
      </c>
      <c r="AG68" s="338">
        <f t="shared" si="21"/>
        <v>0.36</v>
      </c>
      <c r="AH68" s="337" t="str">
        <f t="shared" si="22"/>
        <v>Moderado</v>
      </c>
      <c r="AI68" s="339">
        <f>IFERROR(IF(X68="Impacto",(T68-(+T68*AA68)),IF(X68="Probabilidad",T68,"")),"")</f>
        <v>0.6</v>
      </c>
      <c r="AJ68" s="340" t="str">
        <f t="shared" si="23"/>
        <v>Moderado</v>
      </c>
      <c r="AK68" s="361" t="s">
        <v>114</v>
      </c>
      <c r="AL68" s="1021"/>
      <c r="AM68" s="1021" t="s">
        <v>418</v>
      </c>
      <c r="AN68" s="1021" t="s">
        <v>800</v>
      </c>
      <c r="AO68" s="1023" t="s">
        <v>795</v>
      </c>
      <c r="AP68" s="164"/>
      <c r="AQ68" s="162"/>
      <c r="AR68" s="163"/>
      <c r="AS68" s="637"/>
      <c r="AT68" s="133"/>
      <c r="AU68" s="133"/>
      <c r="AV68" s="133"/>
      <c r="AW68" s="133"/>
      <c r="AX68" s="133"/>
      <c r="AY68" s="133"/>
      <c r="AZ68" s="133"/>
      <c r="BA68" s="133"/>
      <c r="BB68" s="133"/>
      <c r="BC68" s="133"/>
      <c r="BD68" s="133"/>
      <c r="BE68" s="133"/>
      <c r="BF68" s="133"/>
      <c r="BG68" s="133"/>
      <c r="BH68" s="133"/>
      <c r="BI68" s="133"/>
      <c r="BJ68" s="133"/>
      <c r="BK68" s="133"/>
    </row>
    <row r="69" spans="1:63" ht="111.75" thickTop="1" thickBot="1">
      <c r="A69" s="1143"/>
      <c r="B69" s="1142"/>
      <c r="C69" s="1070"/>
      <c r="D69" s="1372"/>
      <c r="E69" s="1241"/>
      <c r="F69" s="1038"/>
      <c r="G69" s="1038"/>
      <c r="H69" s="1038"/>
      <c r="I69" s="1038"/>
      <c r="J69" s="1038"/>
      <c r="K69" s="1038"/>
      <c r="L69" s="1038"/>
      <c r="M69" s="1038"/>
      <c r="N69" s="1005"/>
      <c r="O69" s="1038"/>
      <c r="P69" s="1038"/>
      <c r="Q69" s="1038"/>
      <c r="R69" s="1038"/>
      <c r="S69" s="1038"/>
      <c r="T69" s="1038"/>
      <c r="U69" s="1038"/>
      <c r="V69" s="355">
        <v>2</v>
      </c>
      <c r="W69" s="330" t="s">
        <v>798</v>
      </c>
      <c r="X69" s="355" t="str">
        <f t="shared" si="18"/>
        <v>Probabilidad</v>
      </c>
      <c r="Y69" s="233" t="s">
        <v>109</v>
      </c>
      <c r="Z69" s="233" t="s">
        <v>110</v>
      </c>
      <c r="AA69" s="344" t="str">
        <f t="shared" si="19"/>
        <v>40%</v>
      </c>
      <c r="AB69" s="233" t="s">
        <v>111</v>
      </c>
      <c r="AC69" s="233" t="s">
        <v>112</v>
      </c>
      <c r="AD69" s="233" t="s">
        <v>113</v>
      </c>
      <c r="AE69" s="386">
        <f>IFERROR(IF(AND(X68="Probabilidad",X69="Probabilidad"),(AG68-(+AG68*AA69)),IF(X69="Probabilidad",(Q68-(+Q68*AA69)),IF(X69="Impacto",AG68,""))),"")</f>
        <v>0.216</v>
      </c>
      <c r="AF69" s="343" t="str">
        <f t="shared" si="20"/>
        <v>Baja</v>
      </c>
      <c r="AG69" s="344">
        <f t="shared" si="21"/>
        <v>0.216</v>
      </c>
      <c r="AH69" s="343" t="str">
        <f t="shared" si="22"/>
        <v>Moderado</v>
      </c>
      <c r="AI69" s="354">
        <f>IFERROR(IF(AND(X68="Impacto",X69="Impacto"),(AI68-(+AI68*AA69)),IF(X69="Impacto",(T68-(+T68*AA69)),IF(X69="Probabilidad",AI68,""))),"")</f>
        <v>0.6</v>
      </c>
      <c r="AJ69" s="387" t="str">
        <f t="shared" si="23"/>
        <v>Moderado</v>
      </c>
      <c r="AK69" s="361" t="s">
        <v>114</v>
      </c>
      <c r="AL69" s="1038"/>
      <c r="AM69" s="1038"/>
      <c r="AN69" s="1038"/>
      <c r="AO69" s="1024"/>
      <c r="AP69" s="164"/>
      <c r="AQ69" s="162"/>
      <c r="AR69" s="163"/>
      <c r="AS69" s="637"/>
      <c r="AT69" s="133"/>
      <c r="AU69" s="133"/>
      <c r="AV69" s="133"/>
      <c r="AW69" s="133"/>
      <c r="AX69" s="133"/>
      <c r="AY69" s="133"/>
      <c r="AZ69" s="133"/>
      <c r="BA69" s="133"/>
      <c r="BB69" s="133"/>
      <c r="BC69" s="133"/>
      <c r="BD69" s="133"/>
      <c r="BE69" s="133"/>
      <c r="BF69" s="133"/>
      <c r="BG69" s="133"/>
      <c r="BH69" s="133"/>
      <c r="BI69" s="133"/>
      <c r="BJ69" s="133"/>
      <c r="BK69" s="133"/>
    </row>
    <row r="70" spans="1:63" ht="96" thickTop="1" thickBot="1">
      <c r="A70" s="1143"/>
      <c r="B70" s="1142"/>
      <c r="C70" s="1367"/>
      <c r="D70" s="1271"/>
      <c r="E70" s="1242"/>
      <c r="F70" s="1039"/>
      <c r="G70" s="1039"/>
      <c r="H70" s="1039"/>
      <c r="I70" s="1039"/>
      <c r="J70" s="1039"/>
      <c r="K70" s="1039"/>
      <c r="L70" s="1039"/>
      <c r="M70" s="1039"/>
      <c r="N70" s="1047"/>
      <c r="O70" s="1039"/>
      <c r="P70" s="1039"/>
      <c r="Q70" s="1039"/>
      <c r="R70" s="1039"/>
      <c r="S70" s="1039"/>
      <c r="T70" s="1039"/>
      <c r="U70" s="1039"/>
      <c r="V70" s="322">
        <v>3</v>
      </c>
      <c r="W70" s="334" t="s">
        <v>799</v>
      </c>
      <c r="X70" s="322" t="str">
        <f t="shared" si="18"/>
        <v>Probabilidad</v>
      </c>
      <c r="Y70" s="233" t="s">
        <v>109</v>
      </c>
      <c r="Z70" s="233" t="s">
        <v>110</v>
      </c>
      <c r="AA70" s="346" t="str">
        <f t="shared" si="19"/>
        <v>40%</v>
      </c>
      <c r="AB70" s="233" t="s">
        <v>121</v>
      </c>
      <c r="AC70" s="233" t="s">
        <v>112</v>
      </c>
      <c r="AD70" s="233" t="s">
        <v>113</v>
      </c>
      <c r="AE70" s="349">
        <f>IFERROR(IF(AND(X69="Probabilidad",X70="Probabilidad"),(AG69-(+AG69*AA70)),IF(X70="Probabilidad",(Q69-(+Q69*AA70)),IF(X70="Impacto",AG69,""))),"")</f>
        <v>0.12959999999999999</v>
      </c>
      <c r="AF70" s="350" t="str">
        <f t="shared" si="20"/>
        <v>Muy Baja</v>
      </c>
      <c r="AG70" s="346">
        <f t="shared" si="21"/>
        <v>0.12959999999999999</v>
      </c>
      <c r="AH70" s="350" t="str">
        <f t="shared" si="22"/>
        <v>Moderado</v>
      </c>
      <c r="AI70" s="351">
        <f>IFERROR(IF(AND(X69="Impacto",X70="Impacto"),(AI69-(+AI69*AA70)),IF(AND(X69="Probabilidad",X70="Impacto"),(AI68-(+AI68*AA70)),IF(X70="Probabilidad",AI69,""))),"")</f>
        <v>0.6</v>
      </c>
      <c r="AJ70" s="352" t="str">
        <f t="shared" si="23"/>
        <v>Moderado</v>
      </c>
      <c r="AK70" s="361" t="s">
        <v>114</v>
      </c>
      <c r="AL70" s="1039"/>
      <c r="AM70" s="1039"/>
      <c r="AN70" s="1039"/>
      <c r="AO70" s="1025"/>
      <c r="AP70" s="164"/>
      <c r="AQ70" s="162"/>
      <c r="AR70" s="163"/>
      <c r="AS70" s="637"/>
      <c r="AT70" s="133"/>
      <c r="AU70" s="133"/>
      <c r="AV70" s="133"/>
      <c r="AW70" s="133"/>
      <c r="AX70" s="133"/>
      <c r="AY70" s="133"/>
      <c r="AZ70" s="133"/>
      <c r="BA70" s="133"/>
      <c r="BB70" s="133"/>
      <c r="BC70" s="133"/>
      <c r="BD70" s="133"/>
      <c r="BE70" s="133"/>
      <c r="BF70" s="133"/>
      <c r="BG70" s="133"/>
      <c r="BH70" s="133"/>
      <c r="BI70" s="133"/>
      <c r="BJ70" s="133"/>
      <c r="BK70" s="133"/>
    </row>
    <row r="71" spans="1:63" ht="127.5" thickTop="1" thickBot="1">
      <c r="A71" s="1143"/>
      <c r="B71" s="1142"/>
      <c r="C71" s="1343">
        <v>3</v>
      </c>
      <c r="D71" s="1266"/>
      <c r="E71" s="1021" t="s">
        <v>126</v>
      </c>
      <c r="F71" s="1021" t="s">
        <v>419</v>
      </c>
      <c r="G71" s="1021" t="s">
        <v>801</v>
      </c>
      <c r="H71" s="1368" t="s">
        <v>104</v>
      </c>
      <c r="I71" s="1368" t="s">
        <v>802</v>
      </c>
      <c r="J71" s="1266" t="s">
        <v>106</v>
      </c>
      <c r="K71" s="1266"/>
      <c r="L71" s="1266"/>
      <c r="M71" s="1266"/>
      <c r="N71" s="999" t="s">
        <v>107</v>
      </c>
      <c r="O71" s="1266">
        <v>1721</v>
      </c>
      <c r="P71" s="1244" t="str">
        <f>IF(O71&lt;=0,"",IF(O71&lt;=2,"Muy Baja",IF(O71&lt;=24,"Baja",IF(O71&lt;=500,"Media",IF(O71&lt;=5000,"Alta","Muy Alta")))))</f>
        <v>Alta</v>
      </c>
      <c r="Q71" s="1267">
        <f>IF(P71="","",IF(P71="Muy Baja",0.2,IF(P71="Baja",0.4,IF(P71="Media",0.6,IF(P71="Alta",0.8,IF(P71="Muy Alta",1,))))))</f>
        <v>0.8</v>
      </c>
      <c r="R71" s="1021" t="s">
        <v>108</v>
      </c>
      <c r="S71" s="1244" t="str">
        <f>IF(OR(R71='Tabla Impacto'!$C$11,R71='Tabla Impacto'!$D$11),"Leve",IF(OR(R71='Tabla Impacto'!$C$12,R71='Tabla Impacto'!$D$12),"Menor",IF(OR(R71='Tabla Impacto'!$C$13,R71='Tabla Impacto'!$D$13),"Moderado",IF(OR(R71='Tabla Impacto'!$C$14,R71='Tabla Impacto'!$D$14),"Mayor",IF(OR(R71='Tabla Impacto'!$C$15,R71='Tabla Impacto'!$D$15),"Catastrófico","")))))</f>
        <v>Moderado</v>
      </c>
      <c r="T71" s="1245">
        <f>IF(S71="","",IF(S71="Leve",0.2,IF(S71="Menor",0.4,IF(S71="Moderado",0.6,IF(S71="Mayor",0.8,IF(S71="Catastrófico",1,))))))</f>
        <v>0.6</v>
      </c>
      <c r="U71" s="1244" t="str">
        <f>IF(OR(AND(P71="Muy Baja",S71="Leve"),AND(P71="Muy Baja",S71="Menor"),AND(P71="Baja",S71="Leve")),"Bajo",IF(OR(AND(P71="Muy baja",S71="Moderado"),AND(P71="Baja",S71="Menor"),AND(P71="Baja",S71="Moderado"),AND(P71="Media",S71="Leve"),AND(P71="Media",S71="Menor"),AND(P71="Media",S71="Moderado"),AND(P71="Alta",S71="Leve"),AND(P71="Alta",S71="Menor")),"Moderado",IF(OR(AND(P71="Muy Baja",S71="Mayor"),AND(P71="Baja",S71="Mayor"),AND(P71="Media",S71="Mayor"),AND(P71="Alta",S71="Moderado"),AND(P71="Alta",S71="Mayor"),AND(P71="Muy Alta",S71="Leve"),AND(P71="Muy Alta",S71="Menor"),AND(P71="Muy Alta",S71="Moderado"),AND(P71="Muy Alta",S71="Mayor")),"Alto",IF(OR(AND(P71="Muy Baja",S71="Catastrófico"),AND(P71="Baja",S71="Catastrófico"),AND(P71="Media",S71="Catastrófico"),AND(P71="Alta",S71="Catastrófico"),AND(P71="Muy Alta",S71="Catastrófico")),"Extremo",""))))</f>
        <v>Alto</v>
      </c>
      <c r="V71" s="341">
        <v>1</v>
      </c>
      <c r="W71" s="333" t="s">
        <v>803</v>
      </c>
      <c r="X71" s="341" t="str">
        <f t="shared" si="18"/>
        <v>Probabilidad</v>
      </c>
      <c r="Y71" s="233" t="s">
        <v>109</v>
      </c>
      <c r="Z71" s="233" t="s">
        <v>110</v>
      </c>
      <c r="AA71" s="338" t="str">
        <f t="shared" si="19"/>
        <v>40%</v>
      </c>
      <c r="AB71" s="233" t="s">
        <v>121</v>
      </c>
      <c r="AC71" s="233" t="s">
        <v>112</v>
      </c>
      <c r="AD71" s="233" t="s">
        <v>113</v>
      </c>
      <c r="AE71" s="348">
        <f>IFERROR(IF(X71="Probabilidad",(Q71-(+Q71*AA71)),IF(X71="Impacto",Q71,"")),"")</f>
        <v>0.48</v>
      </c>
      <c r="AF71" s="337" t="str">
        <f t="shared" si="20"/>
        <v>Media</v>
      </c>
      <c r="AG71" s="338">
        <f t="shared" si="21"/>
        <v>0.48</v>
      </c>
      <c r="AH71" s="337" t="str">
        <f t="shared" si="22"/>
        <v>Moderado</v>
      </c>
      <c r="AI71" s="339">
        <f>IFERROR(IF(X71="Impacto",(T71-(+T71*AA71)),IF(X71="Probabilidad",T71,"")),"")</f>
        <v>0.6</v>
      </c>
      <c r="AJ71" s="340" t="str">
        <f t="shared" si="23"/>
        <v>Moderado</v>
      </c>
      <c r="AK71" s="361" t="s">
        <v>114</v>
      </c>
      <c r="AL71" s="999"/>
      <c r="AM71" s="1021" t="s">
        <v>420</v>
      </c>
      <c r="AN71" s="1021" t="s">
        <v>805</v>
      </c>
      <c r="AO71" s="1023" t="s">
        <v>795</v>
      </c>
      <c r="AP71" s="164"/>
      <c r="AQ71" s="162"/>
      <c r="AR71" s="163"/>
      <c r="AS71" s="637"/>
      <c r="AT71" s="133"/>
      <c r="AU71" s="133"/>
      <c r="AV71" s="133"/>
      <c r="AW71" s="133"/>
      <c r="AX71" s="133"/>
      <c r="AY71" s="133"/>
      <c r="AZ71" s="133"/>
      <c r="BA71" s="133"/>
      <c r="BB71" s="133"/>
      <c r="BC71" s="133"/>
      <c r="BD71" s="133"/>
      <c r="BE71" s="133"/>
      <c r="BF71" s="133"/>
      <c r="BG71" s="133"/>
      <c r="BH71" s="133"/>
      <c r="BI71" s="133"/>
      <c r="BJ71" s="133"/>
      <c r="BK71" s="133"/>
    </row>
    <row r="72" spans="1:63" ht="109.35" customHeight="1" thickTop="1" thickBot="1">
      <c r="A72" s="1143"/>
      <c r="B72" s="1142"/>
      <c r="C72" s="1070"/>
      <c r="D72" s="1372"/>
      <c r="E72" s="1241"/>
      <c r="F72" s="1038"/>
      <c r="G72" s="1038"/>
      <c r="H72" s="1038"/>
      <c r="I72" s="1038"/>
      <c r="J72" s="1038"/>
      <c r="K72" s="1038"/>
      <c r="L72" s="1038"/>
      <c r="M72" s="1038"/>
      <c r="N72" s="1005"/>
      <c r="O72" s="1038"/>
      <c r="P72" s="1038"/>
      <c r="Q72" s="1038"/>
      <c r="R72" s="1038"/>
      <c r="S72" s="1038"/>
      <c r="T72" s="1038"/>
      <c r="U72" s="1038"/>
      <c r="V72" s="355">
        <v>2</v>
      </c>
      <c r="W72" s="330" t="s">
        <v>421</v>
      </c>
      <c r="X72" s="355" t="str">
        <f t="shared" si="18"/>
        <v>Probabilidad</v>
      </c>
      <c r="Y72" s="233" t="s">
        <v>109</v>
      </c>
      <c r="Z72" s="233" t="s">
        <v>110</v>
      </c>
      <c r="AA72" s="344" t="str">
        <f t="shared" si="19"/>
        <v>40%</v>
      </c>
      <c r="AB72" s="233" t="s">
        <v>121</v>
      </c>
      <c r="AC72" s="233" t="s">
        <v>112</v>
      </c>
      <c r="AD72" s="233" t="s">
        <v>113</v>
      </c>
      <c r="AE72" s="386">
        <f t="shared" ref="AE72:AE76" si="24">IFERROR(IF(AND(X71="Probabilidad",X72="Probabilidad"),(AG71-(+AG71*AA72)),IF(X72="Probabilidad",(Q71-(+Q71*AA72)),IF(X72="Impacto",AG71,""))),"")</f>
        <v>0.28799999999999998</v>
      </c>
      <c r="AF72" s="343" t="str">
        <f t="shared" si="20"/>
        <v>Baja</v>
      </c>
      <c r="AG72" s="344">
        <f t="shared" si="21"/>
        <v>0.28799999999999998</v>
      </c>
      <c r="AH72" s="343" t="str">
        <f t="shared" si="22"/>
        <v>Moderado</v>
      </c>
      <c r="AI72" s="354">
        <f>IFERROR(IF(AND(X71="Impacto",X72="Impacto"),(AI71-(+AI71*AA72)),IF(X72="Impacto",($T$71-(+$T$71*AA72)),IF(X72="Probabilidad",AI71,""))),"")</f>
        <v>0.6</v>
      </c>
      <c r="AJ72" s="387" t="str">
        <f t="shared" si="23"/>
        <v>Moderado</v>
      </c>
      <c r="AK72" s="361" t="s">
        <v>114</v>
      </c>
      <c r="AL72" s="1005"/>
      <c r="AM72" s="1038"/>
      <c r="AN72" s="1038"/>
      <c r="AO72" s="1024"/>
      <c r="AP72" s="164"/>
      <c r="AQ72" s="162"/>
      <c r="AR72" s="163"/>
      <c r="AS72" s="637"/>
      <c r="AT72" s="133"/>
      <c r="AU72" s="133"/>
      <c r="AV72" s="133"/>
      <c r="AW72" s="133"/>
      <c r="AX72" s="133"/>
      <c r="AY72" s="133"/>
      <c r="AZ72" s="133"/>
      <c r="BA72" s="133"/>
      <c r="BB72" s="133"/>
      <c r="BC72" s="133"/>
      <c r="BD72" s="133"/>
      <c r="BE72" s="133"/>
      <c r="BF72" s="133"/>
      <c r="BG72" s="133"/>
      <c r="BH72" s="133"/>
      <c r="BI72" s="133"/>
      <c r="BJ72" s="133"/>
      <c r="BK72" s="133"/>
    </row>
    <row r="73" spans="1:63" ht="96" thickTop="1" thickBot="1">
      <c r="A73" s="1143"/>
      <c r="B73" s="1142"/>
      <c r="C73" s="1367"/>
      <c r="D73" s="1271"/>
      <c r="E73" s="1242"/>
      <c r="F73" s="1039"/>
      <c r="G73" s="1039"/>
      <c r="H73" s="1039"/>
      <c r="I73" s="1039"/>
      <c r="J73" s="1039"/>
      <c r="K73" s="1039"/>
      <c r="L73" s="1039"/>
      <c r="M73" s="1039"/>
      <c r="N73" s="1047"/>
      <c r="O73" s="1039"/>
      <c r="P73" s="1039"/>
      <c r="Q73" s="1039"/>
      <c r="R73" s="1039"/>
      <c r="S73" s="1039"/>
      <c r="T73" s="1039"/>
      <c r="U73" s="1039"/>
      <c r="V73" s="322">
        <v>3</v>
      </c>
      <c r="W73" s="334" t="s">
        <v>804</v>
      </c>
      <c r="X73" s="322" t="str">
        <f t="shared" si="18"/>
        <v>Probabilidad</v>
      </c>
      <c r="Y73" s="233" t="s">
        <v>109</v>
      </c>
      <c r="Z73" s="233" t="s">
        <v>110</v>
      </c>
      <c r="AA73" s="346" t="str">
        <f t="shared" si="19"/>
        <v>40%</v>
      </c>
      <c r="AB73" s="233" t="s">
        <v>121</v>
      </c>
      <c r="AC73" s="233" t="s">
        <v>112</v>
      </c>
      <c r="AD73" s="233" t="s">
        <v>113</v>
      </c>
      <c r="AE73" s="349">
        <f>IFERROR(IF(AND(X72="Probabilidad",X73="Probabilidad"),(AG72-(+AG72*AA73)),IF(X73="Probabilidad",(Q71-(+Q71*AA73)),IF(X73="Impacto",AG72,""))),"")</f>
        <v>0.17279999999999998</v>
      </c>
      <c r="AF73" s="350" t="str">
        <f t="shared" si="20"/>
        <v>Muy Baja</v>
      </c>
      <c r="AG73" s="346">
        <f t="shared" si="21"/>
        <v>0.17279999999999998</v>
      </c>
      <c r="AH73" s="350" t="str">
        <f t="shared" si="22"/>
        <v>Moderado</v>
      </c>
      <c r="AI73" s="351">
        <f>IFERROR(IF(AND(X72="Impacto",X73="Impacto"),(AI72-(+AI72*AA73)),IF(AND(X72="Probabilidad",X73="Impacto"),(AI71-(+AI71*AA73)),IF(X73="Probabilidad",AI72,""))),"")</f>
        <v>0.6</v>
      </c>
      <c r="AJ73" s="352" t="str">
        <f t="shared" si="23"/>
        <v>Moderado</v>
      </c>
      <c r="AK73" s="361" t="s">
        <v>114</v>
      </c>
      <c r="AL73" s="1047"/>
      <c r="AM73" s="1039"/>
      <c r="AN73" s="1039"/>
      <c r="AO73" s="1025"/>
      <c r="AP73" s="164"/>
      <c r="AQ73" s="162"/>
      <c r="AR73" s="163"/>
      <c r="AS73" s="637"/>
      <c r="AT73" s="133"/>
      <c r="AU73" s="133"/>
      <c r="AV73" s="133"/>
      <c r="AW73" s="133"/>
      <c r="AX73" s="133"/>
      <c r="AY73" s="133"/>
      <c r="AZ73" s="133"/>
      <c r="BA73" s="133"/>
      <c r="BB73" s="133"/>
      <c r="BC73" s="133"/>
      <c r="BD73" s="133"/>
      <c r="BE73" s="133"/>
      <c r="BF73" s="133"/>
      <c r="BG73" s="133"/>
      <c r="BH73" s="133"/>
      <c r="BI73" s="133"/>
      <c r="BJ73" s="133"/>
      <c r="BK73" s="133"/>
    </row>
    <row r="74" spans="1:63" ht="127.5" thickTop="1" thickBot="1">
      <c r="A74" s="1143"/>
      <c r="B74" s="1142"/>
      <c r="C74" s="1343">
        <v>4</v>
      </c>
      <c r="D74" s="1266"/>
      <c r="E74" s="1021" t="s">
        <v>116</v>
      </c>
      <c r="F74" s="1021" t="s">
        <v>422</v>
      </c>
      <c r="G74" s="1021" t="s">
        <v>806</v>
      </c>
      <c r="H74" s="1021" t="s">
        <v>104</v>
      </c>
      <c r="I74" s="1021" t="s">
        <v>807</v>
      </c>
      <c r="J74" s="1266" t="s">
        <v>106</v>
      </c>
      <c r="K74" s="1266"/>
      <c r="L74" s="1266" t="s">
        <v>106</v>
      </c>
      <c r="M74" s="1266"/>
      <c r="N74" s="999" t="s">
        <v>107</v>
      </c>
      <c r="O74" s="1266">
        <v>150</v>
      </c>
      <c r="P74" s="1244" t="str">
        <f>IF(O74&lt;=0,"",IF(O74&lt;=2,"Muy Baja",IF(O74&lt;=24,"Baja",IF(O74&lt;=500,"Media",IF(O74&lt;=5000,"Alta","Muy Alta")))))</f>
        <v>Media</v>
      </c>
      <c r="Q74" s="1267">
        <f>IF(P74="","",IF(P74="Muy Baja",0.2,IF(P74="Baja",0.4,IF(P74="Media",0.6,IF(P74="Alta",0.8,IF(P74="Muy Alta",1,))))))</f>
        <v>0.6</v>
      </c>
      <c r="R74" s="1021" t="s">
        <v>146</v>
      </c>
      <c r="S74" s="1244" t="str">
        <f>IF(OR(R74='Tabla Impacto'!$C$11,R74='Tabla Impacto'!$D$11),"Leve",IF(OR(R74='Tabla Impacto'!$C$12,R74='Tabla Impacto'!$D$12),"Menor",IF(OR(R74='Tabla Impacto'!$C$13,R74='Tabla Impacto'!$D$13),"Moderado",IF(OR(R74='Tabla Impacto'!$C$14,R74='Tabla Impacto'!$D$14),"Mayor",IF(OR(R74='Tabla Impacto'!$C$15,R74='Tabla Impacto'!$D$15),"Catastrófico","")))))</f>
        <v>Leve</v>
      </c>
      <c r="T74" s="1095">
        <f>IF(S74="","",IF(S74="Leve",0.2,IF(S74="Menor",0.4,IF(S74="Moderado",0.6,IF(S74="Mayor",0.8,IF(S74="Catastrófico",1,))))))</f>
        <v>0.2</v>
      </c>
      <c r="U74" s="1268" t="str">
        <f>IF(OR(AND(P74="Muy Baja",S74="Leve"),AND(P74="Muy Baja",S74="Menor"),AND(P74="Baja",S74="Leve")),"Bajo",IF(OR(AND(P74="Muy baja",S74="Moderado"),AND(P74="Baja",S74="Menor"),AND(P74="Baja",S74="Moderado"),AND(P74="Media",S74="Leve"),AND(P74="Media",S74="Menor"),AND(P74="Media",S74="Moderado"),AND(P74="Alta",S74="Leve"),AND(P74="Alta",S74="Menor")),"Moderado",IF(OR(AND(P74="Muy Baja",S74="Mayor"),AND(P74="Baja",S74="Mayor"),AND(P74="Media",S74="Mayor"),AND(P74="Alta",S74="Moderado"),AND(P74="Alta",S74="Mayor"),AND(P74="Muy Alta",S74="Leve"),AND(P74="Muy Alta",S74="Menor"),AND(P74="Muy Alta",S74="Moderado"),AND(P74="Muy Alta",S74="Mayor")),"Alto",IF(OR(AND(P74="Muy Baja",S74="Catastrófico"),AND(P74="Baja",S74="Catastrófico"),AND(P74="Media",S74="Catastrófico"),AND(P74="Alta",S74="Catastrófico"),AND(P74="Muy Alta",S74="Catastrófico")),"Extremo",""))))</f>
        <v>Moderado</v>
      </c>
      <c r="V74" s="341">
        <v>1</v>
      </c>
      <c r="W74" s="333" t="s">
        <v>808</v>
      </c>
      <c r="X74" s="341" t="str">
        <f t="shared" si="18"/>
        <v>Probabilidad</v>
      </c>
      <c r="Y74" s="233" t="s">
        <v>109</v>
      </c>
      <c r="Z74" s="233" t="s">
        <v>110</v>
      </c>
      <c r="AA74" s="338" t="str">
        <f t="shared" si="19"/>
        <v>40%</v>
      </c>
      <c r="AB74" s="233" t="s">
        <v>121</v>
      </c>
      <c r="AC74" s="233" t="s">
        <v>112</v>
      </c>
      <c r="AD74" s="233" t="s">
        <v>113</v>
      </c>
      <c r="AE74" s="349">
        <f>IFERROR(IF(X74="Probabilidad",(Q74-(+Q74*AA74)),IF(X74="Impacto",Q74,"")),"")</f>
        <v>0.36</v>
      </c>
      <c r="AF74" s="337" t="str">
        <f t="shared" si="20"/>
        <v>Baja</v>
      </c>
      <c r="AG74" s="338">
        <f t="shared" si="21"/>
        <v>0.36</v>
      </c>
      <c r="AH74" s="254" t="str">
        <f t="shared" si="22"/>
        <v>Leve</v>
      </c>
      <c r="AI74" s="339">
        <f>IFERROR(IF(X74="Impacto",(T74-(+T74*AA74)),IF(X74="Probabilidad",T74,"")),"")</f>
        <v>0.2</v>
      </c>
      <c r="AJ74" s="255" t="str">
        <f t="shared" si="23"/>
        <v>Bajo</v>
      </c>
      <c r="AK74" s="361" t="s">
        <v>114</v>
      </c>
      <c r="AL74" s="333"/>
      <c r="AM74" s="313"/>
      <c r="AN74" s="333"/>
      <c r="AO74" s="360"/>
      <c r="AP74" s="164"/>
      <c r="AQ74" s="162"/>
      <c r="AR74" s="163"/>
      <c r="AS74" s="637"/>
      <c r="AT74" s="133"/>
      <c r="AU74" s="133"/>
      <c r="AV74" s="133"/>
      <c r="AW74" s="133"/>
      <c r="AX74" s="133"/>
      <c r="AY74" s="133"/>
      <c r="AZ74" s="133"/>
      <c r="BA74" s="133"/>
      <c r="BB74" s="133"/>
      <c r="BC74" s="133"/>
      <c r="BD74" s="133"/>
      <c r="BE74" s="133"/>
      <c r="BF74" s="133"/>
      <c r="BG74" s="133"/>
      <c r="BH74" s="133"/>
      <c r="BI74" s="133"/>
      <c r="BJ74" s="133"/>
      <c r="BK74" s="133"/>
    </row>
    <row r="75" spans="1:63" ht="127.5" customHeight="1" thickTop="1" thickBot="1">
      <c r="A75" s="1143"/>
      <c r="B75" s="1142"/>
      <c r="C75" s="1070"/>
      <c r="D75" s="1372"/>
      <c r="E75" s="1241"/>
      <c r="F75" s="1038"/>
      <c r="G75" s="1038"/>
      <c r="H75" s="1038"/>
      <c r="I75" s="1038"/>
      <c r="J75" s="1038"/>
      <c r="K75" s="1038"/>
      <c r="L75" s="1038"/>
      <c r="M75" s="1038"/>
      <c r="N75" s="1005"/>
      <c r="O75" s="1038"/>
      <c r="P75" s="1038"/>
      <c r="Q75" s="1038"/>
      <c r="R75" s="1038"/>
      <c r="S75" s="1038"/>
      <c r="T75" s="1158"/>
      <c r="U75" s="1038"/>
      <c r="V75" s="355">
        <v>2</v>
      </c>
      <c r="W75" s="330" t="s">
        <v>809</v>
      </c>
      <c r="X75" s="355" t="str">
        <f t="shared" si="18"/>
        <v>Impacto</v>
      </c>
      <c r="Y75" s="233" t="s">
        <v>125</v>
      </c>
      <c r="Z75" s="233" t="s">
        <v>110</v>
      </c>
      <c r="AA75" s="344" t="str">
        <f t="shared" si="19"/>
        <v>25%</v>
      </c>
      <c r="AB75" s="233" t="s">
        <v>111</v>
      </c>
      <c r="AC75" s="233" t="s">
        <v>112</v>
      </c>
      <c r="AD75" s="233" t="s">
        <v>113</v>
      </c>
      <c r="AE75" s="386">
        <f t="shared" si="24"/>
        <v>0.36</v>
      </c>
      <c r="AF75" s="343" t="str">
        <f t="shared" si="20"/>
        <v>Baja</v>
      </c>
      <c r="AG75" s="344">
        <f t="shared" si="21"/>
        <v>0.36</v>
      </c>
      <c r="AH75" s="254" t="str">
        <f t="shared" si="22"/>
        <v>Leve</v>
      </c>
      <c r="AI75" s="339">
        <f>IFERROR(IF(AND(X74="Impacto",X75="Impacto"),(AI74-(+AI74*AA75)),IF(X75="Impacto",($T$74-(+$T$74*AA75)),IF(X75="Probabilidad",AI74,""))),"")</f>
        <v>0.15000000000000002</v>
      </c>
      <c r="AJ75" s="256" t="str">
        <f t="shared" si="23"/>
        <v>Bajo</v>
      </c>
      <c r="AK75" s="361" t="s">
        <v>114</v>
      </c>
      <c r="AL75" s="1046"/>
      <c r="AM75" s="330" t="s">
        <v>811</v>
      </c>
      <c r="AN75" s="330" t="s">
        <v>813</v>
      </c>
      <c r="AO75" s="728" t="s">
        <v>795</v>
      </c>
      <c r="AP75" s="164"/>
      <c r="AQ75" s="162"/>
      <c r="AR75" s="163"/>
      <c r="AS75" s="637"/>
      <c r="AT75" s="133"/>
      <c r="AU75" s="133"/>
      <c r="AV75" s="133"/>
      <c r="AW75" s="133"/>
      <c r="AX75" s="133"/>
      <c r="AY75" s="133"/>
      <c r="AZ75" s="133"/>
      <c r="BA75" s="133"/>
      <c r="BB75" s="133"/>
      <c r="BC75" s="133"/>
      <c r="BD75" s="133"/>
      <c r="BE75" s="133"/>
      <c r="BF75" s="133"/>
      <c r="BG75" s="133"/>
      <c r="BH75" s="133"/>
      <c r="BI75" s="133"/>
      <c r="BJ75" s="133"/>
      <c r="BK75" s="133"/>
    </row>
    <row r="76" spans="1:63" ht="143.25" thickTop="1" thickBot="1">
      <c r="A76" s="1143"/>
      <c r="B76" s="1142"/>
      <c r="C76" s="1070"/>
      <c r="D76" s="1372"/>
      <c r="E76" s="1241"/>
      <c r="F76" s="1038"/>
      <c r="G76" s="1038"/>
      <c r="H76" s="1038"/>
      <c r="I76" s="1038"/>
      <c r="J76" s="1038"/>
      <c r="K76" s="1038"/>
      <c r="L76" s="1038"/>
      <c r="M76" s="1038"/>
      <c r="N76" s="1005"/>
      <c r="O76" s="1038"/>
      <c r="P76" s="1038"/>
      <c r="Q76" s="1038"/>
      <c r="R76" s="1038"/>
      <c r="S76" s="1038"/>
      <c r="T76" s="1158"/>
      <c r="U76" s="1038"/>
      <c r="V76" s="355">
        <v>3</v>
      </c>
      <c r="W76" s="330" t="s">
        <v>810</v>
      </c>
      <c r="X76" s="355" t="str">
        <f t="shared" si="18"/>
        <v>Impacto</v>
      </c>
      <c r="Y76" s="233" t="s">
        <v>125</v>
      </c>
      <c r="Z76" s="233" t="s">
        <v>110</v>
      </c>
      <c r="AA76" s="344" t="str">
        <f t="shared" si="19"/>
        <v>25%</v>
      </c>
      <c r="AB76" s="233" t="s">
        <v>111</v>
      </c>
      <c r="AC76" s="233" t="s">
        <v>112</v>
      </c>
      <c r="AD76" s="233" t="s">
        <v>113</v>
      </c>
      <c r="AE76" s="386">
        <f t="shared" si="24"/>
        <v>0.36</v>
      </c>
      <c r="AF76" s="343" t="str">
        <f t="shared" si="20"/>
        <v>Baja</v>
      </c>
      <c r="AG76" s="344">
        <f t="shared" si="21"/>
        <v>0.36</v>
      </c>
      <c r="AH76" s="256" t="str">
        <f t="shared" si="22"/>
        <v>Leve</v>
      </c>
      <c r="AI76" s="354">
        <f>IFERROR(IF(AND(X75="Impacto",X76="Impacto"),(AI75-(+AI75*AA76)),IF(AND(X75="Probabilidad",X76="Impacto"),(AI74-(+AI74*AA76)),IF(X76="Probabilidad",AI75,""))),"")</f>
        <v>0.11250000000000002</v>
      </c>
      <c r="AJ76" s="256" t="str">
        <f t="shared" si="23"/>
        <v>Bajo</v>
      </c>
      <c r="AK76" s="361" t="s">
        <v>114</v>
      </c>
      <c r="AL76" s="1000"/>
      <c r="AM76" s="685" t="s">
        <v>812</v>
      </c>
      <c r="AN76" s="685" t="s">
        <v>813</v>
      </c>
      <c r="AO76" s="729" t="s">
        <v>795</v>
      </c>
      <c r="AP76" s="164"/>
      <c r="AQ76" s="162"/>
      <c r="AR76" s="163"/>
      <c r="AS76" s="637"/>
      <c r="AT76" s="133"/>
      <c r="AU76" s="133"/>
      <c r="AV76" s="133"/>
      <c r="AW76" s="133"/>
      <c r="AX76" s="133"/>
      <c r="AY76" s="133"/>
      <c r="AZ76" s="133"/>
      <c r="BA76" s="133"/>
      <c r="BB76" s="133"/>
      <c r="BC76" s="133"/>
      <c r="BD76" s="133"/>
      <c r="BE76" s="133"/>
      <c r="BF76" s="133"/>
      <c r="BG76" s="133"/>
      <c r="BH76" s="133"/>
      <c r="BI76" s="133"/>
      <c r="BJ76" s="133"/>
      <c r="BK76" s="133"/>
    </row>
    <row r="77" spans="1:63" ht="82.5" customHeight="1" thickTop="1" thickBot="1">
      <c r="A77" s="1143"/>
      <c r="B77" s="1142"/>
      <c r="C77" s="1369">
        <v>5</v>
      </c>
      <c r="D77" s="1004"/>
      <c r="E77" s="1000" t="s">
        <v>126</v>
      </c>
      <c r="F77" s="1000" t="s">
        <v>424</v>
      </c>
      <c r="G77" s="1000" t="s">
        <v>425</v>
      </c>
      <c r="H77" s="1000" t="s">
        <v>104</v>
      </c>
      <c r="I77" s="1000" t="s">
        <v>814</v>
      </c>
      <c r="J77" s="1000" t="s">
        <v>106</v>
      </c>
      <c r="K77" s="1000"/>
      <c r="L77" s="1000" t="s">
        <v>106</v>
      </c>
      <c r="M77" s="1000"/>
      <c r="N77" s="999" t="s">
        <v>149</v>
      </c>
      <c r="O77" s="1000">
        <v>1721</v>
      </c>
      <c r="P77" s="1007" t="str">
        <f>IF(O77&lt;=0,"",IF(O77&lt;=2,"Muy Baja",IF(O77&lt;=24,"Baja",IF(O77&lt;=500,"Media",IF(O77&lt;=5000,"Alta","Muy Alta")))))</f>
        <v>Alta</v>
      </c>
      <c r="Q77" s="1009">
        <f>IF(P77="","",IF(P77="Muy Baja",0.2,IF(P77="Baja",0.4,IF(P77="Media",0.6,IF(P77="Alta",0.8,IF(P77="Muy Alta",1,))))))</f>
        <v>0.8</v>
      </c>
      <c r="R77" s="1000" t="s">
        <v>146</v>
      </c>
      <c r="S77" s="1244" t="str">
        <f>IF(OR(R77='Tabla Impacto'!$C$11,R77='Tabla Impacto'!$D$11),"Leve",IF(OR(R77='Tabla Impacto'!$C$12,R77='Tabla Impacto'!$D$12),"Menor",IF(OR(R77='Tabla Impacto'!$C$13,R77='Tabla Impacto'!$D$13),"Moderado",IF(OR(R77='Tabla Impacto'!$C$14,R77='Tabla Impacto'!$D$14),"Mayor",IF(OR(R77='Tabla Impacto'!$C$15,R77='Tabla Impacto'!$D$15),"Catastrófico","")))))</f>
        <v>Leve</v>
      </c>
      <c r="T77" s="1009">
        <f>IF(S77="","",IF(S77="Leve",0.2,IF(S77="Menor",0.4,IF(S77="Moderado",0.6,IF(S77="Mayor",0.8,IF(S77="Catastrófico",1,))))))</f>
        <v>0.2</v>
      </c>
      <c r="U77" s="1013" t="str">
        <f>IF(OR(AND(P77="Muy Baja",S77="Leve"),AND(P77="Muy Baja",S77="Menor"),AND(P77="Baja",S77="Leve")),"Bajo",IF(OR(AND(P77="Muy baja",S77="Moderado"),AND(P77="Baja",S77="Menor"),AND(P77="Baja",S77="Moderado"),AND(P77="Media",S77="Leve"),AND(P77="Media",S77="Menor"),AND(P77="Media",S77="Moderado"),AND(P77="Alta",S77="Leve"),AND(P77="Alta",S77="Menor")),"Moderado",IF(OR(AND(P77="Muy Baja",S77="Mayor"),AND(P77="Baja",S77="Mayor"),AND(P77="Media",S77="Mayor"),AND(P77="Alta",S77="Moderado"),AND(P77="Alta",S77="Mayor"),AND(P77="Muy Alta",S77="Leve"),AND(P77="Muy Alta",S77="Menor"),AND(P77="Muy Alta",S77="Moderado"),AND(P77="Muy Alta",S77="Mayor")),"Alto",IF(OR(AND(P77="Muy Baja",S77="Catastrófico"),AND(P77="Baja",S77="Catastrófico"),AND(P77="Media",S77="Catastrófico"),AND(P77="Alta",S77="Catastrófico"),AND(P77="Muy Alta",S77="Catastrófico")),"Extremo",""))))</f>
        <v>Moderado</v>
      </c>
      <c r="V77" s="321">
        <v>1</v>
      </c>
      <c r="W77" s="324" t="s">
        <v>815</v>
      </c>
      <c r="X77" s="321" t="str">
        <f t="shared" si="18"/>
        <v>Probabilidad</v>
      </c>
      <c r="Y77" s="233" t="s">
        <v>109</v>
      </c>
      <c r="Z77" s="233" t="s">
        <v>110</v>
      </c>
      <c r="AA77" s="325" t="str">
        <f t="shared" si="19"/>
        <v>40%</v>
      </c>
      <c r="AB77" s="233" t="s">
        <v>121</v>
      </c>
      <c r="AC77" s="233" t="s">
        <v>112</v>
      </c>
      <c r="AD77" s="233" t="s">
        <v>113</v>
      </c>
      <c r="AE77" s="373">
        <f>IFERROR(IF(X77="Probabilidad",(Q77-(+Q77*AA77)),IF(X77="Impacto",Q77,"")),"")</f>
        <v>0.48</v>
      </c>
      <c r="AF77" s="374" t="str">
        <f t="shared" si="20"/>
        <v>Media</v>
      </c>
      <c r="AG77" s="325">
        <f t="shared" si="21"/>
        <v>0.48</v>
      </c>
      <c r="AH77" s="261" t="str">
        <f t="shared" si="22"/>
        <v>Leve</v>
      </c>
      <c r="AI77" s="375">
        <f>IFERROR(IF(X77="Impacto",(T77-(+T77*AA77)),IF(X77="Probabilidad",T77,"")),"")</f>
        <v>0.2</v>
      </c>
      <c r="AJ77" s="262" t="str">
        <f t="shared" si="23"/>
        <v>Moderado</v>
      </c>
      <c r="AK77" s="361" t="s">
        <v>114</v>
      </c>
      <c r="AL77" s="1005"/>
      <c r="AM77" s="1046" t="s">
        <v>820</v>
      </c>
      <c r="AN77" s="1046" t="s">
        <v>821</v>
      </c>
      <c r="AO77" s="1051" t="s">
        <v>795</v>
      </c>
      <c r="AP77" s="164"/>
      <c r="AQ77" s="162"/>
      <c r="AR77" s="163"/>
      <c r="AS77" s="637"/>
      <c r="AT77" s="133"/>
      <c r="AU77" s="133"/>
      <c r="AV77" s="133"/>
      <c r="AW77" s="133"/>
      <c r="AX77" s="133"/>
      <c r="AY77" s="133"/>
      <c r="AZ77" s="133"/>
      <c r="BA77" s="133"/>
      <c r="BB77" s="133"/>
      <c r="BC77" s="133"/>
      <c r="BD77" s="133"/>
      <c r="BE77" s="133"/>
      <c r="BF77" s="133"/>
      <c r="BG77" s="133"/>
      <c r="BH77" s="133"/>
      <c r="BI77" s="133"/>
      <c r="BJ77" s="133"/>
      <c r="BK77" s="133"/>
    </row>
    <row r="78" spans="1:63" ht="109.35" customHeight="1" thickTop="1" thickBot="1">
      <c r="A78" s="1143"/>
      <c r="B78" s="1142"/>
      <c r="C78" s="1070"/>
      <c r="D78" s="1372"/>
      <c r="E78" s="1241"/>
      <c r="F78" s="1038"/>
      <c r="G78" s="1038"/>
      <c r="H78" s="1038"/>
      <c r="I78" s="1038"/>
      <c r="J78" s="1038"/>
      <c r="K78" s="1038"/>
      <c r="L78" s="1038"/>
      <c r="M78" s="1038"/>
      <c r="N78" s="1005"/>
      <c r="O78" s="1038"/>
      <c r="P78" s="1038"/>
      <c r="Q78" s="1038"/>
      <c r="R78" s="1038"/>
      <c r="S78" s="1038"/>
      <c r="T78" s="1038"/>
      <c r="U78" s="1038"/>
      <c r="V78" s="355">
        <v>2</v>
      </c>
      <c r="W78" s="330" t="s">
        <v>816</v>
      </c>
      <c r="X78" s="355" t="str">
        <f t="shared" si="18"/>
        <v>Probabilidad</v>
      </c>
      <c r="Y78" s="233" t="s">
        <v>109</v>
      </c>
      <c r="Z78" s="233" t="s">
        <v>110</v>
      </c>
      <c r="AA78" s="344" t="str">
        <f t="shared" si="19"/>
        <v>40%</v>
      </c>
      <c r="AB78" s="233" t="s">
        <v>121</v>
      </c>
      <c r="AC78" s="233" t="s">
        <v>112</v>
      </c>
      <c r="AD78" s="233" t="s">
        <v>113</v>
      </c>
      <c r="AE78" s="386">
        <f>IFERROR(IF(AND(X77="Probabilidad",X78="Probabilidad"),(AG77-(+AG77*AA78)),IF(X78="Probabilidad",(Q77-(+Q77*AA78)),IF(X78="Impacto",AG77,""))),"")</f>
        <v>0.28799999999999998</v>
      </c>
      <c r="AF78" s="343" t="str">
        <f t="shared" si="20"/>
        <v>Baja</v>
      </c>
      <c r="AG78" s="344">
        <f t="shared" si="21"/>
        <v>0.28799999999999998</v>
      </c>
      <c r="AH78" s="256" t="str">
        <f t="shared" si="22"/>
        <v>Leve</v>
      </c>
      <c r="AI78" s="354">
        <f>IFERROR(IF(AND(X77="Impacto",X78="Impacto"),(AI77-(+AI77*AA78)),IF(X78="Impacto",(T77-(+T77*AA78)),IF(X78="Probabilidad",AI77,""))),"")</f>
        <v>0.2</v>
      </c>
      <c r="AJ78" s="257" t="str">
        <f t="shared" si="23"/>
        <v>Bajo</v>
      </c>
      <c r="AK78" s="361" t="s">
        <v>114</v>
      </c>
      <c r="AL78" s="1005"/>
      <c r="AM78" s="1005"/>
      <c r="AN78" s="1005"/>
      <c r="AO78" s="1052"/>
      <c r="AP78" s="164"/>
      <c r="AQ78" s="162"/>
      <c r="AR78" s="163"/>
      <c r="AS78" s="637"/>
      <c r="AT78" s="133"/>
      <c r="AU78" s="133"/>
      <c r="AV78" s="133"/>
      <c r="AW78" s="133"/>
      <c r="AX78" s="133"/>
      <c r="AY78" s="133"/>
      <c r="AZ78" s="133"/>
      <c r="BA78" s="133"/>
      <c r="BB78" s="133"/>
      <c r="BC78" s="133"/>
      <c r="BD78" s="133"/>
      <c r="BE78" s="133"/>
      <c r="BF78" s="133"/>
      <c r="BG78" s="133"/>
      <c r="BH78" s="133"/>
      <c r="BI78" s="133"/>
      <c r="BJ78" s="133"/>
      <c r="BK78" s="133"/>
    </row>
    <row r="79" spans="1:63" ht="109.35" customHeight="1" thickTop="1" thickBot="1">
      <c r="A79" s="1143"/>
      <c r="B79" s="1142"/>
      <c r="C79" s="1070"/>
      <c r="D79" s="1372"/>
      <c r="E79" s="1241"/>
      <c r="F79" s="1038"/>
      <c r="G79" s="1038"/>
      <c r="H79" s="1038"/>
      <c r="I79" s="1038"/>
      <c r="J79" s="1038"/>
      <c r="K79" s="1038"/>
      <c r="L79" s="1038"/>
      <c r="M79" s="1038"/>
      <c r="N79" s="1005"/>
      <c r="O79" s="1038"/>
      <c r="P79" s="1038"/>
      <c r="Q79" s="1038"/>
      <c r="R79" s="1038"/>
      <c r="S79" s="1038"/>
      <c r="T79" s="1038"/>
      <c r="U79" s="1038"/>
      <c r="V79" s="355">
        <v>3</v>
      </c>
      <c r="W79" s="330" t="s">
        <v>817</v>
      </c>
      <c r="X79" s="330" t="str">
        <f t="shared" si="18"/>
        <v>Probabilidad</v>
      </c>
      <c r="Y79" s="233" t="s">
        <v>130</v>
      </c>
      <c r="Z79" s="233" t="s">
        <v>110</v>
      </c>
      <c r="AA79" s="691" t="str">
        <f t="shared" si="19"/>
        <v>30%</v>
      </c>
      <c r="AB79" s="233" t="s">
        <v>121</v>
      </c>
      <c r="AC79" s="233" t="s">
        <v>112</v>
      </c>
      <c r="AD79" s="233" t="s">
        <v>113</v>
      </c>
      <c r="AE79" s="386">
        <f>IFERROR(IF(AND(X78="Probabilidad",X79="Probabilidad"),(AG78-(+AG78*AA79)),IF(X79="Probabilidad",(Q77-(+Q77*AA79)),IF(X79="Impacto",AG78,""))),"")</f>
        <v>0.2016</v>
      </c>
      <c r="AF79" s="343" t="str">
        <f t="shared" si="20"/>
        <v>Baja</v>
      </c>
      <c r="AG79" s="344">
        <f t="shared" si="21"/>
        <v>0.2016</v>
      </c>
      <c r="AH79" s="256" t="str">
        <f t="shared" si="22"/>
        <v>Leve</v>
      </c>
      <c r="AI79" s="354">
        <f>IFERROR(IF(AND(X78="Impacto",X79="Impacto"),(AI78-(+AI78*AA79)),IF(X79="Impacto",(T77-(+T77*AA79)),IF(X79="Probabilidad",AI78,""))),"")</f>
        <v>0.2</v>
      </c>
      <c r="AJ79" s="257" t="str">
        <f t="shared" si="23"/>
        <v>Bajo</v>
      </c>
      <c r="AK79" s="361" t="s">
        <v>114</v>
      </c>
      <c r="AL79" s="1005"/>
      <c r="AM79" s="1000"/>
      <c r="AN79" s="1000"/>
      <c r="AO79" s="1053"/>
      <c r="AP79" s="164"/>
      <c r="AQ79" s="162"/>
      <c r="AR79" s="163"/>
      <c r="AS79" s="637"/>
      <c r="AT79" s="133"/>
      <c r="AU79" s="133"/>
      <c r="AV79" s="133"/>
      <c r="AW79" s="133"/>
      <c r="AX79" s="133"/>
      <c r="AY79" s="133"/>
      <c r="AZ79" s="133"/>
      <c r="BA79" s="133"/>
      <c r="BB79" s="133"/>
      <c r="BC79" s="133"/>
      <c r="BD79" s="133"/>
      <c r="BE79" s="133"/>
      <c r="BF79" s="133"/>
      <c r="BG79" s="133"/>
      <c r="BH79" s="133"/>
      <c r="BI79" s="133"/>
      <c r="BJ79" s="133"/>
      <c r="BK79" s="133"/>
    </row>
    <row r="80" spans="1:63" ht="111.75" thickTop="1" thickBot="1">
      <c r="A80" s="1143"/>
      <c r="B80" s="1142"/>
      <c r="C80" s="1070"/>
      <c r="D80" s="1372"/>
      <c r="E80" s="1241"/>
      <c r="F80" s="1038"/>
      <c r="G80" s="1038"/>
      <c r="H80" s="1038"/>
      <c r="I80" s="1038"/>
      <c r="J80" s="1038"/>
      <c r="K80" s="1038"/>
      <c r="L80" s="1038"/>
      <c r="M80" s="1038"/>
      <c r="N80" s="1005"/>
      <c r="O80" s="1038"/>
      <c r="P80" s="1038"/>
      <c r="Q80" s="1038"/>
      <c r="R80" s="1038"/>
      <c r="S80" s="1038"/>
      <c r="T80" s="1038"/>
      <c r="U80" s="1038"/>
      <c r="V80" s="355">
        <v>4</v>
      </c>
      <c r="W80" s="330" t="s">
        <v>426</v>
      </c>
      <c r="X80" s="355" t="str">
        <f t="shared" si="18"/>
        <v>Probabilidad</v>
      </c>
      <c r="Y80" s="233" t="s">
        <v>109</v>
      </c>
      <c r="Z80" s="233" t="s">
        <v>110</v>
      </c>
      <c r="AA80" s="344" t="str">
        <f t="shared" si="19"/>
        <v>40%</v>
      </c>
      <c r="AB80" s="233" t="s">
        <v>121</v>
      </c>
      <c r="AC80" s="233" t="s">
        <v>112</v>
      </c>
      <c r="AD80" s="233" t="s">
        <v>113</v>
      </c>
      <c r="AE80" s="730">
        <f>IFERROR(IF(AND(X79="Probabilidad",X80="Probabilidad"),(AG79-(+AG79*AA80)),IF(X80="Probabilidad",(Q77-(+Q77*AA80)),IF(X80="Impacto",AG79,""))),"")</f>
        <v>0.12096</v>
      </c>
      <c r="AF80" s="343" t="str">
        <f t="shared" si="20"/>
        <v>Muy Baja</v>
      </c>
      <c r="AG80" s="344">
        <f t="shared" si="21"/>
        <v>0.12096</v>
      </c>
      <c r="AH80" s="256" t="str">
        <f t="shared" si="22"/>
        <v>Leve</v>
      </c>
      <c r="AI80" s="354">
        <f>IFERROR(IF(AND(X79="Impacto",X80="Impacto"),(AI79-(+AI79*AA80)),IF(AND(X79="Probabilidad",X80="Impacto"),(AI78-(+AI78*AA80)),IF(X80="Probabilidad",AI79,""))),"")</f>
        <v>0.2</v>
      </c>
      <c r="AJ80" s="256" t="str">
        <f t="shared" si="23"/>
        <v>Bajo</v>
      </c>
      <c r="AK80" s="361" t="s">
        <v>114</v>
      </c>
      <c r="AL80" s="1005"/>
      <c r="AM80" s="685" t="s">
        <v>822</v>
      </c>
      <c r="AN80" s="699" t="s">
        <v>821</v>
      </c>
      <c r="AO80" s="732">
        <v>45473</v>
      </c>
      <c r="AP80" s="164"/>
      <c r="AQ80" s="162"/>
      <c r="AR80" s="163"/>
      <c r="AS80" s="637"/>
      <c r="AT80" s="133"/>
      <c r="AU80" s="133"/>
      <c r="AV80" s="133"/>
      <c r="AW80" s="133"/>
      <c r="AX80" s="133"/>
      <c r="AY80" s="133"/>
      <c r="AZ80" s="133"/>
      <c r="BA80" s="133"/>
      <c r="BB80" s="133"/>
      <c r="BC80" s="133"/>
      <c r="BD80" s="133"/>
      <c r="BE80" s="133"/>
      <c r="BF80" s="133"/>
      <c r="BG80" s="133"/>
      <c r="BH80" s="133"/>
      <c r="BI80" s="133"/>
      <c r="BJ80" s="133"/>
      <c r="BK80" s="133"/>
    </row>
    <row r="81" spans="1:65" ht="143.25" thickTop="1" thickBot="1">
      <c r="A81" s="1143"/>
      <c r="B81" s="1142"/>
      <c r="C81" s="1370"/>
      <c r="D81" s="1058"/>
      <c r="E81" s="1054"/>
      <c r="F81" s="1371"/>
      <c r="G81" s="1371"/>
      <c r="H81" s="1371"/>
      <c r="I81" s="1371"/>
      <c r="J81" s="1371"/>
      <c r="K81" s="1371"/>
      <c r="L81" s="1371"/>
      <c r="M81" s="1371"/>
      <c r="N81" s="1005"/>
      <c r="O81" s="1371"/>
      <c r="P81" s="1371"/>
      <c r="Q81" s="1371"/>
      <c r="R81" s="1371"/>
      <c r="S81" s="1371"/>
      <c r="T81" s="1371"/>
      <c r="U81" s="1371"/>
      <c r="V81" s="238">
        <v>5</v>
      </c>
      <c r="W81" s="195" t="s">
        <v>818</v>
      </c>
      <c r="X81" s="330" t="str">
        <f t="shared" si="18"/>
        <v>Impacto</v>
      </c>
      <c r="Y81" s="233" t="s">
        <v>125</v>
      </c>
      <c r="Z81" s="233" t="s">
        <v>110</v>
      </c>
      <c r="AA81" s="344" t="str">
        <f>IF(AND(Y81="Preventivo",Z81="Automático"),"50%",IF(AND(Y81="Preventivo",Z81="Manual"),"40%",IF(AND(Y81="Detectivo",Z81="Automático"),"40%",IF(AND(Y81="Detectivo",Z81="Manual"),"30%",IF(AND(Y81="Correctivo",Z81="Automático"),"35%",IF(AND(Y81="Correctivo",Z81="Manual"),"25%",""))))))</f>
        <v>25%</v>
      </c>
      <c r="AB81" s="233" t="s">
        <v>111</v>
      </c>
      <c r="AC81" s="233" t="s">
        <v>112</v>
      </c>
      <c r="AD81" s="233" t="s">
        <v>113</v>
      </c>
      <c r="AE81" s="730">
        <f>IFERROR(IF(AND(X80="Probabilidad",X81="Probabilidad"),(AG80-(+AG80*AA81)),IF(X81="Probabilidad",(Q77-(+Q77*AA81)),IF(X81="Impacto",AG80,""))),"")</f>
        <v>0.12096</v>
      </c>
      <c r="AF81" s="343" t="str">
        <f t="shared" si="20"/>
        <v>Muy Baja</v>
      </c>
      <c r="AG81" s="344">
        <f t="shared" si="21"/>
        <v>0.12096</v>
      </c>
      <c r="AH81" s="256" t="str">
        <f t="shared" si="22"/>
        <v>Leve</v>
      </c>
      <c r="AI81" s="354">
        <f>IFERROR(IF(AND(X80="Impacto",X81="Impacto"),(AI80-(+AI80*AA81)),IF(AND(X80="Probabilidad",X81="Impacto"),(AI79-(+AI79*AA81)),IF(X81="Probabilidad",AI80,""))),"")</f>
        <v>0.15000000000000002</v>
      </c>
      <c r="AJ81" s="256" t="str">
        <f t="shared" si="23"/>
        <v>Bajo</v>
      </c>
      <c r="AK81" s="361" t="s">
        <v>114</v>
      </c>
      <c r="AL81" s="1005"/>
      <c r="AM81" s="1054" t="s">
        <v>823</v>
      </c>
      <c r="AN81" s="1058" t="s">
        <v>821</v>
      </c>
      <c r="AO81" s="1056" t="s">
        <v>795</v>
      </c>
      <c r="AP81" s="164"/>
      <c r="AQ81" s="162"/>
      <c r="AR81" s="163"/>
      <c r="AS81" s="637"/>
      <c r="AT81" s="133"/>
      <c r="AU81" s="133"/>
      <c r="AV81" s="133"/>
      <c r="AW81" s="133"/>
      <c r="AX81" s="133"/>
      <c r="AY81" s="133"/>
      <c r="AZ81" s="133"/>
      <c r="BA81" s="133"/>
      <c r="BB81" s="133"/>
      <c r="BC81" s="133"/>
      <c r="BD81" s="133"/>
      <c r="BE81" s="133"/>
      <c r="BF81" s="133"/>
      <c r="BG81" s="133"/>
      <c r="BH81" s="133"/>
      <c r="BI81" s="133"/>
      <c r="BJ81" s="133"/>
      <c r="BK81" s="133"/>
    </row>
    <row r="82" spans="1:65" ht="84.75" thickTop="1" thickBot="1">
      <c r="A82" s="1143"/>
      <c r="B82" s="1142"/>
      <c r="C82" s="1367"/>
      <c r="D82" s="1271"/>
      <c r="E82" s="1242"/>
      <c r="F82" s="1039"/>
      <c r="G82" s="1039"/>
      <c r="H82" s="1039"/>
      <c r="I82" s="1039"/>
      <c r="J82" s="1039"/>
      <c r="K82" s="1039"/>
      <c r="L82" s="1039"/>
      <c r="M82" s="1039"/>
      <c r="N82" s="1047"/>
      <c r="O82" s="1039"/>
      <c r="P82" s="1039"/>
      <c r="Q82" s="1039"/>
      <c r="R82" s="1039"/>
      <c r="S82" s="1039"/>
      <c r="T82" s="1039"/>
      <c r="U82" s="1039"/>
      <c r="V82" s="322">
        <v>6</v>
      </c>
      <c r="W82" s="334" t="s">
        <v>819</v>
      </c>
      <c r="X82" s="322" t="str">
        <f t="shared" si="18"/>
        <v>Probabilidad</v>
      </c>
      <c r="Y82" s="233" t="s">
        <v>109</v>
      </c>
      <c r="Z82" s="233" t="s">
        <v>110</v>
      </c>
      <c r="AA82" s="346" t="str">
        <f t="shared" si="19"/>
        <v>40%</v>
      </c>
      <c r="AB82" s="233" t="s">
        <v>121</v>
      </c>
      <c r="AC82" s="233" t="s">
        <v>112</v>
      </c>
      <c r="AD82" s="233" t="s">
        <v>113</v>
      </c>
      <c r="AE82" s="731">
        <f>IFERROR(IF(AND(X81="Probabilidad",X82="Probabilidad"),(AG81-(+AG81*AA82)),IF(X82="Probabilidad",(Q77-(+Q77*AA82)),IF(X82="Impacto",AG81,""))),"")</f>
        <v>0.48</v>
      </c>
      <c r="AF82" s="350" t="str">
        <f t="shared" si="20"/>
        <v>Media</v>
      </c>
      <c r="AG82" s="346">
        <f t="shared" si="21"/>
        <v>0.48</v>
      </c>
      <c r="AH82" s="259" t="str">
        <f t="shared" si="22"/>
        <v>Leve</v>
      </c>
      <c r="AI82" s="351">
        <f>IFERROR(IF(AND(X81="Impacto",X82="Impacto"),(AI81-(+AI81*AA82)),IF(X82="Impacto",(T77-(+T77*AA82)),IF(X82="Probabilidad",AI81,""))),"")</f>
        <v>0.15000000000000002</v>
      </c>
      <c r="AJ82" s="260" t="str">
        <f t="shared" si="23"/>
        <v>Moderado</v>
      </c>
      <c r="AK82" s="361" t="s">
        <v>114</v>
      </c>
      <c r="AL82" s="1047"/>
      <c r="AM82" s="1055"/>
      <c r="AN82" s="1059"/>
      <c r="AO82" s="1057"/>
      <c r="AP82" s="164"/>
      <c r="AQ82" s="162"/>
      <c r="AR82" s="163"/>
      <c r="AS82" s="637"/>
      <c r="AT82" s="133"/>
      <c r="AU82" s="133"/>
      <c r="AV82" s="133"/>
      <c r="AW82" s="133"/>
      <c r="AX82" s="133"/>
      <c r="AY82" s="133"/>
      <c r="AZ82" s="133"/>
      <c r="BA82" s="133"/>
      <c r="BB82" s="133"/>
      <c r="BC82" s="133"/>
      <c r="BD82" s="133"/>
      <c r="BE82" s="133"/>
      <c r="BF82" s="133"/>
      <c r="BG82" s="133"/>
      <c r="BH82" s="133"/>
      <c r="BI82" s="133"/>
      <c r="BJ82" s="133"/>
      <c r="BK82" s="133"/>
    </row>
    <row r="83" spans="1:65" ht="135" customHeight="1" thickTop="1" thickBot="1">
      <c r="A83" s="1143"/>
      <c r="B83" s="1142" t="s">
        <v>598</v>
      </c>
      <c r="C83" s="1380">
        <v>1</v>
      </c>
      <c r="D83" s="1021" t="s">
        <v>427</v>
      </c>
      <c r="E83" s="1021" t="s">
        <v>126</v>
      </c>
      <c r="F83" s="1021" t="s">
        <v>824</v>
      </c>
      <c r="G83" s="1021" t="s">
        <v>428</v>
      </c>
      <c r="H83" s="1021" t="s">
        <v>227</v>
      </c>
      <c r="I83" s="1021" t="s">
        <v>429</v>
      </c>
      <c r="J83" s="1021" t="s">
        <v>106</v>
      </c>
      <c r="K83" s="1021" t="s">
        <v>106</v>
      </c>
      <c r="L83" s="1021"/>
      <c r="M83" s="1021" t="s">
        <v>106</v>
      </c>
      <c r="N83" s="999" t="s">
        <v>430</v>
      </c>
      <c r="O83" s="1021">
        <v>3500</v>
      </c>
      <c r="P83" s="1244" t="str">
        <f>IF(O83&lt;=0,"",IF(O83&lt;=2,"Muy Baja",IF(O83&lt;=24,"Baja",IF(O83&lt;=500,"Media",IF(O83&lt;=5000,"Alta","Muy Alta")))))</f>
        <v>Alta</v>
      </c>
      <c r="Q83" s="1245">
        <f>IF(P83="","",IF(P83="Muy Baja",0.2,IF(P83="Baja",0.4,IF(P83="Media",0.6,IF(P83="Alta",0.8,IF(P83="Muy Alta",1,))))))</f>
        <v>0.8</v>
      </c>
      <c r="R83" s="1021" t="s">
        <v>146</v>
      </c>
      <c r="S83" s="1244" t="str">
        <f>IF(OR(R83='Tabla Impacto'!$C$11,R83='Tabla Impacto'!$D$11),"Leve",IF(OR(R83='Tabla Impacto'!$C$12,R83='Tabla Impacto'!$D$12),"Menor",IF(OR(R83='Tabla Impacto'!$C$13,R83='Tabla Impacto'!$D$13),"Moderado",IF(OR(R83='Tabla Impacto'!$C$14,R83='Tabla Impacto'!$D$14),"Mayor",IF(OR(R83='Tabla Impacto'!$C$15,R83='Tabla Impacto'!$D$15),"Catastrófico","")))))</f>
        <v>Leve</v>
      </c>
      <c r="T83" s="1245">
        <f>IF(S83="","",IF(S83="Leve",0.2,IF(S83="Menor",0.4,IF(S83="Moderado",0.6,IF(S83="Mayor",0.8,IF(S83="Catastrófico",1,))))))</f>
        <v>0.2</v>
      </c>
      <c r="U83" s="1268" t="str">
        <f>IF(OR(AND(P83="Muy Baja",S83="Leve"),AND(P83="Muy Baja",S83="Menor"),AND(P83="Baja",S83="Leve")),"Bajo",IF(OR(AND(P83="Muy baja",S83="Moderado"),AND(P83="Baja",S83="Menor"),AND(P83="Baja",S83="Moderado"),AND(P83="Media",S83="Leve"),AND(P83="Media",S83="Menor"),AND(P83="Media",S83="Moderado"),AND(P83="Alta",S83="Leve"),AND(P83="Alta",S83="Menor")),"Moderado",IF(OR(AND(P83="Muy Baja",S83="Mayor"),AND(P83="Baja",S83="Mayor"),AND(P83="Media",S83="Mayor"),AND(P83="Alta",S83="Moderado"),AND(P83="Alta",S83="Mayor"),AND(P83="Muy Alta",S83="Leve"),AND(P83="Muy Alta",S83="Menor"),AND(P83="Muy Alta",S83="Moderado"),AND(P83="Muy Alta",S83="Mayor")),"Alto",IF(OR(AND(P83="Muy Baja",S83="Catastrófico"),AND(P83="Baja",S83="Catastrófico"),AND(P83="Media",S83="Catastrófico"),AND(P83="Alta",S83="Catastrófico"),AND(P83="Muy Alta",S83="Catastrófico")),"Extremo",""))))</f>
        <v>Moderado</v>
      </c>
      <c r="V83" s="341">
        <v>1</v>
      </c>
      <c r="W83" s="333" t="s">
        <v>825</v>
      </c>
      <c r="X83" s="341" t="str">
        <f>IF(OR(Y83="Preventivo",Y83="Detectivo"),"Probabilidad",IF(Y83="Correctivo","Impacto",""))</f>
        <v>Probabilidad</v>
      </c>
      <c r="Y83" s="233" t="s">
        <v>130</v>
      </c>
      <c r="Z83" s="233" t="s">
        <v>110</v>
      </c>
      <c r="AA83" s="338" t="str">
        <f>IF(AND(Y83="Preventivo",Z83="Automático"),"50%",IF(AND(Y83="Preventivo",Z83="Manual"),"40%",IF(AND(Y83="Detectivo",Z83="Automático"),"40%",IF(AND(Y83="Detectivo",Z83="Manual"),"30%",IF(AND(Y83="Correctivo",Z83="Automático"),"35%",IF(AND(Y83="Correctivo",Z83="Manual"),"25%",""))))))</f>
        <v>30%</v>
      </c>
      <c r="AB83" s="233" t="s">
        <v>111</v>
      </c>
      <c r="AC83" s="233" t="s">
        <v>112</v>
      </c>
      <c r="AD83" s="233" t="s">
        <v>113</v>
      </c>
      <c r="AE83" s="336">
        <f>IFERROR(IF(X83="Probabilidad",(Q83-(+Q83*AA83)),IF(X83="Impacto",Q83,"")),"")</f>
        <v>0.56000000000000005</v>
      </c>
      <c r="AF83" s="337" t="str">
        <f>IFERROR(IF(AE83="","",IF(AE83&lt;=0.2,"Muy Baja",IF(AE83&lt;=0.4,"Baja",IF(AE83&lt;=0.6,"Media",IF(AE83&lt;=0.8,"Alta","Muy Alta"))))),"")</f>
        <v>Media</v>
      </c>
      <c r="AG83" s="338">
        <f>+AE83</f>
        <v>0.56000000000000005</v>
      </c>
      <c r="AH83" s="337" t="str">
        <f>IFERROR(IF(AI83="","",IF(AI83&lt;=0.2,"Leve",IF(AI83&lt;=0.4,"Menor",IF(AI83&lt;=0.6,"Moderado",IF(AI83&lt;=0.8,"Mayor","Catastrófico"))))),"")</f>
        <v>Leve</v>
      </c>
      <c r="AI83" s="339">
        <f>IFERROR(IF(X83="Impacto",(T83-(+T83*AA83)),IF(X83="Probabilidad",T83,"")),"")</f>
        <v>0.2</v>
      </c>
      <c r="AJ83" s="345" t="str">
        <f>IFERROR(IF(OR(AND(AF83="Muy Baja",AH83="Leve"),AND(AF83="Muy Baja",AH83="Menor"),AND(AF83="Baja",AH83="Leve")),"Bajo",IF(OR(AND(AF83="Muy baja",AH83="Moderado"),AND(AF83="Baja",AH83="Menor"),AND(AF83="Baja",AH83="Moderado"),AND(AF83="Media",AH83="Leve"),AND(AF83="Media",AH83="Menor"),AND(AF83="Media",AH83="Moderado"),AND(AF83="Alta",AH83="Leve"),AND(AF83="Alta",AH83="Menor")),"Moderado",IF(OR(AND(AF83="Muy Baja",AH83="Mayor"),AND(AF83="Baja",AH83="Mayor"),AND(AF83="Media",AH83="Mayor"),AND(AF83="Alta",AH83="Moderado"),AND(AF83="Alta",AH83="Mayor"),AND(AF83="Muy Alta",AH83="Leve"),AND(AF83="Muy Alta",AH83="Menor"),AND(AF83="Muy Alta",AH83="Moderado"),AND(AF83="Muy Alta",AH83="Mayor")),"Alto",IF(OR(AND(AF83="Muy Baja",AH83="Catastrófico"),AND(AF83="Baja",AH83="Catastrófico"),AND(AF83="Media",AH83="Catastrófico"),AND(AF83="Alta",AH83="Catastrófico"),AND(AF83="Muy Alta",AH83="Catastrófico")),"Extremo","")))),"")</f>
        <v>Moderado</v>
      </c>
      <c r="AK83" s="361" t="s">
        <v>114</v>
      </c>
      <c r="AL83" s="333"/>
      <c r="AM83" s="333" t="s">
        <v>431</v>
      </c>
      <c r="AN83" s="333" t="s">
        <v>833</v>
      </c>
      <c r="AO83" s="353" t="s">
        <v>699</v>
      </c>
      <c r="AP83" s="555"/>
      <c r="AQ83" s="556"/>
      <c r="AR83" s="557"/>
      <c r="AS83" s="639"/>
      <c r="AT83" s="132"/>
      <c r="AU83" s="132"/>
      <c r="AV83" s="132"/>
      <c r="AW83" s="132"/>
      <c r="AX83" s="132"/>
      <c r="AY83" s="132"/>
      <c r="AZ83" s="132"/>
      <c r="BA83" s="132"/>
      <c r="BB83" s="132"/>
      <c r="BC83" s="132"/>
      <c r="BD83" s="132"/>
      <c r="BE83" s="132"/>
      <c r="BF83" s="132"/>
      <c r="BG83" s="132"/>
      <c r="BH83" s="132"/>
      <c r="BI83" s="132"/>
      <c r="BJ83" s="132"/>
      <c r="BK83" s="132"/>
      <c r="BL83" s="132"/>
      <c r="BM83" s="132"/>
    </row>
    <row r="84" spans="1:65" ht="135" customHeight="1" thickTop="1" thickBot="1">
      <c r="A84" s="1143"/>
      <c r="B84" s="1142"/>
      <c r="C84" s="1070"/>
      <c r="D84" s="1038"/>
      <c r="E84" s="1038"/>
      <c r="F84" s="1038"/>
      <c r="G84" s="1038"/>
      <c r="H84" s="1243"/>
      <c r="I84" s="1038"/>
      <c r="J84" s="1038"/>
      <c r="K84" s="1038"/>
      <c r="L84" s="1038"/>
      <c r="M84" s="1038"/>
      <c r="N84" s="1005"/>
      <c r="O84" s="1038"/>
      <c r="P84" s="1038"/>
      <c r="Q84" s="1038"/>
      <c r="R84" s="1038"/>
      <c r="S84" s="1038"/>
      <c r="T84" s="1038"/>
      <c r="U84" s="1038"/>
      <c r="V84" s="1372">
        <v>2</v>
      </c>
      <c r="W84" s="1243" t="s">
        <v>826</v>
      </c>
      <c r="X84" s="1372" t="str">
        <f>IF(OR(Y84="Preventivo",Y84="Detectivo"),"Probabilidad",IF(Y84="Correctivo","Impacto",""))</f>
        <v>Probabilidad</v>
      </c>
      <c r="Y84" s="1040" t="s">
        <v>109</v>
      </c>
      <c r="Z84" s="1040" t="s">
        <v>110</v>
      </c>
      <c r="AA84" s="1373" t="str">
        <f>IF(AND(Y84="Preventivo",Z84="Automático"),"50%",IF(AND(Y84="Preventivo",Z84="Manual"),"40%",IF(AND(Y84="Detectivo",Z84="Automático"),"40%",IF(AND(Y84="Detectivo",Z84="Manual"),"30%",IF(AND(Y84="Correctivo",Z84="Automático"),"35%",IF(AND(Y84="Correctivo",Z84="Manual"),"25%",""))))))</f>
        <v>40%</v>
      </c>
      <c r="AB84" s="1040" t="s">
        <v>111</v>
      </c>
      <c r="AC84" s="1040" t="s">
        <v>112</v>
      </c>
      <c r="AD84" s="1040" t="s">
        <v>113</v>
      </c>
      <c r="AE84" s="1037">
        <f>IFERROR(IF(AND(X83="Probabilidad",X84="Probabilidad"),(AG83-(+AG83*AA84)),IF(X84="Probabilidad",(Q83-(+Q83*AA84)),IF(X84="Impacto",AG83,""))),"")</f>
        <v>0.33600000000000002</v>
      </c>
      <c r="AF84" s="1381" t="str">
        <f>IFERROR(IF(AE84="","",IF(AE84&lt;=0.2,"Muy Baja",IF(AE84&lt;=0.4,"Baja",IF(AE84&lt;=0.6,"Media",IF(AE84&lt;=0.8,"Alta","Muy Alta"))))),"")</f>
        <v>Baja</v>
      </c>
      <c r="AG84" s="1373">
        <f>+AE84</f>
        <v>0.33600000000000002</v>
      </c>
      <c r="AH84" s="1381" t="str">
        <f>IFERROR(IF(AI84="","",IF(AI84&lt;=0.2,"Leve",IF(AI84&lt;=0.4,"Menor",IF(AI84&lt;=0.6,"Moderado",IF(AI84&lt;=0.8,"Mayor","Catastrófico"))))),"")</f>
        <v>Leve</v>
      </c>
      <c r="AI84" s="1397">
        <f>IFERROR(IF(AND(X83="Impacto",X84="Impacto"),(AI83-(+AI83*AA84)),IF(X84="Impacto",(T83-(+T83*AA84)),IF(X84="Probabilidad",AI83,""))),"")</f>
        <v>0.2</v>
      </c>
      <c r="AJ84" s="1398" t="str">
        <f>IFERROR(IF(OR(AND(AF84="Muy Baja",AH84="Leve"),AND(AF84="Muy Baja",AH84="Menor"),AND(AF84="Baja",AH84="Leve")),"Bajo",IF(OR(AND(AF84="Muy baja",AH84="Moderado"),AND(AF84="Baja",AH84="Menor"),AND(AF84="Baja",AH84="Moderado"),AND(AF84="Media",AH84="Leve"),AND(AF84="Media",AH84="Menor"),AND(AF84="Media",AH84="Moderado"),AND(AF84="Alta",AH84="Leve"),AND(AF84="Alta",AH84="Menor")),"Moderado",IF(OR(AND(AF84="Muy Baja",AH84="Mayor"),AND(AF84="Baja",AH84="Mayor"),AND(AF84="Media",AH84="Mayor"),AND(AF84="Alta",AH84="Moderado"),AND(AF84="Alta",AH84="Mayor"),AND(AF84="Muy Alta",AH84="Leve"),AND(AF84="Muy Alta",AH84="Menor"),AND(AF84="Muy Alta",AH84="Moderado"),AND(AF84="Muy Alta",AH84="Mayor")),"Alto",IF(OR(AND(AF84="Muy Baja",AH84="Catastrófico"),AND(AF84="Baja",AH84="Catastrófico"),AND(AF84="Media",AH84="Catastrófico"),AND(AF84="Alta",AH84="Catastrófico"),AND(AF84="Muy Alta",AH84="Catastrófico")),"Extremo","")))),"")</f>
        <v>Bajo</v>
      </c>
      <c r="AK84" s="1040" t="s">
        <v>114</v>
      </c>
      <c r="AL84" s="330"/>
      <c r="AM84" s="330" t="s">
        <v>827</v>
      </c>
      <c r="AN84" s="330" t="s">
        <v>832</v>
      </c>
      <c r="AO84" s="331" t="s">
        <v>699</v>
      </c>
      <c r="AP84" s="555"/>
      <c r="AQ84" s="556"/>
      <c r="AR84" s="557"/>
      <c r="AS84" s="639"/>
      <c r="AT84" s="132"/>
      <c r="AU84" s="132"/>
      <c r="AV84" s="132"/>
      <c r="AW84" s="132"/>
      <c r="AX84" s="132"/>
      <c r="AY84" s="132"/>
      <c r="AZ84" s="132"/>
      <c r="BA84" s="132"/>
      <c r="BB84" s="132"/>
      <c r="BC84" s="132"/>
      <c r="BD84" s="132"/>
      <c r="BE84" s="132"/>
      <c r="BF84" s="132"/>
      <c r="BG84" s="132"/>
      <c r="BH84" s="132"/>
      <c r="BI84" s="132"/>
      <c r="BJ84" s="132"/>
      <c r="BK84" s="132"/>
      <c r="BL84" s="132"/>
      <c r="BM84" s="132"/>
    </row>
    <row r="85" spans="1:65" ht="182.1" customHeight="1" thickTop="1" thickBot="1">
      <c r="A85" s="1143"/>
      <c r="B85" s="1142"/>
      <c r="C85" s="1070"/>
      <c r="D85" s="1038"/>
      <c r="E85" s="1038"/>
      <c r="F85" s="1038"/>
      <c r="G85" s="1038"/>
      <c r="H85" s="1243"/>
      <c r="I85" s="1038"/>
      <c r="J85" s="1038"/>
      <c r="K85" s="1038"/>
      <c r="L85" s="1038"/>
      <c r="M85" s="1038"/>
      <c r="N85" s="1005"/>
      <c r="O85" s="1038"/>
      <c r="P85" s="1038"/>
      <c r="Q85" s="1038"/>
      <c r="R85" s="1038"/>
      <c r="S85" s="1038"/>
      <c r="T85" s="1038"/>
      <c r="U85" s="1038"/>
      <c r="V85" s="1038"/>
      <c r="W85" s="1038"/>
      <c r="X85" s="1038"/>
      <c r="Y85" s="1038"/>
      <c r="Z85" s="1038"/>
      <c r="AA85" s="1038"/>
      <c r="AB85" s="1038"/>
      <c r="AC85" s="1038"/>
      <c r="AD85" s="1038"/>
      <c r="AE85" s="1038"/>
      <c r="AF85" s="1038"/>
      <c r="AG85" s="1038"/>
      <c r="AH85" s="1038"/>
      <c r="AI85" s="1038"/>
      <c r="AJ85" s="1038"/>
      <c r="AK85" s="1038"/>
      <c r="AL85" s="330"/>
      <c r="AM85" s="263" t="s">
        <v>828</v>
      </c>
      <c r="AN85" s="330" t="s">
        <v>832</v>
      </c>
      <c r="AO85" s="331" t="s">
        <v>699</v>
      </c>
      <c r="AP85" s="555"/>
      <c r="AQ85" s="556"/>
      <c r="AR85" s="557"/>
      <c r="AS85" s="639"/>
      <c r="AT85" s="133"/>
      <c r="AU85" s="133"/>
      <c r="AV85" s="133"/>
      <c r="AW85" s="133"/>
      <c r="AX85" s="133"/>
      <c r="AY85" s="133"/>
      <c r="AZ85" s="133"/>
      <c r="BA85" s="133"/>
      <c r="BB85" s="133"/>
      <c r="BC85" s="133"/>
      <c r="BD85" s="133"/>
      <c r="BE85" s="133"/>
      <c r="BF85" s="133"/>
      <c r="BG85" s="133"/>
      <c r="BH85" s="133"/>
      <c r="BI85" s="133"/>
      <c r="BJ85" s="133"/>
      <c r="BK85" s="133"/>
      <c r="BL85" s="133"/>
      <c r="BM85" s="133"/>
    </row>
    <row r="86" spans="1:65" ht="135" customHeight="1" thickTop="1" thickBot="1">
      <c r="A86" s="1143"/>
      <c r="B86" s="1142"/>
      <c r="C86" s="1367"/>
      <c r="D86" s="1039"/>
      <c r="E86" s="1039"/>
      <c r="F86" s="1039"/>
      <c r="G86" s="1039"/>
      <c r="H86" s="1022"/>
      <c r="I86" s="1039"/>
      <c r="J86" s="1039"/>
      <c r="K86" s="1039"/>
      <c r="L86" s="1039"/>
      <c r="M86" s="1039"/>
      <c r="N86" s="1047"/>
      <c r="O86" s="1039"/>
      <c r="P86" s="1039"/>
      <c r="Q86" s="1039"/>
      <c r="R86" s="1039"/>
      <c r="S86" s="1039"/>
      <c r="T86" s="1039"/>
      <c r="U86" s="1039"/>
      <c r="V86" s="1039"/>
      <c r="W86" s="1039"/>
      <c r="X86" s="1039"/>
      <c r="Y86" s="1039"/>
      <c r="Z86" s="1039"/>
      <c r="AA86" s="1039"/>
      <c r="AB86" s="1039"/>
      <c r="AC86" s="1039"/>
      <c r="AD86" s="1039"/>
      <c r="AE86" s="1039"/>
      <c r="AF86" s="1039"/>
      <c r="AG86" s="1039"/>
      <c r="AH86" s="1039"/>
      <c r="AI86" s="1039"/>
      <c r="AJ86" s="1039"/>
      <c r="AK86" s="1039"/>
      <c r="AL86" s="334"/>
      <c r="AM86" s="258" t="s">
        <v>433</v>
      </c>
      <c r="AN86" s="334" t="s">
        <v>832</v>
      </c>
      <c r="AO86" s="377" t="s">
        <v>699</v>
      </c>
      <c r="AP86" s="555"/>
      <c r="AQ86" s="556"/>
      <c r="AR86" s="557"/>
      <c r="AS86" s="639"/>
      <c r="AT86" s="133"/>
      <c r="AU86" s="133"/>
      <c r="AV86" s="133"/>
      <c r="AW86" s="133"/>
      <c r="AX86" s="133"/>
      <c r="AY86" s="133"/>
      <c r="AZ86" s="133"/>
      <c r="BA86" s="133"/>
      <c r="BB86" s="133"/>
      <c r="BC86" s="133"/>
      <c r="BD86" s="133"/>
      <c r="BE86" s="133"/>
      <c r="BF86" s="133"/>
      <c r="BG86" s="133"/>
      <c r="BH86" s="133"/>
      <c r="BI86" s="133"/>
      <c r="BJ86" s="133"/>
      <c r="BK86" s="133"/>
      <c r="BL86" s="133"/>
      <c r="BM86" s="133"/>
    </row>
    <row r="87" spans="1:65" ht="135" customHeight="1" thickTop="1" thickBot="1">
      <c r="A87" s="1143"/>
      <c r="B87" s="1142"/>
      <c r="C87" s="1408">
        <v>2</v>
      </c>
      <c r="D87" s="1374" t="s">
        <v>434</v>
      </c>
      <c r="E87" s="1374" t="s">
        <v>126</v>
      </c>
      <c r="F87" s="1374" t="s">
        <v>435</v>
      </c>
      <c r="G87" s="1374" t="s">
        <v>436</v>
      </c>
      <c r="H87" s="1374" t="s">
        <v>380</v>
      </c>
      <c r="I87" s="1374" t="s">
        <v>834</v>
      </c>
      <c r="J87" s="1021" t="s">
        <v>106</v>
      </c>
      <c r="K87" s="1021"/>
      <c r="L87" s="1021"/>
      <c r="M87" s="1021"/>
      <c r="N87" s="1375" t="s">
        <v>155</v>
      </c>
      <c r="O87" s="1377">
        <v>300</v>
      </c>
      <c r="P87" s="1378" t="str">
        <f>IF(O87&lt;=0,"",IF(O87&lt;=2,"Muy Baja",IF(O87&lt;=24,"Baja",IF(O87&lt;=500,"Media",IF(O87&lt;=5000,"Alta","Muy Alta")))))</f>
        <v>Media</v>
      </c>
      <c r="Q87" s="1379">
        <f>IF(P87="","",IF(P87="Muy Baja",0.2,IF(P87="Baja",0.4,IF(P87="Media",0.6,IF(P87="Alta",0.8,IF(P87="Muy Alta",1,))))))</f>
        <v>0.6</v>
      </c>
      <c r="R87" s="1374" t="s">
        <v>146</v>
      </c>
      <c r="S87" s="1378" t="str">
        <f>IF(OR(R87='Tabla Impacto'!$C$11,R87='Tabla Impacto'!$D$11),"Leve",IF(OR(R87='Tabla Impacto'!$C$12,R87='Tabla Impacto'!$D$12),"Menor",IF(OR(R87='Tabla Impacto'!$C$13,R87='Tabla Impacto'!$D$13),"Moderado",IF(OR(R87='Tabla Impacto'!$C$14,R87='Tabla Impacto'!$D$14),"Mayor",IF(OR(R87='Tabla Impacto'!$C$15,R87='Tabla Impacto'!$D$15),"Catastrófico","")))))</f>
        <v>Leve</v>
      </c>
      <c r="T87" s="1382">
        <f>IF(S87="","",IF(S87="Leve",0.2,IF(S87="Menor",0.4,IF(S87="Moderado",0.6,IF(S87="Mayor",0.8,IF(S87="Catastrófico",1,))))))</f>
        <v>0.2</v>
      </c>
      <c r="U87" s="1406" t="str">
        <f>IF(OR(AND(P87="Muy Baja",S87="Leve"),AND(P87="Muy Baja",S87="Menor"),AND(P87="Baja",S87="Leve")),"Bajo",IF(OR(AND(P87="Muy baja",S87="Moderado"),AND(P87="Baja",S87="Menor"),AND(P87="Baja",S87="Moderado"),AND(P87="Media",S87="Leve"),AND(P87="Media",S87="Menor"),AND(P87="Media",S87="Moderado"),AND(P87="Alta",S87="Leve"),AND(P87="Alta",S87="Menor")),"Moderado",IF(OR(AND(P87="Muy Baja",S87="Mayor"),AND(P87="Baja",S87="Mayor"),AND(P87="Media",S87="Mayor"),AND(P87="Alta",S87="Moderado"),AND(P87="Alta",S87="Mayor"),AND(P87="Muy Alta",S87="Leve"),AND(P87="Muy Alta",S87="Menor"),AND(P87="Muy Alta",S87="Moderado"),AND(P87="Muy Alta",S87="Mayor")),"Alto",IF(OR(AND(P87="Muy Baja",S87="Catastrófico"),AND(P87="Baja",S87="Catastrófico"),AND(P87="Media",S87="Catastrófico"),AND(P87="Alta",S87="Catastrófico"),AND(P87="Muy Alta",S87="Catastrófico")),"Extremo",""))))</f>
        <v>Moderado</v>
      </c>
      <c r="V87" s="1377">
        <v>1</v>
      </c>
      <c r="W87" s="1374" t="s">
        <v>835</v>
      </c>
      <c r="X87" s="1377" t="str">
        <f>IF(OR(Y87="Preventivo",Y87="Detectivo"),"Probabilidad",IF(Y87="Correctivo","Impacto",""))</f>
        <v>Probabilidad</v>
      </c>
      <c r="Y87" s="1403" t="s">
        <v>130</v>
      </c>
      <c r="Z87" s="1403" t="s">
        <v>110</v>
      </c>
      <c r="AA87" s="1404" t="str">
        <f>IF(AND(Y87="Preventivo",Z87="Automático"),"50%",IF(AND(Y87="Preventivo",Z87="Manual"),"40%",IF(AND(Y87="Detectivo",Z87="Automático"),"40%",IF(AND(Y87="Detectivo",Z87="Manual"),"30%",IF(AND(Y87="Correctivo",Z87="Automático"),"35%",IF(AND(Y87="Correctivo",Z87="Manual"),"25%",""))))))</f>
        <v>30%</v>
      </c>
      <c r="AB87" s="1403" t="s">
        <v>111</v>
      </c>
      <c r="AC87" s="1403" t="s">
        <v>112</v>
      </c>
      <c r="AD87" s="1403" t="s">
        <v>113</v>
      </c>
      <c r="AE87" s="1382">
        <f>IFERROR(IF(X87="Probabilidad",(Q87-(+Q87*AA87)),IF(X87="Impacto",Q87,"")),"")</f>
        <v>0.42</v>
      </c>
      <c r="AF87" s="1405" t="str">
        <f>IFERROR(IF(AE87="","",IF(AE87&lt;=0.2,"Muy Baja",IF(AE87&lt;=0.4,"Baja",IF(AE87&lt;=0.6,"Media",IF(AE87&lt;=0.8,"Alta","Muy Alta"))))),"")</f>
        <v>Media</v>
      </c>
      <c r="AG87" s="1382">
        <f>+AE87</f>
        <v>0.42</v>
      </c>
      <c r="AH87" s="1388" t="str">
        <f>IFERROR(IF(AI87="","",IF(AI87&lt;=0.2,"Leve",IF(AI87&lt;=0.4,"Menor",IF(AI87&lt;=0.6,"Moderado",IF(AI87&lt;=0.8,"Mayor","Catastrófico"))))),"")</f>
        <v>Leve</v>
      </c>
      <c r="AI87" s="1382">
        <f>IFERROR(IF(X87="Impacto",(T87-(+T87*AA87)),IF(X87="Probabilidad",T87,"")),"")</f>
        <v>0.2</v>
      </c>
      <c r="AJ87" s="1383" t="str">
        <f>IFERROR(IF(OR(AND(AF87="Muy Baja",AH87="Leve"),AND(AF87="Muy Baja",AH87="Menor"),AND(AF87="Baja",AH87="Leve")),"Bajo",IF(OR(AND(AF87="Muy baja",AH87="Moderado"),AND(AF87="Baja",AH87="Menor"),AND(AF87="Baja",AH87="Moderado"),AND(AF87="Media",AH87="Leve"),AND(AF87="Media",AH87="Menor"),AND(AF87="Media",AH87="Moderado"),AND(AF87="Alta",AH87="Leve"),AND(AF87="Alta",AH87="Menor")),"Moderado",IF(OR(AND(AF87="Muy Baja",AH87="Mayor"),AND(AF87="Baja",AH87="Mayor"),AND(AF87="Media",AH87="Mayor"),AND(AF87="Alta",AH87="Moderado"),AND(AF87="Alta",AH87="Mayor"),AND(AF87="Muy Alta",AH87="Leve"),AND(AF87="Muy Alta",AH87="Menor"),AND(AF87="Muy Alta",AH87="Moderado"),AND(AF87="Muy Alta",AH87="Mayor")),"Alto",IF(OR(AND(AF87="Muy Baja",AH87="Catastrófico"),AND(AF87="Baja",AH87="Catastrófico"),AND(AF87="Media",AH87="Catastrófico"),AND(AF87="Alta",AH87="Catastrófico"),AND(AF87="Muy Alta",AH87="Catastrófico")),"Extremo","")))),"")</f>
        <v>Moderado</v>
      </c>
      <c r="AK87" s="1384" t="s">
        <v>114</v>
      </c>
      <c r="AL87" s="1267"/>
      <c r="AM87" s="333" t="s">
        <v>829</v>
      </c>
      <c r="AN87" s="333" t="s">
        <v>830</v>
      </c>
      <c r="AO87" s="264" t="s">
        <v>831</v>
      </c>
      <c r="AP87" s="558"/>
      <c r="AQ87" s="559"/>
      <c r="AR87" s="560"/>
      <c r="AS87" s="639"/>
      <c r="AT87" s="133"/>
      <c r="AU87" s="133"/>
      <c r="AV87" s="133"/>
      <c r="AW87" s="133"/>
      <c r="AX87" s="133"/>
      <c r="AY87" s="133"/>
      <c r="AZ87" s="133"/>
      <c r="BA87" s="133"/>
      <c r="BB87" s="133"/>
      <c r="BC87" s="133"/>
      <c r="BD87" s="133"/>
      <c r="BE87" s="133"/>
      <c r="BF87" s="133"/>
      <c r="BG87" s="133"/>
      <c r="BH87" s="133"/>
      <c r="BI87" s="133"/>
      <c r="BJ87" s="133"/>
      <c r="BK87" s="133"/>
      <c r="BL87" s="133"/>
      <c r="BM87" s="133"/>
    </row>
    <row r="88" spans="1:65" ht="135" customHeight="1" thickTop="1" thickBot="1">
      <c r="A88" s="1143"/>
      <c r="B88" s="1142"/>
      <c r="C88" s="1367"/>
      <c r="D88" s="1039"/>
      <c r="E88" s="1039"/>
      <c r="F88" s="1039"/>
      <c r="G88" s="1039"/>
      <c r="H88" s="1407"/>
      <c r="I88" s="1039"/>
      <c r="J88" s="1039"/>
      <c r="K88" s="1039"/>
      <c r="L88" s="1039"/>
      <c r="M88" s="1039"/>
      <c r="N88" s="1376"/>
      <c r="O88" s="1039"/>
      <c r="P88" s="1039"/>
      <c r="Q88" s="1039"/>
      <c r="R88" s="1039"/>
      <c r="S88" s="1039"/>
      <c r="T88" s="1039"/>
      <c r="U88" s="1039"/>
      <c r="V88" s="1039"/>
      <c r="W88" s="1039"/>
      <c r="X88" s="1039"/>
      <c r="Y88" s="1039"/>
      <c r="Z88" s="1039"/>
      <c r="AA88" s="1039"/>
      <c r="AB88" s="1039"/>
      <c r="AC88" s="1039"/>
      <c r="AD88" s="1039"/>
      <c r="AE88" s="1039"/>
      <c r="AF88" s="1039"/>
      <c r="AG88" s="1039"/>
      <c r="AH88" s="1039"/>
      <c r="AI88" s="1039"/>
      <c r="AJ88" s="1039"/>
      <c r="AK88" s="1039"/>
      <c r="AL88" s="1039"/>
      <c r="AM88" s="334" t="s">
        <v>836</v>
      </c>
      <c r="AN88" s="334" t="s">
        <v>837</v>
      </c>
      <c r="AO88" s="377" t="s">
        <v>831</v>
      </c>
      <c r="AP88" s="558"/>
      <c r="AQ88" s="559"/>
      <c r="AR88" s="560"/>
      <c r="AS88" s="639"/>
      <c r="AT88" s="133"/>
      <c r="AU88" s="133"/>
      <c r="AV88" s="133"/>
      <c r="AW88" s="133"/>
      <c r="AX88" s="133"/>
      <c r="AY88" s="133"/>
      <c r="AZ88" s="133"/>
      <c r="BA88" s="133"/>
      <c r="BB88" s="133"/>
      <c r="BC88" s="133"/>
      <c r="BD88" s="133"/>
      <c r="BE88" s="133"/>
      <c r="BF88" s="133"/>
      <c r="BG88" s="133"/>
      <c r="BH88" s="133"/>
      <c r="BI88" s="133"/>
      <c r="BJ88" s="133"/>
      <c r="BK88" s="133"/>
      <c r="BL88" s="133"/>
      <c r="BM88" s="133"/>
    </row>
    <row r="89" spans="1:65" ht="168" customHeight="1" thickTop="1" thickBot="1">
      <c r="A89" s="1143"/>
      <c r="B89" s="1142"/>
      <c r="C89" s="1343">
        <v>3</v>
      </c>
      <c r="D89" s="1021" t="s">
        <v>437</v>
      </c>
      <c r="E89" s="1021" t="s">
        <v>126</v>
      </c>
      <c r="F89" s="1021" t="s">
        <v>438</v>
      </c>
      <c r="G89" s="1021" t="s">
        <v>439</v>
      </c>
      <c r="H89" s="1021" t="s">
        <v>227</v>
      </c>
      <c r="I89" s="1021" t="s">
        <v>838</v>
      </c>
      <c r="J89" s="1266" t="s">
        <v>106</v>
      </c>
      <c r="K89" s="1266" t="s">
        <v>106</v>
      </c>
      <c r="L89" s="1266"/>
      <c r="M89" s="1266"/>
      <c r="N89" s="999" t="s">
        <v>839</v>
      </c>
      <c r="O89" s="1266">
        <v>18000</v>
      </c>
      <c r="P89" s="1244" t="str">
        <f>IF(O89&lt;=0,"",IF(O89&lt;=2,"Muy Baja",IF(O89&lt;=24,"Baja",IF(O89&lt;=500,"Media",IF(O89&lt;=5000,"Alta","Muy Alta")))))</f>
        <v>Muy Alta</v>
      </c>
      <c r="Q89" s="1267">
        <f>IF(P89="","",IF(P89="Muy Baja",0.2,IF(P89="Baja",0.4,IF(P89="Media",0.6,IF(P89="Alta",0.8,IF(P89="Muy Alta",1,))))))</f>
        <v>1</v>
      </c>
      <c r="R89" s="1021" t="s">
        <v>146</v>
      </c>
      <c r="S89" s="1378" t="str">
        <f>IF(OR(R89='Tabla Impacto'!$C$11,R89='Tabla Impacto'!$D$11),"Leve",IF(OR(R89='Tabla Impacto'!$C$12,R89='Tabla Impacto'!$D$12),"Menor",IF(OR(R89='Tabla Impacto'!$C$13,R89='Tabla Impacto'!$D$13),"Moderado",IF(OR(R89='Tabla Impacto'!$C$14,R89='Tabla Impacto'!$D$14),"Mayor",IF(OR(R89='Tabla Impacto'!$C$15,R89='Tabla Impacto'!$D$15),"Catastrófico","")))))</f>
        <v>Leve</v>
      </c>
      <c r="T89" s="1267">
        <f>IF(S89="","",IF(S89="Leve",0.2,IF(S89="Menor",0.4,IF(S89="Moderado",0.6,IF(S89="Mayor",0.8,IF(S89="Catastrófico",1,))))))</f>
        <v>0.2</v>
      </c>
      <c r="U89" s="1401" t="str">
        <f>IF(OR(AND(P89="Muy Baja",S89="Leve"),AND(P89="Muy Baja",S89="Menor"),AND(P89="Baja",S89="Leve")),"Bajo",IF(OR(AND(P89="Muy baja",S89="Moderado"),AND(P89="Baja",S89="Menor"),AND(P89="Baja",S89="Moderado"),AND(P89="Media",S89="Leve"),AND(P89="Media",S89="Menor"),AND(P89="Media",S89="Moderado"),AND(P89="Alta",S89="Leve"),AND(P89="Alta",S89="Menor")),"Moderado",IF(OR(AND(P89="Muy Baja",S89="Mayor"),AND(P89="Baja",S89="Mayor"),AND(P89="Media",S89="Mayor"),AND(P89="Alta",S89="Moderado"),AND(P89="Alta",S89="Mayor"),AND(P89="Muy Alta",S89="Leve"),AND(P89="Muy Alta",S89="Menor"),AND(P89="Muy Alta",S89="Moderado"),AND(P89="Muy Alta",S89="Mayor")),"Alto",IF(OR(AND(P89="Muy Baja",S89="Catastrófico"),AND(P89="Baja",S89="Catastrófico"),AND(P89="Media",S89="Catastrófico"),AND(P89="Alta",S89="Catastrófico"),AND(P89="Muy Alta",S89="Catastrófico")),"Extremo",""))))</f>
        <v>Alto</v>
      </c>
      <c r="V89" s="341">
        <v>1</v>
      </c>
      <c r="W89" s="333" t="s">
        <v>840</v>
      </c>
      <c r="X89" s="341" t="str">
        <f>IF(OR(Y89="Preventivo",Y89="Detectivo"),"Probabilidad",IF(Y89="Correctivo","Impacto",""))</f>
        <v>Probabilidad</v>
      </c>
      <c r="Y89" s="335" t="s">
        <v>109</v>
      </c>
      <c r="Z89" s="335" t="s">
        <v>110</v>
      </c>
      <c r="AA89" s="338" t="str">
        <f>IF(AND(Y89="Preventivo",Z89="Automático"),"50%",IF(AND(Y89="Preventivo",Z89="Manual"),"40%",IF(AND(Y89="Detectivo",Z89="Automático"),"40%",IF(AND(Y89="Detectivo",Z89="Manual"),"30%",IF(AND(Y89="Correctivo",Z89="Automático"),"35%",IF(AND(Y89="Correctivo",Z89="Manual"),"25%",""))))))</f>
        <v>40%</v>
      </c>
      <c r="AB89" s="335" t="s">
        <v>111</v>
      </c>
      <c r="AC89" s="335" t="s">
        <v>112</v>
      </c>
      <c r="AD89" s="335" t="s">
        <v>113</v>
      </c>
      <c r="AE89" s="336">
        <f>IFERROR(IF(X89="Probabilidad",(Q89-(+Q89*AA89)),IF(X89="Impacto",Q89,"")),"")</f>
        <v>0.6</v>
      </c>
      <c r="AF89" s="337" t="str">
        <f>IFERROR(IF(AE89="","",IF(AE89&lt;=0.2,"Muy Baja",IF(AE89&lt;=0.4,"Baja",IF(AE89&lt;=0.6,"Media",IF(AE89&lt;=0.8,"Alta","Muy Alta"))))),"")</f>
        <v>Media</v>
      </c>
      <c r="AG89" s="338">
        <f>+AE89</f>
        <v>0.6</v>
      </c>
      <c r="AH89" s="337" t="str">
        <f>IFERROR(IF(AI89="","",IF(AI89&lt;=0.2,"Leve",IF(AI89&lt;=0.4,"Menor",IF(AI89&lt;=0.6,"Moderado",IF(AI89&lt;=0.8,"Mayor","Catastrófico"))))),"")</f>
        <v>Leve</v>
      </c>
      <c r="AI89" s="339">
        <f>IFERROR(IF(X89="Impacto",(T89-(+T89*AA89)),IF(X89="Probabilidad",T89,"")),"")</f>
        <v>0.2</v>
      </c>
      <c r="AJ89" s="340" t="str">
        <f>IFERROR(IF(OR(AND(AF89="Muy Baja",AH89="Leve"),AND(AF89="Muy Baja",AH89="Menor"),AND(AF89="Baja",AH89="Leve")),"Bajo",IF(OR(AND(AF89="Muy baja",AH89="Moderado"),AND(AF89="Baja",AH89="Menor"),AND(AF89="Baja",AH89="Moderado"),AND(AF89="Media",AH89="Leve"),AND(AF89="Media",AH89="Menor"),AND(AF89="Media",AH89="Moderado"),AND(AF89="Alta",AH89="Leve"),AND(AF89="Alta",AH89="Menor")),"Moderado",IF(OR(AND(AF89="Muy Baja",AH89="Mayor"),AND(AF89="Baja",AH89="Mayor"),AND(AF89="Media",AH89="Mayor"),AND(AF89="Alta",AH89="Moderado"),AND(AF89="Alta",AH89="Mayor"),AND(AF89="Muy Alta",AH89="Leve"),AND(AF89="Muy Alta",AH89="Menor"),AND(AF89="Muy Alta",AH89="Moderado"),AND(AF89="Muy Alta",AH89="Mayor")),"Alto",IF(OR(AND(AF89="Muy Baja",AH89="Catastrófico"),AND(AF89="Baja",AH89="Catastrófico"),AND(AF89="Media",AH89="Catastrófico"),AND(AF89="Alta",AH89="Catastrófico"),AND(AF89="Muy Alta",AH89="Catastrófico")),"Extremo","")))),"")</f>
        <v>Moderado</v>
      </c>
      <c r="AK89" s="335" t="s">
        <v>114</v>
      </c>
      <c r="AL89" s="333"/>
      <c r="AM89" s="333" t="s">
        <v>843</v>
      </c>
      <c r="AN89" s="333" t="s">
        <v>844</v>
      </c>
      <c r="AO89" s="353" t="s">
        <v>845</v>
      </c>
      <c r="AP89" s="555"/>
      <c r="AQ89" s="556"/>
      <c r="AR89" s="557"/>
      <c r="AS89" s="639"/>
      <c r="AT89" s="133"/>
      <c r="AU89" s="133"/>
      <c r="AV89" s="133"/>
      <c r="AW89" s="133"/>
      <c r="AX89" s="133"/>
      <c r="AY89" s="133"/>
      <c r="AZ89" s="133"/>
      <c r="BA89" s="133"/>
      <c r="BB89" s="133"/>
      <c r="BC89" s="133"/>
      <c r="BD89" s="133"/>
      <c r="BE89" s="133"/>
      <c r="BF89" s="133"/>
      <c r="BG89" s="133"/>
      <c r="BH89" s="133"/>
      <c r="BI89" s="133"/>
      <c r="BJ89" s="133"/>
      <c r="BK89" s="133"/>
      <c r="BL89" s="133"/>
      <c r="BM89" s="133"/>
    </row>
    <row r="90" spans="1:65" ht="168" customHeight="1" thickTop="1" thickBot="1">
      <c r="A90" s="1143"/>
      <c r="B90" s="1142"/>
      <c r="C90" s="1344"/>
      <c r="D90" s="1005"/>
      <c r="E90" s="1005"/>
      <c r="F90" s="1005"/>
      <c r="G90" s="1005"/>
      <c r="H90" s="1005"/>
      <c r="I90" s="1005"/>
      <c r="J90" s="1174"/>
      <c r="K90" s="1174"/>
      <c r="L90" s="1174"/>
      <c r="M90" s="1174"/>
      <c r="N90" s="1005"/>
      <c r="O90" s="1174"/>
      <c r="P90" s="1107"/>
      <c r="Q90" s="1158"/>
      <c r="R90" s="1005"/>
      <c r="S90" s="1400"/>
      <c r="T90" s="1158"/>
      <c r="U90" s="1402"/>
      <c r="V90" s="319"/>
      <c r="W90" s="314" t="s">
        <v>841</v>
      </c>
      <c r="X90" s="333" t="str">
        <f>IF(OR(Y90="Preventivo",Y90="Detectivo"),"Probabilidad",IF(Y90="Correctivo","Impacto",""))</f>
        <v>Probabilidad</v>
      </c>
      <c r="Y90" s="335" t="s">
        <v>109</v>
      </c>
      <c r="Z90" s="335" t="s">
        <v>110</v>
      </c>
      <c r="AA90" s="690" t="str">
        <f>IF(AND(Y90="Preventivo",Z90="Automático"),"50%",IF(AND(Y90="Preventivo",Z90="Manual"),"40%",IF(AND(Y90="Detectivo",Z90="Automático"),"40%",IF(AND(Y90="Detectivo",Z90="Manual"),"30%",IF(AND(Y90="Correctivo",Z90="Automático"),"35%",IF(AND(Y90="Correctivo",Z90="Manual"),"25%",""))))))</f>
        <v>40%</v>
      </c>
      <c r="AB90" s="335" t="s">
        <v>111</v>
      </c>
      <c r="AC90" s="335" t="s">
        <v>112</v>
      </c>
      <c r="AD90" s="335" t="s">
        <v>113</v>
      </c>
      <c r="AE90" s="731">
        <f>IFERROR(IF(AND(X89="Probabilidad",X90="Probabilidad"),(AG89-(+AG89*AA90)),IF(X90="Probabilidad",(Q88-(+Q88*AA90)),IF(X90="Impacto",AG89,""))),"")</f>
        <v>0.36</v>
      </c>
      <c r="AF90" s="350" t="str">
        <f>IFERROR(IF(AE90="","",IF(AE90&lt;=0.2,"Muy Baja",IF(AE90&lt;=0.4,"Baja",IF(AE90&lt;=0.6,"Media",IF(AE90&lt;=0.8,"Alta","Muy Alta"))))),"")</f>
        <v>Baja</v>
      </c>
      <c r="AG90" s="338">
        <f>+AE90</f>
        <v>0.36</v>
      </c>
      <c r="AH90" s="337" t="str">
        <f>IFERROR(IF(AI90="","",IF(AI90&lt;=0.2,"Leve",IF(AI90&lt;=0.4,"Menor",IF(AI90&lt;=0.6,"Moderado",IF(AI90&lt;=0.8,"Mayor","Catastrófico"))))),"")</f>
        <v>Leve</v>
      </c>
      <c r="AI90" s="339">
        <f>IFERROR(IF(X90="Impacto",(T89-(+T89*AA90)),IF(X90="Probabilidad",T89,"")),"")</f>
        <v>0.2</v>
      </c>
      <c r="AJ90" s="337" t="str">
        <f>IFERROR(IF(OR(AND(AF90="Muy Baja",AH90="Leve"),AND(AF90="Muy Baja",AH90="Menor"),AND(AF90="Baja",AH90="Leve")),"Bajo",IF(OR(AND(AF90="Muy baja",AH90="Moderado"),AND(AF90="Baja",AH90="Menor"),AND(AF90="Baja",AH90="Moderado"),AND(AF90="Media",AH90="Leve"),AND(AF90="Media",AH90="Menor"),AND(AF90="Media",AH90="Moderado"),AND(AF90="Alta",AH90="Leve"),AND(AF90="Alta",AH90="Menor")),"Moderado",IF(OR(AND(AF90="Muy Baja",AH90="Mayor"),AND(AF90="Baja",AH90="Mayor"),AND(AF90="Media",AH90="Mayor"),AND(AF90="Alta",AH90="Moderado"),AND(AF90="Alta",AH90="Mayor"),AND(AF90="Muy Alta",AH90="Leve"),AND(AF90="Muy Alta",AH90="Menor"),AND(AF90="Muy Alta",AH90="Moderado"),AND(AF90="Muy Alta",AH90="Mayor")),"Alto",IF(OR(AND(AF90="Muy Baja",AH90="Catastrófico"),AND(AF90="Baja",AH90="Catastrófico"),AND(AF90="Media",AH90="Catastrófico"),AND(AF90="Alta",AH90="Catastrófico"),AND(AF90="Muy Alta",AH90="Catastrófico")),"Extremo","")))),"")</f>
        <v>Bajo</v>
      </c>
      <c r="AK90" s="335" t="s">
        <v>114</v>
      </c>
      <c r="AL90" s="314"/>
      <c r="AM90" s="314" t="s">
        <v>440</v>
      </c>
      <c r="AN90" s="314" t="s">
        <v>844</v>
      </c>
      <c r="AO90" s="717" t="s">
        <v>846</v>
      </c>
      <c r="AP90" s="555"/>
      <c r="AQ90" s="556"/>
      <c r="AR90" s="557"/>
      <c r="AS90" s="639"/>
      <c r="AT90" s="133"/>
      <c r="AU90" s="133"/>
      <c r="AV90" s="133"/>
      <c r="AW90" s="133"/>
      <c r="AX90" s="133"/>
      <c r="AY90" s="133"/>
      <c r="AZ90" s="133"/>
      <c r="BA90" s="133"/>
      <c r="BB90" s="133"/>
      <c r="BC90" s="133"/>
      <c r="BD90" s="133"/>
      <c r="BE90" s="133"/>
      <c r="BF90" s="133"/>
      <c r="BG90" s="133"/>
      <c r="BH90" s="133"/>
      <c r="BI90" s="133"/>
      <c r="BJ90" s="133"/>
      <c r="BK90" s="133"/>
      <c r="BL90" s="133"/>
      <c r="BM90" s="133"/>
    </row>
    <row r="91" spans="1:65" ht="153" customHeight="1" thickTop="1" thickBot="1">
      <c r="A91" s="1143"/>
      <c r="B91" s="1142"/>
      <c r="C91" s="1367"/>
      <c r="D91" s="1039"/>
      <c r="E91" s="1039"/>
      <c r="F91" s="1039"/>
      <c r="G91" s="1039"/>
      <c r="H91" s="1039"/>
      <c r="I91" s="1039"/>
      <c r="J91" s="1039"/>
      <c r="K91" s="1039"/>
      <c r="L91" s="1039"/>
      <c r="M91" s="1039"/>
      <c r="N91" s="1047"/>
      <c r="O91" s="1039"/>
      <c r="P91" s="1039"/>
      <c r="Q91" s="1039"/>
      <c r="R91" s="1039"/>
      <c r="S91" s="1039"/>
      <c r="T91" s="1039"/>
      <c r="U91" s="1039"/>
      <c r="V91" s="322">
        <v>2</v>
      </c>
      <c r="W91" s="334" t="s">
        <v>842</v>
      </c>
      <c r="X91" s="322" t="str">
        <f>IF(OR(Y91="Preventivo",Y91="Detectivo"),"Probabilidad",IF(Y91="Correctivo","Impacto",""))</f>
        <v>Probabilidad</v>
      </c>
      <c r="Y91" s="335" t="s">
        <v>109</v>
      </c>
      <c r="Z91" s="335" t="s">
        <v>110</v>
      </c>
      <c r="AA91" s="346" t="str">
        <f>IF(AND(Y91="Preventivo",Z91="Automático"),"50%",IF(AND(Y91="Preventivo",Z91="Manual"),"40%",IF(AND(Y91="Detectivo",Z91="Automático"),"40%",IF(AND(Y91="Detectivo",Z91="Manual"),"30%",IF(AND(Y91="Correctivo",Z91="Automático"),"35%",IF(AND(Y91="Correctivo",Z91="Manual"),"25%",""))))))</f>
        <v>40%</v>
      </c>
      <c r="AB91" s="335" t="s">
        <v>111</v>
      </c>
      <c r="AC91" s="335" t="s">
        <v>112</v>
      </c>
      <c r="AD91" s="335" t="s">
        <v>113</v>
      </c>
      <c r="AE91" s="349">
        <f>IFERROR(IF(AND(X89="Probabilidad",X91="Probabilidad"),(AG89-(+AG89*AA91)),IF(X91="Probabilidad",(Q89-(+Q89*AA91)),IF(X91="Impacto",AG89,""))),"")</f>
        <v>0.36</v>
      </c>
      <c r="AF91" s="350" t="str">
        <f>IFERROR(IF(AE91="","",IF(AE91&lt;=0.2,"Muy Baja",IF(AE91&lt;=0.4,"Baja",IF(AE91&lt;=0.6,"Media",IF(AE91&lt;=0.8,"Alta","Muy Alta"))))),"")</f>
        <v>Baja</v>
      </c>
      <c r="AG91" s="346">
        <f>+AE91</f>
        <v>0.36</v>
      </c>
      <c r="AH91" s="350" t="str">
        <f>IFERROR(IF(AI91="","",IF(AI91&lt;=0.2,"Leve",IF(AI91&lt;=0.4,"Menor",IF(AI91&lt;=0.6,"Moderado",IF(AI91&lt;=0.8,"Mayor","Catastrófico"))))),"")</f>
        <v>Leve</v>
      </c>
      <c r="AI91" s="733">
        <f>IFERROR(IF(AND(X90="Impacto",X91="Impacto"),(AI90-(+AI90*AA91)),IF(X91="Impacto",(T89-(+T89*AA91)),IF(X91="Probabilidad",AI90,""))),"")</f>
        <v>0.2</v>
      </c>
      <c r="AJ91" s="352" t="str">
        <f>IFERROR(IF(OR(AND(AF91="Muy Baja",AH91="Leve"),AND(AF91="Muy Baja",AH91="Menor"),AND(AF91="Baja",AH91="Leve")),"Bajo",IF(OR(AND(AF91="Muy baja",AH91="Moderado"),AND(AF91="Baja",AH91="Menor"),AND(AF91="Baja",AH91="Moderado"),AND(AF91="Media",AH91="Leve"),AND(AF91="Media",AH91="Menor"),AND(AF91="Media",AH91="Moderado"),AND(AF91="Alta",AH91="Leve"),AND(AF91="Alta",AH91="Menor")),"Moderado",IF(OR(AND(AF91="Muy Baja",AH91="Mayor"),AND(AF91="Baja",AH91="Mayor"),AND(AF91="Media",AH91="Mayor"),AND(AF91="Alta",AH91="Moderado"),AND(AF91="Alta",AH91="Mayor"),AND(AF91="Muy Alta",AH91="Leve"),AND(AF91="Muy Alta",AH91="Menor"),AND(AF91="Muy Alta",AH91="Moderado"),AND(AF91="Muy Alta",AH91="Mayor")),"Alto",IF(OR(AND(AF91="Muy Baja",AH91="Catastrófico"),AND(AF91="Baja",AH91="Catastrófico"),AND(AF91="Media",AH91="Catastrófico"),AND(AF91="Alta",AH91="Catastrófico"),AND(AF91="Muy Alta",AH91="Catastrófico")),"Extremo","")))),"")</f>
        <v>Bajo</v>
      </c>
      <c r="AK91" s="347" t="s">
        <v>114</v>
      </c>
      <c r="AL91" s="334"/>
      <c r="AM91" s="334" t="s">
        <v>440</v>
      </c>
      <c r="AN91" s="334" t="s">
        <v>432</v>
      </c>
      <c r="AO91" s="377" t="s">
        <v>441</v>
      </c>
      <c r="AP91" s="555"/>
      <c r="AQ91" s="556"/>
      <c r="AR91" s="557"/>
      <c r="AS91" s="639"/>
      <c r="AT91" s="133"/>
      <c r="AU91" s="133"/>
      <c r="AV91" s="133"/>
      <c r="AW91" s="133"/>
      <c r="AX91" s="133"/>
      <c r="AY91" s="133"/>
      <c r="AZ91" s="133"/>
      <c r="BA91" s="133"/>
      <c r="BB91" s="133"/>
      <c r="BC91" s="133"/>
      <c r="BD91" s="133"/>
      <c r="BE91" s="133"/>
      <c r="BF91" s="133"/>
      <c r="BG91" s="133"/>
      <c r="BH91" s="133"/>
      <c r="BI91" s="133"/>
      <c r="BJ91" s="133"/>
      <c r="BK91" s="133"/>
      <c r="BL91" s="133"/>
      <c r="BM91" s="133"/>
    </row>
    <row r="92" spans="1:65" ht="135" customHeight="1" thickTop="1" thickBot="1">
      <c r="A92" s="1143"/>
      <c r="B92" s="1142"/>
      <c r="C92" s="1343">
        <v>4</v>
      </c>
      <c r="D92" s="1021" t="s">
        <v>847</v>
      </c>
      <c r="E92" s="1021" t="s">
        <v>126</v>
      </c>
      <c r="F92" s="1021" t="s">
        <v>442</v>
      </c>
      <c r="G92" s="1021" t="s">
        <v>443</v>
      </c>
      <c r="H92" s="1021" t="s">
        <v>227</v>
      </c>
      <c r="I92" s="1021" t="s">
        <v>848</v>
      </c>
      <c r="J92" s="1021" t="s">
        <v>106</v>
      </c>
      <c r="K92" s="1021"/>
      <c r="L92" s="1021"/>
      <c r="M92" s="1021"/>
      <c r="N92" s="999" t="s">
        <v>145</v>
      </c>
      <c r="O92" s="1266">
        <v>360</v>
      </c>
      <c r="P92" s="1244" t="str">
        <f>IF(O92&lt;=0,"",IF(O92&lt;=2,"Muy Baja",IF(O92&lt;=24,"Baja",IF(O92&lt;=500,"Media",IF(O92&lt;=5000,"Alta","Muy Alta")))))</f>
        <v>Media</v>
      </c>
      <c r="Q92" s="1245">
        <f>IF(P92="","",IF(P92="Muy Baja",0.2,IF(P92="Baja",0.4,IF(P92="Media",0.6,IF(P92="Alta",0.8,IF(P92="Muy Alta",1,))))))</f>
        <v>0.6</v>
      </c>
      <c r="R92" s="1021" t="s">
        <v>146</v>
      </c>
      <c r="S92" s="1244" t="str">
        <f>IF(OR(R92='Tabla Impacto'!$C$11,R92='Tabla Impacto'!$D$11),"Leve",IF(OR(R92='Tabla Impacto'!$C$12,R92='Tabla Impacto'!$D$12),"Menor",IF(OR(R92='Tabla Impacto'!$C$13,R92='Tabla Impacto'!$D$13),"Moderado",IF(OR(R92='Tabla Impacto'!$C$14,R92='Tabla Impacto'!$D$14),"Mayor",IF(OR(R92='Tabla Impacto'!$C$15,R92='Tabla Impacto'!$D$15),"Catastrófico","")))))</f>
        <v>Leve</v>
      </c>
      <c r="T92" s="1245">
        <f>IF(S92="","",IF(S92="Leve",0.2,IF(S92="Menor",0.4,IF(S92="Moderado",0.6,IF(S92="Mayor",0.8,IF(S92="Catastrófico",1,))))))</f>
        <v>0.2</v>
      </c>
      <c r="U92" s="1401" t="str">
        <f>IF(OR(AND(P92="Muy Baja",S92="Leve"),AND(P92="Muy Baja",S92="Menor"),AND(P92="Baja",S92="Leve")),"Bajo",IF(OR(AND(P92="Muy baja",S92="Moderado"),AND(P92="Baja",S92="Menor"),AND(P92="Baja",S92="Moderado"),AND(P92="Media",S92="Leve"),AND(P92="Media",S92="Menor"),AND(P92="Media",S92="Moderado"),AND(P92="Alta",S92="Leve"),AND(P92="Alta",S92="Menor")),"Moderado",IF(OR(AND(P92="Muy Baja",S92="Mayor"),AND(P92="Baja",S92="Mayor"),AND(P92="Media",S92="Mayor"),AND(P92="Alta",S92="Moderado"),AND(P92="Alta",S92="Mayor"),AND(P92="Muy Alta",S92="Leve"),AND(P92="Muy Alta",S92="Menor"),AND(P92="Muy Alta",S92="Moderado"),AND(P92="Muy Alta",S92="Mayor")),"Alto",IF(OR(AND(P92="Muy Baja",S92="Catastrófico"),AND(P92="Baja",S92="Catastrófico"),AND(P92="Media",S92="Catastrófico"),AND(P92="Alta",S92="Catastrófico"),AND(P92="Muy Alta",S92="Catastrófico")),"Extremo",""))))</f>
        <v>Moderado</v>
      </c>
      <c r="V92" s="1266">
        <v>1</v>
      </c>
      <c r="W92" s="1021" t="s">
        <v>849</v>
      </c>
      <c r="X92" s="1266" t="str">
        <f>IF(OR(Y92="Preventivo",Y92="Detectivo"),"Probabilidad",IF(Y92="Correctivo","Impacto",""))</f>
        <v>Probabilidad</v>
      </c>
      <c r="Y92" s="1252" t="s">
        <v>109</v>
      </c>
      <c r="Z92" s="1252" t="s">
        <v>110</v>
      </c>
      <c r="AA92" s="1267" t="str">
        <f>IF(AND(Y92="Preventivo",Z92="Automático"),"50%",IF(AND(Y92="Preventivo",Z92="Manual"),"40%",IF(AND(Y92="Detectivo",Z92="Automático"),"40%",IF(AND(Y92="Detectivo",Z92="Manual"),"30%",IF(AND(Y92="Correctivo",Z92="Automático"),"35%",IF(AND(Y92="Correctivo",Z92="Manual"),"25%",""))))))</f>
        <v>40%</v>
      </c>
      <c r="AB92" s="1252" t="s">
        <v>111</v>
      </c>
      <c r="AC92" s="1252" t="s">
        <v>112</v>
      </c>
      <c r="AD92" s="1252" t="s">
        <v>113</v>
      </c>
      <c r="AE92" s="1382">
        <f>IFERROR(IF(X92="Probabilidad",(Q92-(+Q92*AA92)),IF(X92="Impacto",Q92,"")),"")</f>
        <v>0.36</v>
      </c>
      <c r="AF92" s="1388" t="str">
        <f>IFERROR(IF(AE92="","",IF(AE92&lt;=0.2,"Muy Baja",IF(AE92&lt;=0.4,"Baja",IF(AE92&lt;=0.6,"Media",IF(AE92&lt;=0.8,"Alta","Muy Alta"))))),"")</f>
        <v>Baja</v>
      </c>
      <c r="AG92" s="1267">
        <f>+AE92</f>
        <v>0.36</v>
      </c>
      <c r="AH92" s="1388" t="str">
        <f>IFERROR(IF(AI92="","",IF(AI92&lt;=0.2,"Leve",IF(AI92&lt;=0.4,"Menor",IF(AI92&lt;=0.6,"Moderado",IF(AI92&lt;=0.8,"Mayor","Catastrófico"))))),"")</f>
        <v>Leve</v>
      </c>
      <c r="AI92" s="1391">
        <f>IFERROR(IF(X92="Impacto",(T92-(+T92*AA92)),IF(X92="Probabilidad",T92,"")),"")</f>
        <v>0.2</v>
      </c>
      <c r="AJ92" s="1394" t="str">
        <f>IFERROR(IF(OR(AND(AF92="Muy Baja",AH92="Leve"),AND(AF92="Muy Baja",AH92="Menor"),AND(AF92="Baja",AH92="Leve")),"Bajo",IF(OR(AND(AF92="Muy baja",AH92="Moderado"),AND(AF92="Baja",AH92="Menor"),AND(AF92="Baja",AH92="Moderado"),AND(AF92="Media",AH92="Leve"),AND(AF92="Media",AH92="Menor"),AND(AF92="Media",AH92="Moderado"),AND(AF92="Alta",AH92="Leve"),AND(AF92="Alta",AH92="Menor")),"Moderado",IF(OR(AND(AF92="Muy Baja",AH92="Mayor"),AND(AF92="Baja",AH92="Mayor"),AND(AF92="Media",AH92="Mayor"),AND(AF92="Alta",AH92="Moderado"),AND(AF92="Alta",AH92="Mayor"),AND(AF92="Muy Alta",AH92="Leve"),AND(AF92="Muy Alta",AH92="Menor"),AND(AF92="Muy Alta",AH92="Moderado"),AND(AF92="Muy Alta",AH92="Mayor")),"Alto",IF(OR(AND(AF92="Muy Baja",AH92="Catastrófico"),AND(AF92="Baja",AH92="Catastrófico"),AND(AF92="Media",AH92="Catastrófico"),AND(AF92="Alta",AH92="Catastrófico"),AND(AF92="Muy Alta",AH92="Catastrófico")),"Extremo","")))),"")</f>
        <v>Bajo</v>
      </c>
      <c r="AK92" s="1252" t="s">
        <v>114</v>
      </c>
      <c r="AL92" s="1021"/>
      <c r="AM92" s="999" t="s">
        <v>851</v>
      </c>
      <c r="AN92" s="999" t="s">
        <v>852</v>
      </c>
      <c r="AO92" s="1072">
        <v>45565</v>
      </c>
      <c r="AP92" s="555"/>
      <c r="AQ92" s="556"/>
      <c r="AR92" s="557"/>
      <c r="AS92" s="576"/>
      <c r="AU92" s="133"/>
      <c r="AV92" s="133"/>
      <c r="AW92" s="133"/>
      <c r="AX92" s="133"/>
      <c r="AY92" s="133"/>
      <c r="AZ92" s="133"/>
      <c r="BA92" s="133"/>
      <c r="BB92" s="133"/>
      <c r="BC92" s="133"/>
      <c r="BD92" s="133"/>
      <c r="BE92" s="133"/>
      <c r="BF92" s="133"/>
      <c r="BG92" s="133"/>
      <c r="BH92" s="133"/>
      <c r="BI92" s="133"/>
      <c r="BJ92" s="133"/>
      <c r="BK92" s="133"/>
      <c r="BL92" s="133"/>
      <c r="BM92" s="133"/>
    </row>
    <row r="93" spans="1:65" ht="135" customHeight="1" thickTop="1" thickBot="1">
      <c r="A93" s="1143"/>
      <c r="B93" s="1142"/>
      <c r="C93" s="1070"/>
      <c r="D93" s="1038"/>
      <c r="E93" s="1038"/>
      <c r="F93" s="1038"/>
      <c r="G93" s="1038"/>
      <c r="H93" s="1038"/>
      <c r="I93" s="1038"/>
      <c r="J93" s="1038"/>
      <c r="K93" s="1038"/>
      <c r="L93" s="1038"/>
      <c r="M93" s="1038"/>
      <c r="N93" s="1005"/>
      <c r="O93" s="1038"/>
      <c r="P93" s="1038"/>
      <c r="Q93" s="1038"/>
      <c r="R93" s="1038"/>
      <c r="S93" s="1038"/>
      <c r="T93" s="1038"/>
      <c r="U93" s="1038"/>
      <c r="V93" s="1038"/>
      <c r="W93" s="1038"/>
      <c r="X93" s="1038"/>
      <c r="Y93" s="1038"/>
      <c r="Z93" s="1038"/>
      <c r="AA93" s="1038"/>
      <c r="AB93" s="1038"/>
      <c r="AC93" s="1038"/>
      <c r="AD93" s="1038"/>
      <c r="AE93" s="1038"/>
      <c r="AF93" s="1038"/>
      <c r="AG93" s="1038"/>
      <c r="AH93" s="1038"/>
      <c r="AI93" s="1038"/>
      <c r="AJ93" s="1038"/>
      <c r="AK93" s="1038"/>
      <c r="AL93" s="1038"/>
      <c r="AM93" s="1000"/>
      <c r="AN93" s="1000"/>
      <c r="AO93" s="1073"/>
      <c r="AP93" s="555"/>
      <c r="AQ93" s="556"/>
      <c r="AR93" s="557"/>
      <c r="AS93" s="576"/>
      <c r="AU93" s="133"/>
      <c r="AV93" s="133"/>
      <c r="AW93" s="133"/>
      <c r="AX93" s="133"/>
      <c r="AY93" s="133"/>
      <c r="AZ93" s="133"/>
      <c r="BA93" s="133"/>
      <c r="BB93" s="133"/>
      <c r="BC93" s="133"/>
      <c r="BD93" s="133"/>
      <c r="BE93" s="133"/>
      <c r="BF93" s="133"/>
      <c r="BG93" s="133"/>
      <c r="BH93" s="133"/>
      <c r="BI93" s="133"/>
      <c r="BJ93" s="133"/>
      <c r="BK93" s="133"/>
      <c r="BL93" s="133"/>
      <c r="BM93" s="133"/>
    </row>
    <row r="94" spans="1:65" ht="135" customHeight="1" thickTop="1" thickBot="1">
      <c r="A94" s="1143"/>
      <c r="B94" s="1142"/>
      <c r="C94" s="1367"/>
      <c r="D94" s="1039"/>
      <c r="E94" s="1039"/>
      <c r="F94" s="1039"/>
      <c r="G94" s="1039"/>
      <c r="H94" s="1039"/>
      <c r="I94" s="1039"/>
      <c r="J94" s="1039"/>
      <c r="K94" s="1039"/>
      <c r="L94" s="1039"/>
      <c r="M94" s="1039"/>
      <c r="N94" s="1047"/>
      <c r="O94" s="1039"/>
      <c r="P94" s="1039"/>
      <c r="Q94" s="1039"/>
      <c r="R94" s="1039"/>
      <c r="S94" s="1039"/>
      <c r="T94" s="1039"/>
      <c r="U94" s="1039"/>
      <c r="V94" s="322">
        <v>2</v>
      </c>
      <c r="W94" s="334" t="s">
        <v>850</v>
      </c>
      <c r="X94" s="322" t="str">
        <f>IF(OR(Y94="Preventivo",Y94="Detectivo"),"Probabilidad",IF(Y94="Correctivo","Impacto",""))</f>
        <v>Probabilidad</v>
      </c>
      <c r="Y94" s="347" t="s">
        <v>109</v>
      </c>
      <c r="Z94" s="347" t="s">
        <v>110</v>
      </c>
      <c r="AA94" s="346" t="str">
        <f>IF(AND(Y94="Preventivo",Z94="Automático"),"50%",IF(AND(Y94="Preventivo",Z94="Manual"),"40%",IF(AND(Y94="Detectivo",Z94="Automático"),"40%",IF(AND(Y94="Detectivo",Z94="Manual"),"30%",IF(AND(Y94="Correctivo",Z94="Automático"),"35%",IF(AND(Y94="Correctivo",Z94="Manual"),"25%",""))))))</f>
        <v>40%</v>
      </c>
      <c r="AB94" s="347" t="s">
        <v>111</v>
      </c>
      <c r="AC94" s="347" t="s">
        <v>112</v>
      </c>
      <c r="AD94" s="347" t="s">
        <v>113</v>
      </c>
      <c r="AE94" s="731">
        <f>IFERROR(IF(AND(X92="Probabilidad",X94="Probabilidad"),(AG92-(+AG92*AA94)),IF(X94="Probabilidad",(Q92-(+Q92*AA94)),IF(X94="Impacto",AG92,""))),"")</f>
        <v>0.216</v>
      </c>
      <c r="AF94" s="350" t="str">
        <f>IFERROR(IF(AE94="","",IF(AE94&lt;=0.2,"Muy Baja",IF(AE94&lt;=0.4,"Baja",IF(AE94&lt;=0.6,"Media",IF(AE94&lt;=0.8,"Alta","Muy Alta"))))),"")</f>
        <v>Baja</v>
      </c>
      <c r="AG94" s="346">
        <f>+AE94</f>
        <v>0.216</v>
      </c>
      <c r="AH94" s="350" t="str">
        <f>IFERROR(IF(AI94="","",IF(AI94&lt;=0.2,"Leve",IF(AI94&lt;=0.4,"Menor",IF(AI94&lt;=0.6,"Moderado",IF(AI94&lt;=0.8,"Mayor","Catastrófico"))))),"")</f>
        <v>Leve</v>
      </c>
      <c r="AI94" s="351">
        <f>IFERROR(IF(AND(X92="Impacto",X94="Impacto"),(AI92-(+AI92*AA94)),IF(X94="Impacto",(T92-(+T92*AA94)),IF(X94="Probabilidad",AI92,""))),"")</f>
        <v>0.2</v>
      </c>
      <c r="AJ94" s="352" t="str">
        <f>IFERROR(IF(OR(AND(AF94="Muy Baja",AH94="Leve"),AND(AF94="Muy Baja",AH94="Menor"),AND(AF94="Baja",AH94="Leve")),"Bajo",IF(OR(AND(AF94="Muy baja",AH94="Moderado"),AND(AF94="Baja",AH94="Menor"),AND(AF94="Baja",AH94="Moderado"),AND(AF94="Media",AH94="Leve"),AND(AF94="Media",AH94="Menor"),AND(AF94="Media",AH94="Moderado"),AND(AF94="Alta",AH94="Leve"),AND(AF94="Alta",AH94="Menor")),"Moderado",IF(OR(AND(AF94="Muy Baja",AH94="Mayor"),AND(AF94="Baja",AH94="Mayor"),AND(AF94="Media",AH94="Mayor"),AND(AF94="Alta",AH94="Moderado"),AND(AF94="Alta",AH94="Mayor"),AND(AF94="Muy Alta",AH94="Leve"),AND(AF94="Muy Alta",AH94="Menor"),AND(AF94="Muy Alta",AH94="Moderado"),AND(AF94="Muy Alta",AH94="Mayor")),"Alto",IF(OR(AND(AF94="Muy Baja",AH94="Catastrófico"),AND(AF94="Baja",AH94="Catastrófico"),AND(AF94="Media",AH94="Catastrófico"),AND(AF94="Alta",AH94="Catastrófico"),AND(AF94="Muy Alta",AH94="Catastrófico")),"Extremo","")))),"")</f>
        <v>Bajo</v>
      </c>
      <c r="AK94" s="347" t="s">
        <v>114</v>
      </c>
      <c r="AL94" s="334"/>
      <c r="AM94" s="334" t="s">
        <v>853</v>
      </c>
      <c r="AN94" s="334" t="s">
        <v>852</v>
      </c>
      <c r="AO94" s="377" t="s">
        <v>699</v>
      </c>
      <c r="AP94" s="561"/>
      <c r="AQ94" s="562"/>
      <c r="AR94" s="557"/>
      <c r="AS94" s="637"/>
      <c r="AT94" s="133"/>
      <c r="AU94" s="133"/>
      <c r="AV94" s="133"/>
      <c r="AW94" s="133"/>
      <c r="AX94" s="133"/>
      <c r="AY94" s="133"/>
      <c r="AZ94" s="133"/>
      <c r="BA94" s="133"/>
      <c r="BB94" s="133"/>
      <c r="BC94" s="133"/>
      <c r="BD94" s="133"/>
      <c r="BE94" s="133"/>
      <c r="BF94" s="133"/>
      <c r="BG94" s="133"/>
      <c r="BH94" s="133"/>
      <c r="BI94" s="133"/>
      <c r="BJ94" s="133"/>
      <c r="BK94" s="133"/>
      <c r="BL94" s="133"/>
      <c r="BM94" s="133"/>
    </row>
    <row r="95" spans="1:65" ht="135" customHeight="1" thickTop="1" thickBot="1">
      <c r="A95" s="1143"/>
      <c r="B95" s="1142"/>
      <c r="C95" s="1369">
        <v>5</v>
      </c>
      <c r="D95" s="1000" t="s">
        <v>444</v>
      </c>
      <c r="E95" s="1409" t="s">
        <v>126</v>
      </c>
      <c r="F95" s="1000" t="s">
        <v>657</v>
      </c>
      <c r="G95" s="1000" t="s">
        <v>445</v>
      </c>
      <c r="H95" s="1000" t="s">
        <v>380</v>
      </c>
      <c r="I95" s="1188" t="s">
        <v>658</v>
      </c>
      <c r="J95" s="1007" t="s">
        <v>106</v>
      </c>
      <c r="K95" s="1007" t="s">
        <v>106</v>
      </c>
      <c r="L95" s="1000"/>
      <c r="M95" s="1007" t="s">
        <v>106</v>
      </c>
      <c r="N95" s="999" t="s">
        <v>154</v>
      </c>
      <c r="O95" s="1000">
        <v>80</v>
      </c>
      <c r="P95" s="1007" t="str">
        <f>IF(O95&lt;=0,"",IF(O95&lt;=2,"Muy Baja",IF(O95&lt;=24,"Baja",IF(O95&lt;=500,"Media",IF(O95&lt;=5000,"Alta","Muy Alta")))))</f>
        <v>Media</v>
      </c>
      <c r="Q95" s="1009">
        <f>IF(P95="","",IF(P95="Muy Baja",0.2,IF(P95="Baja",0.4,IF(P95="Media",0.6,IF(P95="Alta",0.8,IF(P95="Muy Alta",1,))))))</f>
        <v>0.6</v>
      </c>
      <c r="R95" s="1000" t="s">
        <v>108</v>
      </c>
      <c r="S95" s="1007" t="str">
        <f>IF(OR(R95='Tabla Impacto'!$C$11,R95='Tabla Impacto'!$D$11),"Leve",IF(OR(R95='Tabla Impacto'!$C$12,R95='Tabla Impacto'!$D$12),"Menor",IF(OR(R95='Tabla Impacto'!$C$13,R95='Tabla Impacto'!$D$13),"Moderado",IF(OR(R95='Tabla Impacto'!$C$14,R95='Tabla Impacto'!$D$14),"Mayor",IF(OR(R95='Tabla Impacto'!$C$15,R95='Tabla Impacto'!$D$15),"Catastrófico","")))))</f>
        <v>Moderado</v>
      </c>
      <c r="T95" s="1009">
        <f>IF(S95="","",IF(S95="Leve",0.2,IF(S95="Menor",0.4,IF(S95="Moderado",0.6,IF(S95="Mayor",0.8,IF(S95="Catastrófico",1,))))))</f>
        <v>0.6</v>
      </c>
      <c r="U95" s="1410" t="str">
        <f>IF(OR(AND(P95="Muy Baja",S95="Leve"),AND(P95="Muy Baja",S95="Menor"),AND(P95="Baja",S95="Leve")),"Bajo",IF(OR(AND(P95="Muy baja",S95="Moderado"),AND(P95="Baja",S95="Menor"),AND(P95="Baja",S95="Moderado"),AND(P95="Media",S95="Leve"),AND(P95="Media",S95="Menor"),AND(P95="Media",S95="Moderado"),AND(P95="Alta",S95="Leve"),AND(P95="Alta",S95="Menor")),"Moderado",IF(OR(AND(P95="Muy Baja",S95="Mayor"),AND(P95="Baja",S95="Mayor"),AND(P95="Media",S95="Mayor"),AND(P95="Alta",S95="Moderado"),AND(P95="Alta",S95="Mayor"),AND(P95="Muy Alta",S95="Leve"),AND(P95="Muy Alta",S95="Menor"),AND(P95="Muy Alta",S95="Moderado"),AND(P95="Muy Alta",S95="Mayor")),"Alto",IF(OR(AND(P95="Muy Baja",S95="Catastrófico"),AND(P95="Baja",S95="Catastrófico"),AND(P95="Media",S95="Catastrófico"),AND(P95="Alta",S95="Catastrófico"),AND(P95="Muy Alta",S95="Catastrófico")),"Extremo",""))))</f>
        <v>Moderado</v>
      </c>
      <c r="V95" s="321">
        <v>1</v>
      </c>
      <c r="W95" s="324" t="s">
        <v>446</v>
      </c>
      <c r="X95" s="321" t="str">
        <f>IF(OR(Y95="Preventivo",Y95="Detectivo"),"Probabilidad",IF(Y95="Correctivo","Impacto",""))</f>
        <v>Probabilidad</v>
      </c>
      <c r="Y95" s="347" t="s">
        <v>109</v>
      </c>
      <c r="Z95" s="347" t="s">
        <v>110</v>
      </c>
      <c r="AA95" s="325" t="str">
        <f>IF(AND(Y95="Preventivo",Z95="Automático"),"50%",IF(AND(Y95="Preventivo",Z95="Manual"),"40%",IF(AND(Y95="Detectivo",Z95="Automático"),"40%",IF(AND(Y95="Detectivo",Z95="Manual"),"30%",IF(AND(Y95="Correctivo",Z95="Automático"),"35%",IF(AND(Y95="Correctivo",Z95="Manual"),"25%",""))))))</f>
        <v>40%</v>
      </c>
      <c r="AB95" s="347" t="s">
        <v>111</v>
      </c>
      <c r="AC95" s="347" t="s">
        <v>112</v>
      </c>
      <c r="AD95" s="347" t="s">
        <v>113</v>
      </c>
      <c r="AE95" s="265">
        <f>IFERROR(IF(X95="Probabilidad",(Q95-(+Q95*AA95)),IF(X95="Impacto",Q95,"")),"")</f>
        <v>0.36</v>
      </c>
      <c r="AF95" s="374" t="str">
        <f>IFERROR(IF(AE95="","",IF(AE95&lt;=0.2,"Muy Baja",IF(AE95&lt;=0.4,"Baja",IF(AE95&lt;=0.6,"Media",IF(AE95&lt;=0.8,"Alta","Muy Alta"))))),"")</f>
        <v>Baja</v>
      </c>
      <c r="AG95" s="325">
        <f>+AE95</f>
        <v>0.36</v>
      </c>
      <c r="AH95" s="374" t="str">
        <f>IFERROR(IF(AI95="","",IF(AI95&lt;=0.2,"Leve",IF(AI95&lt;=0.4,"Menor",IF(AI95&lt;=0.6,"Moderado",IF(AI95&lt;=0.8,"Mayor","Catastrófico"))))),"")</f>
        <v>Moderado</v>
      </c>
      <c r="AI95" s="375">
        <f>IFERROR(IF(X95="Impacto",(T95-(+T95*AA95)),IF(X95="Probabilidad",T95,"")),"")</f>
        <v>0.6</v>
      </c>
      <c r="AJ95" s="376" t="str">
        <f>IFERROR(IF(OR(AND(AF95="Muy Baja",AH95="Leve"),AND(AF95="Muy Baja",AH95="Menor"),AND(AF95="Baja",AH95="Leve")),"Bajo",IF(OR(AND(AF95="Muy baja",AH95="Moderado"),AND(AF95="Baja",AH95="Menor"),AND(AF95="Baja",AH95="Moderado"),AND(AF95="Media",AH95="Leve"),AND(AF95="Media",AH95="Menor"),AND(AF95="Media",AH95="Moderado"),AND(AF95="Alta",AH95="Leve"),AND(AF95="Alta",AH95="Menor")),"Moderado",IF(OR(AND(AF95="Muy Baja",AH95="Mayor"),AND(AF95="Baja",AH95="Mayor"),AND(AF95="Media",AH95="Mayor"),AND(AF95="Alta",AH95="Moderado"),AND(AF95="Alta",AH95="Mayor"),AND(AF95="Muy Alta",AH95="Leve"),AND(AF95="Muy Alta",AH95="Menor"),AND(AF95="Muy Alta",AH95="Moderado"),AND(AF95="Muy Alta",AH95="Mayor")),"Alto",IF(OR(AND(AF95="Muy Baja",AH95="Catastrófico"),AND(AF95="Baja",AH95="Catastrófico"),AND(AF95="Media",AH95="Catastrófico"),AND(AF95="Alta",AH95="Catastrófico"),AND(AF95="Muy Alta",AH95="Catastrófico")),"Extremo","")))),"")</f>
        <v>Moderado</v>
      </c>
      <c r="AK95" s="347" t="s">
        <v>114</v>
      </c>
      <c r="AL95" s="324"/>
      <c r="AM95" s="324" t="s">
        <v>855</v>
      </c>
      <c r="AN95" s="324" t="s">
        <v>852</v>
      </c>
      <c r="AO95" s="357" t="s">
        <v>856</v>
      </c>
      <c r="AP95" s="185"/>
      <c r="AQ95" s="563"/>
      <c r="AR95" s="564"/>
      <c r="AS95" s="565"/>
      <c r="AT95" s="186"/>
      <c r="AU95" s="133"/>
      <c r="AV95" s="133"/>
      <c r="AW95" s="133"/>
      <c r="AX95" s="133"/>
      <c r="AY95" s="133"/>
      <c r="AZ95" s="133"/>
      <c r="BA95" s="133"/>
      <c r="BB95" s="133"/>
      <c r="BC95" s="133"/>
      <c r="BD95" s="133"/>
      <c r="BE95" s="133"/>
      <c r="BF95" s="133"/>
      <c r="BG95" s="133"/>
      <c r="BH95" s="133"/>
      <c r="BI95" s="133"/>
      <c r="BJ95" s="133"/>
      <c r="BK95" s="133"/>
      <c r="BL95" s="133"/>
      <c r="BM95" s="133"/>
    </row>
    <row r="96" spans="1:65" ht="135" customHeight="1" thickTop="1" thickBot="1">
      <c r="A96" s="1143"/>
      <c r="B96" s="1142"/>
      <c r="C96" s="1367"/>
      <c r="D96" s="1039"/>
      <c r="E96" s="1039"/>
      <c r="F96" s="1039"/>
      <c r="G96" s="1039"/>
      <c r="H96" s="1022"/>
      <c r="I96" s="1039"/>
      <c r="J96" s="1039"/>
      <c r="K96" s="1039"/>
      <c r="L96" s="1039"/>
      <c r="M96" s="1039"/>
      <c r="N96" s="1047"/>
      <c r="O96" s="1039"/>
      <c r="P96" s="1039"/>
      <c r="Q96" s="1039"/>
      <c r="R96" s="1039"/>
      <c r="S96" s="1039"/>
      <c r="T96" s="1039"/>
      <c r="U96" s="1039"/>
      <c r="V96" s="322">
        <v>2</v>
      </c>
      <c r="W96" s="334" t="s">
        <v>854</v>
      </c>
      <c r="X96" s="321" t="str">
        <f>IF(OR(Y96="Preventivo",Y96="Detectivo"),"Probabilidad",IF(Y96="Correctivo","Impacto",""))</f>
        <v>Probabilidad</v>
      </c>
      <c r="Y96" s="347" t="s">
        <v>130</v>
      </c>
      <c r="Z96" s="347" t="s">
        <v>110</v>
      </c>
      <c r="AA96" s="346" t="str">
        <f>IF(AND(Y96="Preventivo",Z96="Automático"),"50%",IF(AND(Y96="Preventivo",Z96="Manual"),"40%",IF(AND(Y96="Detectivo",Z96="Automático"),"40%",IF(AND(Y96="Detectivo",Z96="Manual"),"30%",IF(AND(Y96="Correctivo",Z96="Automático"),"35%",IF(AND(Y96="Correctivo",Z96="Manual"),"25%",""))))))</f>
        <v>30%</v>
      </c>
      <c r="AB96" s="347" t="s">
        <v>111</v>
      </c>
      <c r="AC96" s="347" t="s">
        <v>112</v>
      </c>
      <c r="AD96" s="347" t="s">
        <v>113</v>
      </c>
      <c r="AE96" s="266">
        <f>IFERROR(IF(AND(X95="Probabilidad",X96="Probabilidad"),(AG95-(+AG95*AA96)),IF(X96="Probabilidad",(Q95-(+Q95*AA96)),IF(X96="Impacto",AG95,""))),"")</f>
        <v>0.252</v>
      </c>
      <c r="AF96" s="350" t="str">
        <f>IFERROR(IF(AE96="","",IF(AE96&lt;=0.2,"Muy Baja",IF(AE96&lt;=0.4,"Baja",IF(AE96&lt;=0.6,"Media",IF(AE96&lt;=0.8,"Alta","Muy Alta"))))),"")</f>
        <v>Baja</v>
      </c>
      <c r="AG96" s="346">
        <f>+AE96</f>
        <v>0.252</v>
      </c>
      <c r="AH96" s="350" t="str">
        <f>IFERROR(IF(AI96="","",IF(AI96&lt;=0.2,"Leve",IF(AI96&lt;=0.4,"Menor",IF(AI96&lt;=0.6,"Moderado",IF(AI96&lt;=0.8,"Mayor","Catastrófico"))))),"")</f>
        <v>Moderado</v>
      </c>
      <c r="AI96" s="351">
        <f>IFERROR(IF(AND(X95="Impacto",X96="Impacto"),(AI95-(+AI95*AA96)),IF(X96="Impacto",(T95-(+T95*AA96)),IF(X96="Probabilidad",AI95,""))),"")</f>
        <v>0.6</v>
      </c>
      <c r="AJ96" s="352" t="str">
        <f>IFERROR(IF(OR(AND(AF96="Muy Baja",AH96="Leve"),AND(AF96="Muy Baja",AH96="Menor"),AND(AF96="Baja",AH96="Leve")),"Bajo",IF(OR(AND(AF96="Muy baja",AH96="Moderado"),AND(AF96="Baja",AH96="Menor"),AND(AF96="Baja",AH96="Moderado"),AND(AF96="Media",AH96="Leve"),AND(AF96="Media",AH96="Menor"),AND(AF96="Media",AH96="Moderado"),AND(AF96="Alta",AH96="Leve"),AND(AF96="Alta",AH96="Menor")),"Moderado",IF(OR(AND(AF96="Muy Baja",AH96="Mayor"),AND(AF96="Baja",AH96="Mayor"),AND(AF96="Media",AH96="Mayor"),AND(AF96="Alta",AH96="Moderado"),AND(AF96="Alta",AH96="Mayor"),AND(AF96="Muy Alta",AH96="Leve"),AND(AF96="Muy Alta",AH96="Menor"),AND(AF96="Muy Alta",AH96="Moderado"),AND(AF96="Muy Alta",AH96="Mayor")),"Alto",IF(OR(AND(AF96="Muy Baja",AH96="Catastrófico"),AND(AF96="Baja",AH96="Catastrófico"),AND(AF96="Media",AH96="Catastrófico"),AND(AF96="Alta",AH96="Catastrófico"),AND(AF96="Muy Alta",AH96="Catastrófico")),"Extremo","")))),"")</f>
        <v>Moderado</v>
      </c>
      <c r="AK96" s="347" t="s">
        <v>114</v>
      </c>
      <c r="AL96" s="334"/>
      <c r="AM96" s="334"/>
      <c r="AN96" s="334"/>
      <c r="AO96" s="267"/>
      <c r="AP96" s="566"/>
      <c r="AQ96" s="567"/>
      <c r="AR96" s="568"/>
      <c r="AS96" s="637"/>
      <c r="AT96" s="133"/>
      <c r="AU96" s="133"/>
      <c r="AV96" s="133"/>
      <c r="AW96" s="133"/>
      <c r="AX96" s="133"/>
      <c r="AY96" s="133"/>
      <c r="AZ96" s="133"/>
      <c r="BA96" s="133"/>
      <c r="BB96" s="133"/>
      <c r="BC96" s="133"/>
      <c r="BD96" s="133"/>
      <c r="BE96" s="133"/>
      <c r="BF96" s="133"/>
      <c r="BG96" s="133"/>
      <c r="BH96" s="133"/>
      <c r="BI96" s="133"/>
      <c r="BJ96" s="133"/>
      <c r="BK96" s="133"/>
      <c r="BL96" s="133"/>
      <c r="BM96" s="133"/>
    </row>
    <row r="97" spans="1:64" ht="216" customHeight="1" thickTop="1" thickBot="1">
      <c r="A97" s="1143"/>
      <c r="B97" s="1142" t="s">
        <v>599</v>
      </c>
      <c r="C97" s="1380">
        <v>1</v>
      </c>
      <c r="D97" s="1021" t="s">
        <v>659</v>
      </c>
      <c r="E97" s="1021" t="s">
        <v>101</v>
      </c>
      <c r="F97" s="1021" t="s">
        <v>448</v>
      </c>
      <c r="G97" s="1021" t="s">
        <v>449</v>
      </c>
      <c r="H97" s="1021" t="s">
        <v>380</v>
      </c>
      <c r="I97" s="1021" t="s">
        <v>465</v>
      </c>
      <c r="J97" s="1021" t="s">
        <v>106</v>
      </c>
      <c r="K97" s="1021"/>
      <c r="L97" s="1021"/>
      <c r="M97" s="1021"/>
      <c r="N97" s="999" t="s">
        <v>149</v>
      </c>
      <c r="O97" s="1021">
        <v>5000</v>
      </c>
      <c r="P97" s="1244" t="str">
        <f>IF(O97&lt;=0,"",IF(O97&lt;=2,"Muy Baja",IF(O97&lt;=24,"Baja",IF(O97&lt;=500,"Media",IF(O97&lt;=5000,"Alta","Muy Alta")))))</f>
        <v>Alta</v>
      </c>
      <c r="Q97" s="1008">
        <f>IF(P97="","",IF(P97="Muy Baja",0.2,IF(P97="Baja",0.4,IF(P97="Media",0.6,IF(P97="Alta",0.8,IF(P97="Muy Alta",1,))))))</f>
        <v>0.8</v>
      </c>
      <c r="R97" s="1021" t="s">
        <v>128</v>
      </c>
      <c r="S97" s="1244" t="str">
        <f>IF(OR(R97='Tabla Impacto'!$C$11,R97='Tabla Impacto'!$D$11),"Leve",IF(OR(R97='Tabla Impacto'!$C$12,R97='Tabla Impacto'!$D$12),"Menor",IF(OR(R97='Tabla Impacto'!$C$13,R97='Tabla Impacto'!$D$13),"Moderado",IF(OR(R97='Tabla Impacto'!$C$14,R97='Tabla Impacto'!$D$14),"Mayor",IF(OR(R97='Tabla Impacto'!$C$15,R97='Tabla Impacto'!$D$15),"Catastrófico","")))))</f>
        <v>Menor</v>
      </c>
      <c r="T97" s="1245">
        <f>IF(S97="","",IF(S97="Leve",0.2,IF(S97="Menor",0.4,IF(S97="Moderado",0.6,IF(S97="Mayor",0.8,IF(S97="Catastrófico",1,))))))</f>
        <v>0.4</v>
      </c>
      <c r="U97" s="1268" t="str">
        <f>IF(OR(AND(P97="Muy Baja",S97="Leve"),AND(P97="Muy Baja",S97="Menor"),AND(P97="Baja",S97="Leve")),"Bajo",IF(OR(AND(P97="Muy baja",S97="Moderado"),AND(P97="Baja",S97="Menor"),AND(P97="Baja",S97="Moderado"),AND(P97="Media",S97="Leve"),AND(P97="Media",S97="Menor"),AND(P97="Media",S97="Moderado"),AND(P97="Alta",S97="Leve"),AND(P97="Alta",S97="Menor")),"Moderado",IF(OR(AND(P97="Muy Baja",S97="Mayor"),AND(P97="Baja",S97="Mayor"),AND(P97="Media",S97="Mayor"),AND(P97="Alta",S97="Moderado"),AND(P97="Alta",S97="Mayor"),AND(P97="Muy Alta",S97="Leve"),AND(P97="Muy Alta",S97="Menor"),AND(P97="Muy Alta",S97="Moderado"),AND(P97="Muy Alta",S97="Mayor")),"Alto",IF(OR(AND(P97="Muy Baja",S97="Catastrófico"),AND(P97="Baja",S97="Catastrófico"),AND(P97="Media",S97="Catastrófico"),AND(P97="Alta",S97="Catastrófico"),AND(P97="Muy Alta",S97="Catastrófico")),"Extremo",""))))</f>
        <v>Moderado</v>
      </c>
      <c r="V97" s="341">
        <v>1</v>
      </c>
      <c r="W97" s="333" t="s">
        <v>857</v>
      </c>
      <c r="X97" s="341" t="str">
        <f t="shared" ref="X97:X107" si="25">IF(OR(Y97="Preventivo",Y97="Detectivo"),"Probabilidad",IF(Y97="Correctivo","Impacto",""))</f>
        <v>Probabilidad</v>
      </c>
      <c r="Y97" s="347" t="s">
        <v>109</v>
      </c>
      <c r="Z97" s="347" t="s">
        <v>110</v>
      </c>
      <c r="AA97" s="338" t="str">
        <f t="shared" ref="AA97:AA107" si="26">IF(AND(Y97="Preventivo",Z97="Automático"),"50%",IF(AND(Y97="Preventivo",Z97="Manual"),"40%",IF(AND(Y97="Detectivo",Z97="Automático"),"40%",IF(AND(Y97="Detectivo",Z97="Manual"),"30%",IF(AND(Y97="Correctivo",Z97="Automático"),"35%",IF(AND(Y97="Correctivo",Z97="Manual"),"25%",""))))))</f>
        <v>40%</v>
      </c>
      <c r="AB97" s="347" t="s">
        <v>111</v>
      </c>
      <c r="AC97" s="347" t="s">
        <v>112</v>
      </c>
      <c r="AD97" s="347" t="s">
        <v>113</v>
      </c>
      <c r="AE97" s="348">
        <f>IFERROR(IF(X97="Probabilidad",(Q97-(+Q97*AA97)),IF(X97="Impacto",Q97,"")),"")</f>
        <v>0.48</v>
      </c>
      <c r="AF97" s="337" t="str">
        <f t="shared" ref="AF97:AF107" si="27">IFERROR(IF(AE97="","",IF(AE97&lt;=0.2,"Muy Baja",IF(AE97&lt;=0.4,"Baja",IF(AE97&lt;=0.6,"Media",IF(AE97&lt;=0.8,"Alta","Muy Alta"))))),"")</f>
        <v>Media</v>
      </c>
      <c r="AG97" s="338">
        <f t="shared" ref="AG97:AG107" si="28">+AE97</f>
        <v>0.48</v>
      </c>
      <c r="AH97" s="337" t="str">
        <f t="shared" ref="AH97:AH107" si="29">IFERROR(IF(AI97="","",IF(AI97&lt;=0.2,"Leve",IF(AI97&lt;=0.4,"Menor",IF(AI97&lt;=0.6,"Moderado",IF(AI97&lt;=0.8,"Mayor","Catastrófico"))))),"")</f>
        <v>Menor</v>
      </c>
      <c r="AI97" s="339">
        <f>IFERROR(IF(X97="Impacto",(T97-(+T97*AA97)),IF(X97="Probabilidad",T97,"")),"")</f>
        <v>0.4</v>
      </c>
      <c r="AJ97" s="340" t="str">
        <f t="shared" ref="AJ97:AJ107" si="30">IFERROR(IF(OR(AND(AF97="Muy Baja",AH97="Leve"),AND(AF97="Muy Baja",AH97="Menor"),AND(AF97="Baja",AH97="Leve")),"Bajo",IF(OR(AND(AF97="Muy baja",AH97="Moderado"),AND(AF97="Baja",AH97="Menor"),AND(AF97="Baja",AH97="Moderado"),AND(AF97="Media",AH97="Leve"),AND(AF97="Media",AH97="Menor"),AND(AF97="Media",AH97="Moderado"),AND(AF97="Alta",AH97="Leve"),AND(AF97="Alta",AH97="Menor")),"Moderado",IF(OR(AND(AF97="Muy Baja",AH97="Mayor"),AND(AF97="Baja",AH97="Mayor"),AND(AF97="Media",AH97="Mayor"),AND(AF97="Alta",AH97="Moderado"),AND(AF97="Alta",AH97="Mayor"),AND(AF97="Muy Alta",AH97="Leve"),AND(AF97="Muy Alta",AH97="Menor"),AND(AF97="Muy Alta",AH97="Moderado"),AND(AF97="Muy Alta",AH97="Mayor")),"Alto",IF(OR(AND(AF97="Muy Baja",AH97="Catastrófico"),AND(AF97="Baja",AH97="Catastrófico"),AND(AF97="Media",AH97="Catastrófico"),AND(AF97="Alta",AH97="Catastrófico"),AND(AF97="Muy Alta",AH97="Catastrófico")),"Extremo","")))),"")</f>
        <v>Moderado</v>
      </c>
      <c r="AK97" s="347" t="s">
        <v>114</v>
      </c>
      <c r="AL97" s="333"/>
      <c r="AM97" s="333" t="s">
        <v>450</v>
      </c>
      <c r="AN97" s="333" t="s">
        <v>859</v>
      </c>
      <c r="AO97" s="192">
        <v>45626</v>
      </c>
      <c r="AP97" s="164"/>
      <c r="AQ97" s="162"/>
      <c r="AR97" s="569"/>
      <c r="AS97" s="637"/>
      <c r="AT97" s="132"/>
      <c r="AU97" s="132"/>
      <c r="AV97" s="132"/>
      <c r="AW97" s="132"/>
      <c r="AX97" s="132"/>
      <c r="AY97" s="132"/>
      <c r="AZ97" s="132"/>
      <c r="BA97" s="132"/>
      <c r="BB97" s="132"/>
      <c r="BC97" s="132"/>
      <c r="BD97" s="132"/>
      <c r="BE97" s="132"/>
      <c r="BF97" s="132"/>
      <c r="BG97" s="132"/>
      <c r="BH97" s="132"/>
      <c r="BI97" s="132"/>
      <c r="BJ97" s="132"/>
      <c r="BK97" s="132"/>
      <c r="BL97" s="132"/>
    </row>
    <row r="98" spans="1:64" ht="216" customHeight="1" thickTop="1" thickBot="1">
      <c r="A98" s="1143"/>
      <c r="B98" s="1142"/>
      <c r="C98" s="1070"/>
      <c r="D98" s="1243"/>
      <c r="E98" s="1038"/>
      <c r="F98" s="1038"/>
      <c r="G98" s="1038"/>
      <c r="H98" s="1038"/>
      <c r="I98" s="1038"/>
      <c r="J98" s="1038"/>
      <c r="K98" s="1038"/>
      <c r="L98" s="1038"/>
      <c r="M98" s="1038"/>
      <c r="N98" s="1005"/>
      <c r="O98" s="1038"/>
      <c r="P98" s="1038"/>
      <c r="Q98" s="1159"/>
      <c r="R98" s="1038"/>
      <c r="S98" s="1038"/>
      <c r="T98" s="1038"/>
      <c r="U98" s="1038"/>
      <c r="V98" s="355">
        <v>2</v>
      </c>
      <c r="W98" s="330" t="s">
        <v>451</v>
      </c>
      <c r="X98" s="355" t="str">
        <f t="shared" si="25"/>
        <v>Probabilidad</v>
      </c>
      <c r="Y98" s="347" t="s">
        <v>109</v>
      </c>
      <c r="Z98" s="347" t="s">
        <v>110</v>
      </c>
      <c r="AA98" s="344" t="str">
        <f t="shared" si="26"/>
        <v>40%</v>
      </c>
      <c r="AB98" s="347" t="s">
        <v>111</v>
      </c>
      <c r="AC98" s="347" t="s">
        <v>112</v>
      </c>
      <c r="AD98" s="347" t="s">
        <v>113</v>
      </c>
      <c r="AE98" s="386">
        <f>IFERROR(IF(AND(X97="Probabilidad",X98="Probabilidad"),(AG97-(+AG97*AA98)),IF(X98="Probabilidad",(Q97-(+Q97*AA98)),IF(X98="Impacto",AG97,""))),"")</f>
        <v>0.28799999999999998</v>
      </c>
      <c r="AF98" s="343" t="str">
        <f t="shared" si="27"/>
        <v>Baja</v>
      </c>
      <c r="AG98" s="344">
        <f t="shared" si="28"/>
        <v>0.28799999999999998</v>
      </c>
      <c r="AH98" s="343" t="str">
        <f t="shared" si="29"/>
        <v>Menor</v>
      </c>
      <c r="AI98" s="354">
        <f>IFERROR(IF(AND(X97="Impacto",X98="Impacto"),(AI97-(+AI97*AA98)),IF(X98="Impacto",(T97-(+T97*AA98)),IF(X98="Probabilidad",AI97,""))),"")</f>
        <v>0.4</v>
      </c>
      <c r="AJ98" s="387" t="str">
        <f t="shared" si="30"/>
        <v>Moderado</v>
      </c>
      <c r="AK98" s="347" t="s">
        <v>114</v>
      </c>
      <c r="AL98" s="1243"/>
      <c r="AM98" s="1243" t="s">
        <v>452</v>
      </c>
      <c r="AN98" s="1243" t="s">
        <v>859</v>
      </c>
      <c r="AO98" s="1340">
        <v>45626</v>
      </c>
      <c r="AP98" s="164"/>
      <c r="AQ98" s="162"/>
      <c r="AR98" s="569"/>
      <c r="AS98" s="637"/>
      <c r="AT98" s="132"/>
      <c r="AU98" s="132"/>
      <c r="AV98" s="132"/>
      <c r="AW98" s="132"/>
      <c r="AX98" s="132"/>
      <c r="AY98" s="132"/>
      <c r="AZ98" s="132"/>
      <c r="BA98" s="132"/>
      <c r="BB98" s="132"/>
      <c r="BC98" s="132"/>
      <c r="BD98" s="132"/>
      <c r="BE98" s="132"/>
      <c r="BF98" s="132"/>
      <c r="BG98" s="132"/>
      <c r="BH98" s="132"/>
      <c r="BI98" s="132"/>
      <c r="BJ98" s="132"/>
      <c r="BK98" s="132"/>
      <c r="BL98" s="132"/>
    </row>
    <row r="99" spans="1:64" ht="216" customHeight="1" thickTop="1" thickBot="1">
      <c r="A99" s="1143"/>
      <c r="B99" s="1142"/>
      <c r="C99" s="1367"/>
      <c r="D99" s="1022"/>
      <c r="E99" s="1039"/>
      <c r="F99" s="1039"/>
      <c r="G99" s="1039"/>
      <c r="H99" s="1039"/>
      <c r="I99" s="1039"/>
      <c r="J99" s="1039"/>
      <c r="K99" s="1039"/>
      <c r="L99" s="1039"/>
      <c r="M99" s="1039"/>
      <c r="N99" s="1047"/>
      <c r="O99" s="1039"/>
      <c r="P99" s="1039"/>
      <c r="Q99" s="1018"/>
      <c r="R99" s="1039"/>
      <c r="S99" s="1039"/>
      <c r="T99" s="1039"/>
      <c r="U99" s="1039"/>
      <c r="V99" s="322">
        <v>3</v>
      </c>
      <c r="W99" s="334" t="s">
        <v>858</v>
      </c>
      <c r="X99" s="322" t="str">
        <f t="shared" si="25"/>
        <v>Probabilidad</v>
      </c>
      <c r="Y99" s="347" t="s">
        <v>109</v>
      </c>
      <c r="Z99" s="347" t="s">
        <v>110</v>
      </c>
      <c r="AA99" s="346" t="str">
        <f t="shared" si="26"/>
        <v>40%</v>
      </c>
      <c r="AB99" s="347" t="s">
        <v>111</v>
      </c>
      <c r="AC99" s="347" t="s">
        <v>112</v>
      </c>
      <c r="AD99" s="347" t="s">
        <v>113</v>
      </c>
      <c r="AE99" s="349">
        <f>IFERROR(IF(AND(X98="Probabilidad",X99="Probabilidad"),(AG98-(+AG98*AA99)),IF(AND(X98="Impacto",X99="Probabilidad"),(AG97-(+AG97*AA99)),IF(X99="Impacto",AG98,""))),"")</f>
        <v>0.17279999999999998</v>
      </c>
      <c r="AF99" s="350" t="str">
        <f t="shared" si="27"/>
        <v>Muy Baja</v>
      </c>
      <c r="AG99" s="346">
        <f t="shared" si="28"/>
        <v>0.17279999999999998</v>
      </c>
      <c r="AH99" s="350" t="str">
        <f t="shared" si="29"/>
        <v>Menor</v>
      </c>
      <c r="AI99" s="351">
        <f>IFERROR(IF(AND(X98="Impacto",X99="Impacto"),(AI98-(+AI98*AA99)),IF(AND(X98="Probabilidad",X99="Impacto"),(AI97-(+AI97*AA99)),IF(X99="Probabilidad",AI98,""))),"")</f>
        <v>0.4</v>
      </c>
      <c r="AJ99" s="352" t="str">
        <f t="shared" si="30"/>
        <v>Bajo</v>
      </c>
      <c r="AK99" s="347" t="s">
        <v>114</v>
      </c>
      <c r="AL99" s="1039"/>
      <c r="AM99" s="1039"/>
      <c r="AN99" s="1039"/>
      <c r="AO99" s="1032"/>
      <c r="AP99" s="164"/>
      <c r="AQ99" s="162"/>
      <c r="AR99" s="569"/>
      <c r="AS99" s="637"/>
      <c r="AT99" s="132"/>
      <c r="AU99" s="132"/>
      <c r="AV99" s="132"/>
      <c r="AW99" s="132"/>
      <c r="AX99" s="132"/>
      <c r="AY99" s="132"/>
      <c r="AZ99" s="132"/>
      <c r="BA99" s="132"/>
      <c r="BB99" s="132"/>
      <c r="BC99" s="132"/>
      <c r="BD99" s="132"/>
      <c r="BE99" s="132"/>
      <c r="BF99" s="132"/>
      <c r="BG99" s="132"/>
      <c r="BH99" s="132"/>
      <c r="BI99" s="132"/>
      <c r="BJ99" s="132"/>
      <c r="BK99" s="132"/>
      <c r="BL99" s="132"/>
    </row>
    <row r="100" spans="1:64" ht="200.25" customHeight="1" thickTop="1" thickBot="1">
      <c r="A100" s="1143"/>
      <c r="B100" s="1142"/>
      <c r="C100" s="514">
        <v>2</v>
      </c>
      <c r="D100" s="268" t="s">
        <v>447</v>
      </c>
      <c r="E100" s="269" t="s">
        <v>101</v>
      </c>
      <c r="F100" s="268" t="s">
        <v>453</v>
      </c>
      <c r="G100" s="268" t="s">
        <v>660</v>
      </c>
      <c r="H100" s="268" t="s">
        <v>380</v>
      </c>
      <c r="I100" s="268" t="s">
        <v>860</v>
      </c>
      <c r="J100" s="144" t="s">
        <v>106</v>
      </c>
      <c r="K100" s="144"/>
      <c r="L100" s="144"/>
      <c r="M100" s="144"/>
      <c r="N100" s="268" t="s">
        <v>149</v>
      </c>
      <c r="O100" s="268">
        <v>300</v>
      </c>
      <c r="P100" s="270" t="str">
        <f>IF(O100&lt;=0,"",IF(O100&lt;=2,"Muy Baja",IF(O100&lt;=24,"Baja",IF(O100&lt;=500,"Media",IF(O100&lt;=5000,"Alta","Muy Alta")))))</f>
        <v>Media</v>
      </c>
      <c r="Q100" s="271">
        <f>IF(P100="","",IF(P100="Muy Baja",0.2,IF(P100="Baja",0.4,IF(P100="Media",0.6,IF(P100="Alta",0.8,IF(P100="Muy Alta",1,))))))</f>
        <v>0.6</v>
      </c>
      <c r="R100" s="268" t="s">
        <v>108</v>
      </c>
      <c r="S100" s="270" t="str">
        <f>IF(OR(R100='Tabla Impacto'!$C$11,R100='Tabla Impacto'!$D$11),"Leve",IF(OR(R100='Tabla Impacto'!$C$12,R100='Tabla Impacto'!$D$12),"Menor",IF(OR(R100='Tabla Impacto'!$C$13,R100='Tabla Impacto'!$D$13),"Moderado",IF(OR(R100='Tabla Impacto'!$C$14,R100='Tabla Impacto'!$D$14),"Mayor",IF(OR(R100='Tabla Impacto'!$C$15,R100='Tabla Impacto'!$D$15),"Catastrófico","")))))</f>
        <v>Moderado</v>
      </c>
      <c r="T100" s="271">
        <f>IF(S100="","",IF(S100="Leve",0.2,IF(S100="Menor",0.4,IF(S100="Moderado",0.6,IF(S100="Mayor",0.8,IF(S100="Catastrófico",1,))))))</f>
        <v>0.6</v>
      </c>
      <c r="U100" s="270" t="str">
        <f>IF(OR(AND(P100="Muy Baja",S100="Leve"),AND(P100="Muy Baja",S100="Menor"),AND(P100="Baja",S100="Leve")),"Bajo",IF(OR(AND(P100="Muy baja",S100="Moderado"),AND(P100="Baja",S100="Menor"),AND(P100="Baja",S100="Moderado"),AND(P100="Media",S100="Leve"),AND(P100="Media",S100="Menor"),AND(P100="Media",S100="Moderado"),AND(P100="Alta",S100="Leve"),AND(P100="Alta",S100="Menor")),"Moderado",IF(OR(AND(P100="Muy Baja",S100="Mayor"),AND(P100="Baja",S100="Mayor"),AND(P100="Media",S100="Mayor"),AND(P100="Alta",S100="Moderado"),AND(P100="Alta",S100="Mayor"),AND(P100="Muy Alta",S100="Leve"),AND(P100="Muy Alta",S100="Menor"),AND(P100="Muy Alta",S100="Moderado"),AND(P100="Muy Alta",S100="Mayor")),"Alto",IF(OR(AND(P100="Muy Baja",S100="Catastrófico"),AND(P100="Baja",S100="Catastrófico"),AND(P100="Media",S100="Catastrófico"),AND(P100="Alta",S100="Catastrófico"),AND(P100="Muy Alta",S100="Catastrófico")),"Extremo",""))))</f>
        <v>Moderado</v>
      </c>
      <c r="V100" s="268">
        <v>1</v>
      </c>
      <c r="W100" s="268" t="s">
        <v>454</v>
      </c>
      <c r="X100" s="268" t="str">
        <f t="shared" si="25"/>
        <v>Probabilidad</v>
      </c>
      <c r="Y100" s="347" t="s">
        <v>109</v>
      </c>
      <c r="Z100" s="347" t="s">
        <v>110</v>
      </c>
      <c r="AA100" s="271" t="str">
        <f t="shared" si="26"/>
        <v>40%</v>
      </c>
      <c r="AB100" s="347" t="s">
        <v>111</v>
      </c>
      <c r="AC100" s="347" t="s">
        <v>112</v>
      </c>
      <c r="AD100" s="347" t="s">
        <v>113</v>
      </c>
      <c r="AE100" s="278">
        <f>IFERROR(IF(X100="Probabilidad",(Q100-(+Q100*AA100)),IF(X100="Impacto",Q100,"")),"")</f>
        <v>0.36</v>
      </c>
      <c r="AF100" s="279" t="str">
        <f t="shared" si="27"/>
        <v>Baja</v>
      </c>
      <c r="AG100" s="271">
        <f t="shared" si="28"/>
        <v>0.36</v>
      </c>
      <c r="AH100" s="279" t="str">
        <f t="shared" si="29"/>
        <v>Moderado</v>
      </c>
      <c r="AI100" s="271">
        <f>IFERROR(IF(X100="Impacto",(T100-(+T100*AA100)),IF(X100="Probabilidad",T100,"")),"")</f>
        <v>0.6</v>
      </c>
      <c r="AJ100" s="279" t="str">
        <f t="shared" si="30"/>
        <v>Moderado</v>
      </c>
      <c r="AK100" s="347" t="s">
        <v>114</v>
      </c>
      <c r="AL100" s="146"/>
      <c r="AM100" s="144" t="s">
        <v>861</v>
      </c>
      <c r="AN100" s="144" t="s">
        <v>862</v>
      </c>
      <c r="AO100" s="280" t="s">
        <v>699</v>
      </c>
      <c r="AP100" s="191"/>
      <c r="AQ100" s="188"/>
      <c r="AR100" s="189"/>
      <c r="AS100" s="640"/>
      <c r="AT100" s="187"/>
      <c r="AU100" s="187"/>
      <c r="AV100" s="187"/>
      <c r="AW100" s="187"/>
      <c r="AX100" s="187"/>
      <c r="AY100" s="187"/>
      <c r="AZ100" s="187"/>
      <c r="BA100" s="187"/>
      <c r="BB100" s="187"/>
      <c r="BC100" s="187"/>
      <c r="BD100" s="187"/>
      <c r="BE100" s="187"/>
      <c r="BF100" s="187"/>
      <c r="BG100" s="187"/>
      <c r="BH100" s="187"/>
      <c r="BI100" s="187"/>
      <c r="BJ100" s="187"/>
      <c r="BK100" s="187"/>
      <c r="BL100" s="187"/>
    </row>
    <row r="101" spans="1:64" ht="225" customHeight="1" thickTop="1" thickBot="1">
      <c r="A101" s="1143"/>
      <c r="B101" s="1142"/>
      <c r="C101" s="1411">
        <v>3</v>
      </c>
      <c r="D101" s="1375" t="s">
        <v>447</v>
      </c>
      <c r="E101" s="1375" t="s">
        <v>116</v>
      </c>
      <c r="F101" s="1375" t="s">
        <v>455</v>
      </c>
      <c r="G101" s="1375" t="s">
        <v>863</v>
      </c>
      <c r="H101" s="1375" t="s">
        <v>104</v>
      </c>
      <c r="I101" s="1375" t="s">
        <v>864</v>
      </c>
      <c r="J101" s="999" t="s">
        <v>106</v>
      </c>
      <c r="K101" s="999" t="s">
        <v>106</v>
      </c>
      <c r="L101" s="999"/>
      <c r="M101" s="999" t="s">
        <v>106</v>
      </c>
      <c r="N101" s="1375" t="s">
        <v>149</v>
      </c>
      <c r="O101" s="1375">
        <v>300</v>
      </c>
      <c r="P101" s="1413" t="str">
        <f>IF(O101&lt;=0,"",IF(O101&lt;=2,"Muy Baja",IF(O101&lt;=24,"Baja",IF(O101&lt;=500,"Media",IF(O101&lt;=5000,"Alta","Muy Alta")))))</f>
        <v>Media</v>
      </c>
      <c r="Q101" s="1414">
        <f>IF(P101="","",IF(P101="Muy Baja",0.2,IF(P101="Baja",0.4,IF(P101="Media",0.6,IF(P101="Alta",0.8,IF(P101="Muy Alta",1,))))))</f>
        <v>0.6</v>
      </c>
      <c r="R101" s="1375" t="s">
        <v>108</v>
      </c>
      <c r="S101" s="1413" t="str">
        <f>IF(OR(R101='Tabla Impacto'!$C$11,R101='Tabla Impacto'!$D$11),"Leve",IF(OR(R101='Tabla Impacto'!$C$12,R101='Tabla Impacto'!$D$12),"Menor",IF(OR(R101='Tabla Impacto'!$C$13,R101='Tabla Impacto'!$D$13),"Moderado",IF(OR(R101='Tabla Impacto'!$C$14,R101='Tabla Impacto'!$D$14),"Mayor",IF(OR(R101='Tabla Impacto'!$C$15,R101='Tabla Impacto'!$D$15),"Catastrófico","")))))</f>
        <v>Moderado</v>
      </c>
      <c r="T101" s="1414">
        <f>IF(S101="","",IF(S101="Leve",0.2,IF(S101="Menor",0.4,IF(S101="Moderado",0.6,IF(S101="Mayor",0.8,IF(S101="Catastrófico",1,))))))</f>
        <v>0.6</v>
      </c>
      <c r="U101" s="1413" t="str">
        <f>IF(OR(AND(P101="Muy Baja",S101="Leve"),AND(P101="Muy Baja",S101="Menor"),AND(P101="Baja",S101="Leve")),"Bajo",IF(OR(AND(P101="Muy baja",S101="Moderado"),AND(P101="Baja",S101="Menor"),AND(P101="Baja",S101="Moderado"),AND(P101="Media",S101="Leve"),AND(P101="Media",S101="Menor"),AND(P101="Media",S101="Moderado"),AND(P101="Alta",S101="Leve"),AND(P101="Alta",S101="Menor")),"Moderado",IF(OR(AND(P101="Muy Baja",S101="Mayor"),AND(P101="Baja",S101="Mayor"),AND(P101="Media",S101="Mayor"),AND(P101="Alta",S101="Moderado"),AND(P101="Alta",S101="Mayor"),AND(P101="Muy Alta",S101="Leve"),AND(P101="Muy Alta",S101="Menor"),AND(P101="Muy Alta",S101="Moderado"),AND(P101="Muy Alta",S101="Mayor")),"Alto",IF(OR(AND(P101="Muy Baja",S101="Catastrófico"),AND(P101="Baja",S101="Catastrófico"),AND(P101="Media",S101="Catastrófico"),AND(P101="Alta",S101="Catastrófico"),AND(P101="Muy Alta",S101="Catastrófico")),"Extremo",""))))</f>
        <v>Moderado</v>
      </c>
      <c r="V101" s="316">
        <v>1</v>
      </c>
      <c r="W101" s="316" t="s">
        <v>865</v>
      </c>
      <c r="X101" s="316" t="str">
        <f t="shared" si="25"/>
        <v>Probabilidad</v>
      </c>
      <c r="Y101" s="347" t="s">
        <v>109</v>
      </c>
      <c r="Z101" s="347" t="s">
        <v>110</v>
      </c>
      <c r="AA101" s="332" t="str">
        <f t="shared" si="26"/>
        <v>40%</v>
      </c>
      <c r="AB101" s="347" t="s">
        <v>111</v>
      </c>
      <c r="AC101" s="347" t="s">
        <v>112</v>
      </c>
      <c r="AD101" s="347" t="s">
        <v>113</v>
      </c>
      <c r="AE101" s="272">
        <f>IFERROR(IF(X101="Probabilidad",(Q101-(+Q101*AA101)),IF(X101="Impacto",Q101,"")),"")</f>
        <v>0.36</v>
      </c>
      <c r="AF101" s="281" t="str">
        <f t="shared" si="27"/>
        <v>Baja</v>
      </c>
      <c r="AG101" s="332">
        <f t="shared" si="28"/>
        <v>0.36</v>
      </c>
      <c r="AH101" s="281" t="str">
        <f t="shared" si="29"/>
        <v>Moderado</v>
      </c>
      <c r="AI101" s="332">
        <f>IFERROR(IF(X101="Impacto",(T101-(+T101*AA101)),IF(X101="Probabilidad",T101,"")),"")</f>
        <v>0.6</v>
      </c>
      <c r="AJ101" s="281" t="str">
        <f t="shared" si="30"/>
        <v>Moderado</v>
      </c>
      <c r="AK101" s="347" t="s">
        <v>114</v>
      </c>
      <c r="AL101" s="1006"/>
      <c r="AM101" s="999" t="s">
        <v>861</v>
      </c>
      <c r="AN101" s="999" t="s">
        <v>862</v>
      </c>
      <c r="AO101" s="1415" t="s">
        <v>867</v>
      </c>
      <c r="AP101" s="191"/>
      <c r="AQ101" s="188"/>
      <c r="AR101" s="189"/>
      <c r="AS101" s="640"/>
      <c r="AT101" s="190"/>
      <c r="AU101" s="190"/>
      <c r="AV101" s="190"/>
      <c r="AW101" s="190"/>
      <c r="AX101" s="190"/>
      <c r="AY101" s="190"/>
      <c r="AZ101" s="190"/>
      <c r="BA101" s="190"/>
      <c r="BB101" s="190"/>
      <c r="BC101" s="190"/>
      <c r="BD101" s="190"/>
      <c r="BE101" s="190"/>
      <c r="BF101" s="190"/>
      <c r="BG101" s="190"/>
      <c r="BH101" s="190"/>
      <c r="BI101" s="190"/>
      <c r="BJ101" s="190"/>
      <c r="BK101" s="190"/>
      <c r="BL101" s="190"/>
    </row>
    <row r="102" spans="1:64" ht="225" customHeight="1" thickTop="1" thickBot="1">
      <c r="A102" s="1143"/>
      <c r="B102" s="1142"/>
      <c r="C102" s="1412"/>
      <c r="D102" s="1376"/>
      <c r="E102" s="1275"/>
      <c r="F102" s="1275"/>
      <c r="G102" s="1275"/>
      <c r="H102" s="1275"/>
      <c r="I102" s="1275"/>
      <c r="J102" s="1275"/>
      <c r="K102" s="1275"/>
      <c r="L102" s="1275"/>
      <c r="M102" s="1275"/>
      <c r="N102" s="1376"/>
      <c r="O102" s="1275"/>
      <c r="P102" s="1275"/>
      <c r="Q102" s="1275"/>
      <c r="R102" s="1275"/>
      <c r="S102" s="1275"/>
      <c r="T102" s="1419"/>
      <c r="U102" s="1275"/>
      <c r="V102" s="317">
        <v>2</v>
      </c>
      <c r="W102" s="317" t="s">
        <v>866</v>
      </c>
      <c r="X102" s="317" t="str">
        <f t="shared" si="25"/>
        <v>Probabilidad</v>
      </c>
      <c r="Y102" s="347" t="s">
        <v>109</v>
      </c>
      <c r="Z102" s="347" t="s">
        <v>110</v>
      </c>
      <c r="AA102" s="467" t="str">
        <f t="shared" si="26"/>
        <v>40%</v>
      </c>
      <c r="AB102" s="347" t="s">
        <v>111</v>
      </c>
      <c r="AC102" s="347" t="s">
        <v>112</v>
      </c>
      <c r="AD102" s="347" t="s">
        <v>113</v>
      </c>
      <c r="AE102" s="274">
        <f>IFERROR(IF(AND(X101="Probabilidad",X102="Probabilidad"),(AG101-(+AG101*AA102)),IF(X102="Probabilidad",(Q101-(+Q101*AA102)),IF(X102="Impacto",AG101,""))),"")</f>
        <v>0.216</v>
      </c>
      <c r="AF102" s="282" t="str">
        <f t="shared" si="27"/>
        <v>Baja</v>
      </c>
      <c r="AG102" s="273">
        <f t="shared" si="28"/>
        <v>0.216</v>
      </c>
      <c r="AH102" s="282" t="str">
        <f t="shared" si="29"/>
        <v>Moderado</v>
      </c>
      <c r="AI102" s="283">
        <f>IFERROR(IF(AND(X101="Impacto",X102="Impacto"),(AI101-(+AI101*AA102)),IF(X102="Impacto",(T101-(+T101*AA102)),IF(X102="Probabilidad",AI101,""))),"")</f>
        <v>0.6</v>
      </c>
      <c r="AJ102" s="282" t="str">
        <f t="shared" si="30"/>
        <v>Moderado</v>
      </c>
      <c r="AK102" s="347" t="s">
        <v>114</v>
      </c>
      <c r="AL102" s="1275"/>
      <c r="AM102" s="1275"/>
      <c r="AN102" s="1275"/>
      <c r="AO102" s="1057"/>
      <c r="AP102" s="191"/>
      <c r="AQ102" s="188"/>
      <c r="AR102" s="189"/>
      <c r="AS102" s="640"/>
      <c r="AT102" s="190"/>
      <c r="AU102" s="190"/>
      <c r="AV102" s="190"/>
      <c r="AW102" s="190"/>
      <c r="AX102" s="190"/>
      <c r="AY102" s="190"/>
      <c r="AZ102" s="190"/>
      <c r="BA102" s="190"/>
      <c r="BB102" s="190"/>
      <c r="BC102" s="190"/>
      <c r="BD102" s="190"/>
      <c r="BE102" s="190"/>
      <c r="BF102" s="190"/>
      <c r="BG102" s="190"/>
      <c r="BH102" s="190"/>
      <c r="BI102" s="190"/>
      <c r="BJ102" s="190"/>
      <c r="BK102" s="190"/>
      <c r="BL102" s="190"/>
    </row>
    <row r="103" spans="1:64" ht="163.5" customHeight="1" thickTop="1" thickBot="1">
      <c r="A103" s="1143"/>
      <c r="B103" s="1142"/>
      <c r="C103" s="1416">
        <v>4</v>
      </c>
      <c r="D103" s="1003" t="s">
        <v>456</v>
      </c>
      <c r="E103" s="999" t="s">
        <v>126</v>
      </c>
      <c r="F103" s="999" t="s">
        <v>457</v>
      </c>
      <c r="G103" s="999" t="s">
        <v>458</v>
      </c>
      <c r="H103" s="999" t="s">
        <v>104</v>
      </c>
      <c r="I103" s="999" t="s">
        <v>459</v>
      </c>
      <c r="J103" s="1003" t="s">
        <v>106</v>
      </c>
      <c r="K103" s="1003" t="s">
        <v>106</v>
      </c>
      <c r="L103" s="1003" t="s">
        <v>106</v>
      </c>
      <c r="M103" s="1003" t="s">
        <v>106</v>
      </c>
      <c r="N103" s="1003" t="s">
        <v>423</v>
      </c>
      <c r="O103" s="1003">
        <v>70</v>
      </c>
      <c r="P103" s="1006" t="str">
        <f>IF(O103&lt;=0,"",IF(O103&lt;=2,"Muy Baja",IF(O103&lt;=24,"Baja",IF(O103&lt;=500,"Media",IF(O103&lt;=5000,"Alta","Muy Alta")))))</f>
        <v>Media</v>
      </c>
      <c r="Q103" s="1095">
        <f>IF(P103="","",IF(P103="Muy Baja",0.2,IF(P103="Baja",0.4,IF(P103="Media",0.6,IF(P103="Alta",0.8,IF(P103="Muy Alta",1,))))))</f>
        <v>0.6</v>
      </c>
      <c r="R103" s="999" t="s">
        <v>148</v>
      </c>
      <c r="S103" s="1006" t="str">
        <f>IF(OR(R103='Tabla Impacto'!$C$11,R103='Tabla Impacto'!$D$11),"Leve",IF(OR(R103='Tabla Impacto'!$C$12,R103='Tabla Impacto'!$D$12),"Menor",IF(OR(R103='Tabla Impacto'!$C$13,R103='Tabla Impacto'!$D$13),"Moderado",IF(OR(R103='Tabla Impacto'!$C$14,R103='Tabla Impacto'!$D$14),"Mayor",IF(OR(R103='Tabla Impacto'!$C$15,R103='Tabla Impacto'!$D$15),"Catastrófico","")))))</f>
        <v>Catastrófico</v>
      </c>
      <c r="T103" s="1095">
        <f>IF(S103="","",IF(S103="Leve",0.2,IF(S103="Menor",0.4,IF(S103="Moderado",0.6,IF(S103="Mayor",0.8,IF(S103="Catastrófico",1,))))))</f>
        <v>1</v>
      </c>
      <c r="U103" s="1012" t="str">
        <f>IF(OR(AND(P103="Muy Baja",S103="Leve"),AND(P103="Muy Baja",S103="Menor"),AND(P103="Baja",S103="Leve")),"Bajo",IF(OR(AND(P103="Muy baja",S103="Moderado"),AND(P103="Baja",S103="Menor"),AND(P103="Baja",S103="Moderado"),AND(P103="Media",S103="Leve"),AND(P103="Media",S103="Menor"),AND(P103="Media",S103="Moderado"),AND(P103="Alta",S103="Leve"),AND(P103="Alta",S103="Menor")),"Moderado",IF(OR(AND(P103="Muy Baja",S103="Mayor"),AND(P103="Baja",S103="Mayor"),AND(P103="Media",S103="Mayor"),AND(P103="Alta",S103="Moderado"),AND(P103="Alta",S103="Mayor"),AND(P103="Muy Alta",S103="Leve"),AND(P103="Muy Alta",S103="Menor"),AND(P103="Muy Alta",S103="Moderado"),AND(P103="Muy Alta",S103="Mayor")),"Alto",IF(OR(AND(P103="Muy Baja",S103="Catastrófico"),AND(P103="Baja",S103="Catastrófico"),AND(P103="Media",S103="Catastrófico"),AND(P103="Alta",S103="Catastrófico"),AND(P103="Muy Alta",S103="Catastrófico")),"Extremo",""))))</f>
        <v>Extremo</v>
      </c>
      <c r="V103" s="318">
        <v>1</v>
      </c>
      <c r="W103" s="326" t="s">
        <v>868</v>
      </c>
      <c r="X103" s="318" t="str">
        <f t="shared" si="25"/>
        <v>Probabilidad</v>
      </c>
      <c r="Y103" s="347" t="s">
        <v>109</v>
      </c>
      <c r="Z103" s="347" t="s">
        <v>110</v>
      </c>
      <c r="AA103" s="327" t="str">
        <f t="shared" si="26"/>
        <v>40%</v>
      </c>
      <c r="AB103" s="347" t="s">
        <v>111</v>
      </c>
      <c r="AC103" s="347" t="s">
        <v>112</v>
      </c>
      <c r="AD103" s="347" t="s">
        <v>113</v>
      </c>
      <c r="AE103" s="284">
        <f>IFERROR(IF(X103="Probabilidad",(Q103-(+Q103*AA103)),IF(X103="Impacto",Q103,"")),"")</f>
        <v>0.36</v>
      </c>
      <c r="AF103" s="285" t="str">
        <f t="shared" si="27"/>
        <v>Baja</v>
      </c>
      <c r="AG103" s="327">
        <f t="shared" si="28"/>
        <v>0.36</v>
      </c>
      <c r="AH103" s="285" t="str">
        <f t="shared" si="29"/>
        <v>Catastrófico</v>
      </c>
      <c r="AI103" s="286">
        <f>IFERROR(IF(X103="Impacto",(T103-(+T103*AA103)),IF(X103="Probabilidad",T103,"")),"")</f>
        <v>1</v>
      </c>
      <c r="AJ103" s="287" t="str">
        <f t="shared" si="30"/>
        <v>Extremo</v>
      </c>
      <c r="AK103" s="347" t="s">
        <v>114</v>
      </c>
      <c r="AL103" s="999"/>
      <c r="AM103" s="999" t="s">
        <v>460</v>
      </c>
      <c r="AN103" s="999" t="s">
        <v>869</v>
      </c>
      <c r="AO103" s="1415" t="s">
        <v>870</v>
      </c>
      <c r="AP103" s="164"/>
      <c r="AQ103" s="162"/>
      <c r="AR103" s="569"/>
      <c r="AS103" s="637"/>
      <c r="AT103" s="675"/>
      <c r="AU103" s="675"/>
      <c r="AV103" s="675"/>
      <c r="AW103" s="675"/>
      <c r="AX103" s="675"/>
      <c r="AY103" s="675"/>
      <c r="AZ103" s="675"/>
      <c r="BA103" s="675"/>
      <c r="BB103" s="675"/>
      <c r="BC103" s="675"/>
      <c r="BD103" s="675"/>
      <c r="BE103" s="675"/>
      <c r="BF103" s="675"/>
      <c r="BG103" s="675"/>
      <c r="BH103" s="675"/>
      <c r="BI103" s="675"/>
      <c r="BJ103" s="675"/>
      <c r="BK103" s="675"/>
      <c r="BL103" s="675"/>
    </row>
    <row r="104" spans="1:64" ht="166.5" customHeight="1" thickTop="1" thickBot="1">
      <c r="A104" s="1143"/>
      <c r="B104" s="1142"/>
      <c r="C104" s="1417"/>
      <c r="D104" s="1174"/>
      <c r="E104" s="1034"/>
      <c r="F104" s="1347"/>
      <c r="G104" s="1034"/>
      <c r="H104" s="1034"/>
      <c r="I104" s="1034"/>
      <c r="J104" s="1034"/>
      <c r="K104" s="1034"/>
      <c r="L104" s="1034"/>
      <c r="M104" s="1034"/>
      <c r="N104" s="1174"/>
      <c r="O104" s="1034"/>
      <c r="P104" s="1034"/>
      <c r="Q104" s="1034"/>
      <c r="R104" s="1034"/>
      <c r="S104" s="1034"/>
      <c r="T104" s="1034"/>
      <c r="U104" s="1034"/>
      <c r="V104" s="319">
        <v>2</v>
      </c>
      <c r="W104" s="314" t="s">
        <v>461</v>
      </c>
      <c r="X104" s="319" t="str">
        <f t="shared" si="25"/>
        <v>Probabilidad</v>
      </c>
      <c r="Y104" s="347" t="s">
        <v>109</v>
      </c>
      <c r="Z104" s="347" t="s">
        <v>110</v>
      </c>
      <c r="AA104" s="231" t="str">
        <f t="shared" si="26"/>
        <v>40%</v>
      </c>
      <c r="AB104" s="347" t="s">
        <v>111</v>
      </c>
      <c r="AC104" s="347" t="s">
        <v>112</v>
      </c>
      <c r="AD104" s="347" t="s">
        <v>113</v>
      </c>
      <c r="AE104" s="250">
        <f>IFERROR(IF(AND(X103="Probabilidad",X104="Probabilidad"),(AG103-(+AG103*AA104)),IF(X104="Probabilidad",(Q103-(+Q103*AA104)),IF(X104="Impacto",AG103,""))),"")</f>
        <v>0.216</v>
      </c>
      <c r="AF104" s="251" t="str">
        <f t="shared" si="27"/>
        <v>Baja</v>
      </c>
      <c r="AG104" s="231">
        <f t="shared" si="28"/>
        <v>0.216</v>
      </c>
      <c r="AH104" s="251" t="str">
        <f t="shared" si="29"/>
        <v>Catastrófico</v>
      </c>
      <c r="AI104" s="232">
        <f>IFERROR(IF(AND(X103="Impacto",X104="Impacto"),(AI103-(+AI103*AA104)),IF(X104="Impacto",(T103-(+T103*AA104)),IF(X104="Probabilidad",AI103,""))),"")</f>
        <v>1</v>
      </c>
      <c r="AJ104" s="252" t="str">
        <f t="shared" si="30"/>
        <v>Extremo</v>
      </c>
      <c r="AK104" s="347" t="s">
        <v>114</v>
      </c>
      <c r="AL104" s="1034"/>
      <c r="AM104" s="1034"/>
      <c r="AN104" s="1034"/>
      <c r="AO104" s="1106"/>
      <c r="AP104" s="164"/>
      <c r="AQ104" s="162"/>
      <c r="AR104" s="569"/>
      <c r="AS104" s="637"/>
      <c r="AT104" s="133"/>
      <c r="AU104" s="133"/>
      <c r="AV104" s="133"/>
      <c r="AW104" s="133"/>
      <c r="AX104" s="133"/>
      <c r="AY104" s="133"/>
      <c r="AZ104" s="133"/>
      <c r="BA104" s="133"/>
      <c r="BB104" s="133"/>
      <c r="BC104" s="133"/>
      <c r="BD104" s="133"/>
      <c r="BE104" s="133"/>
      <c r="BF104" s="133"/>
      <c r="BG104" s="133"/>
      <c r="BH104" s="133"/>
      <c r="BI104" s="133"/>
      <c r="BJ104" s="133"/>
      <c r="BK104" s="133"/>
      <c r="BL104" s="133"/>
    </row>
    <row r="105" spans="1:64" ht="142.5" customHeight="1" thickTop="1" thickBot="1">
      <c r="A105" s="1143"/>
      <c r="B105" s="1142"/>
      <c r="C105" s="1418"/>
      <c r="D105" s="1059"/>
      <c r="E105" s="1275"/>
      <c r="F105" s="1055"/>
      <c r="G105" s="1275"/>
      <c r="H105" s="1275"/>
      <c r="I105" s="1275"/>
      <c r="J105" s="1275"/>
      <c r="K105" s="1275"/>
      <c r="L105" s="1275"/>
      <c r="M105" s="1275"/>
      <c r="N105" s="1059"/>
      <c r="O105" s="1275"/>
      <c r="P105" s="1275"/>
      <c r="Q105" s="1275"/>
      <c r="R105" s="1275"/>
      <c r="S105" s="1275"/>
      <c r="T105" s="1275"/>
      <c r="U105" s="1275"/>
      <c r="V105" s="320">
        <v>3</v>
      </c>
      <c r="W105" s="356" t="s">
        <v>462</v>
      </c>
      <c r="X105" s="320" t="str">
        <f t="shared" si="25"/>
        <v>Probabilidad</v>
      </c>
      <c r="Y105" s="347" t="s">
        <v>109</v>
      </c>
      <c r="Z105" s="347" t="s">
        <v>110</v>
      </c>
      <c r="AA105" s="467" t="str">
        <f t="shared" si="26"/>
        <v>40%</v>
      </c>
      <c r="AB105" s="347" t="s">
        <v>111</v>
      </c>
      <c r="AC105" s="347" t="s">
        <v>112</v>
      </c>
      <c r="AD105" s="347" t="s">
        <v>113</v>
      </c>
      <c r="AE105" s="274">
        <f>IFERROR(IF(AND(X104="Probabilidad",X105="Probabilidad"),(AG104-(+AG104*AA105)),IF(AND(X104="Impacto",X105="Probabilidad"),(AG103-(+AG103*AA105)),IF(X105="Impacto",AG104,""))),"")</f>
        <v>0.12959999999999999</v>
      </c>
      <c r="AF105" s="288" t="str">
        <f t="shared" si="27"/>
        <v>Muy Baja</v>
      </c>
      <c r="AG105" s="467">
        <f t="shared" si="28"/>
        <v>0.12959999999999999</v>
      </c>
      <c r="AH105" s="288" t="str">
        <f t="shared" si="29"/>
        <v>Catastrófico</v>
      </c>
      <c r="AI105" s="283">
        <f>IFERROR(IF(AND(X104="Impacto",X105="Impacto"),(AI104-(+AI104*AA105)),IF(AND(X104="Probabilidad",X105="Impacto"),(AI103-(+AI103*AA105)),IF(X105="Probabilidad",AI104,""))),"")</f>
        <v>1</v>
      </c>
      <c r="AJ105" s="289" t="str">
        <f t="shared" si="30"/>
        <v>Extremo</v>
      </c>
      <c r="AK105" s="347" t="s">
        <v>114</v>
      </c>
      <c r="AL105" s="1275"/>
      <c r="AM105" s="1275"/>
      <c r="AN105" s="1275"/>
      <c r="AO105" s="1057"/>
      <c r="AP105" s="164"/>
      <c r="AQ105" s="162"/>
      <c r="AR105" s="569"/>
      <c r="AS105" s="637"/>
      <c r="AT105" s="133"/>
      <c r="AU105" s="133"/>
      <c r="AV105" s="133"/>
      <c r="AW105" s="133"/>
      <c r="AX105" s="133"/>
      <c r="AY105" s="133"/>
      <c r="AZ105" s="133"/>
      <c r="BA105" s="133"/>
      <c r="BB105" s="133"/>
      <c r="BC105" s="133"/>
      <c r="BD105" s="133"/>
      <c r="BE105" s="133"/>
      <c r="BF105" s="133"/>
      <c r="BG105" s="133"/>
      <c r="BH105" s="133"/>
      <c r="BI105" s="133"/>
      <c r="BJ105" s="133"/>
      <c r="BK105" s="133"/>
      <c r="BL105" s="133"/>
    </row>
    <row r="106" spans="1:64" ht="181.5" customHeight="1" thickTop="1" thickBot="1">
      <c r="A106" s="1143"/>
      <c r="B106" s="1142"/>
      <c r="C106" s="1369">
        <v>5</v>
      </c>
      <c r="D106" s="1004" t="s">
        <v>463</v>
      </c>
      <c r="E106" s="1000" t="s">
        <v>126</v>
      </c>
      <c r="F106" s="1000" t="s">
        <v>464</v>
      </c>
      <c r="G106" s="1000" t="s">
        <v>661</v>
      </c>
      <c r="H106" s="1000" t="s">
        <v>104</v>
      </c>
      <c r="I106" s="1000" t="s">
        <v>871</v>
      </c>
      <c r="J106" s="1000" t="s">
        <v>106</v>
      </c>
      <c r="K106" s="1000" t="s">
        <v>106</v>
      </c>
      <c r="L106" s="1000"/>
      <c r="M106" s="1000" t="s">
        <v>106</v>
      </c>
      <c r="N106" s="999" t="s">
        <v>155</v>
      </c>
      <c r="O106" s="1004">
        <v>2422</v>
      </c>
      <c r="P106" s="1007" t="str">
        <f>IF(O106&lt;=0,"",IF(O106&lt;=2,"Muy Baja",IF(O106&lt;=24,"Baja",IF(O106&lt;=500,"Media",IF(O106&lt;=5000,"Alta","Muy Alta")))))</f>
        <v>Alta</v>
      </c>
      <c r="Q106" s="1195">
        <f>IF(P106="","",IF(P106="Muy Baja",0.2,IF(P106="Baja",0.4,IF(P106="Media",0.6,IF(P106="Alta",0.8,IF(P106="Muy Alta",1,))))))</f>
        <v>0.8</v>
      </c>
      <c r="R106" s="1000" t="s">
        <v>128</v>
      </c>
      <c r="S106" s="1244" t="str">
        <f>IF(OR(R106='Tabla Impacto'!$C$11,R106='Tabla Impacto'!$D$11),"Leve",IF(OR(R106='Tabla Impacto'!$C$12,R106='Tabla Impacto'!$D$12),"Menor",IF(OR(R106='Tabla Impacto'!$C$13,R106='Tabla Impacto'!$D$13),"Moderado",IF(OR(R106='Tabla Impacto'!$C$14,R106='Tabla Impacto'!$D$14),"Mayor",IF(OR(R106='Tabla Impacto'!$C$15,R106='Tabla Impacto'!$D$15),"Catastrófico","")))))</f>
        <v>Menor</v>
      </c>
      <c r="T106" s="1195">
        <f>IF(S106="","",IF(S106="Leve",0.2,IF(S106="Menor",0.4,IF(S106="Moderado",0.6,IF(S106="Mayor",0.8,IF(S106="Catastrófico",1,))))))</f>
        <v>0.4</v>
      </c>
      <c r="U106" s="1013" t="str">
        <f>IF(OR(AND(P106="Muy Baja",S106="Leve"),AND(P106="Muy Baja",S106="Menor"),AND(P106="Baja",S106="Leve")),"Bajo",IF(OR(AND(P106="Muy baja",S106="Moderado"),AND(P106="Baja",S106="Menor"),AND(P106="Baja",S106="Moderado"),AND(P106="Media",S106="Leve"),AND(P106="Media",S106="Menor"),AND(P106="Media",S106="Moderado"),AND(P106="Alta",S106="Leve"),AND(P106="Alta",S106="Menor")),"Moderado",IF(OR(AND(P106="Muy Baja",S106="Mayor"),AND(P106="Baja",S106="Mayor"),AND(P106="Media",S106="Mayor"),AND(P106="Alta",S106="Moderado"),AND(P106="Alta",S106="Mayor"),AND(P106="Muy Alta",S106="Leve"),AND(P106="Muy Alta",S106="Menor"),AND(P106="Muy Alta",S106="Moderado"),AND(P106="Muy Alta",S106="Mayor")),"Alto",IF(OR(AND(P106="Muy Baja",S106="Catastrófico"),AND(P106="Baja",S106="Catastrófico"),AND(P106="Media",S106="Catastrófico"),AND(P106="Alta",S106="Catastrófico"),AND(P106="Muy Alta",S106="Catastrófico")),"Extremo",""))))</f>
        <v>Moderado</v>
      </c>
      <c r="V106" s="321">
        <v>1</v>
      </c>
      <c r="W106" s="324" t="s">
        <v>872</v>
      </c>
      <c r="X106" s="321" t="str">
        <f t="shared" si="25"/>
        <v>Probabilidad</v>
      </c>
      <c r="Y106" s="347" t="s">
        <v>109</v>
      </c>
      <c r="Z106" s="347" t="s">
        <v>110</v>
      </c>
      <c r="AA106" s="325" t="str">
        <f t="shared" si="26"/>
        <v>40%</v>
      </c>
      <c r="AB106" s="347" t="s">
        <v>111</v>
      </c>
      <c r="AC106" s="347" t="s">
        <v>112</v>
      </c>
      <c r="AD106" s="347" t="s">
        <v>113</v>
      </c>
      <c r="AE106" s="373">
        <f>IFERROR(IF(X106="Probabilidad",(Q106-(+Q106*AA106)),IF(X106="Impacto",Q106,"")),"")</f>
        <v>0.48</v>
      </c>
      <c r="AF106" s="374" t="str">
        <f t="shared" si="27"/>
        <v>Media</v>
      </c>
      <c r="AG106" s="325">
        <f t="shared" si="28"/>
        <v>0.48</v>
      </c>
      <c r="AH106" s="374" t="str">
        <f t="shared" si="29"/>
        <v>Menor</v>
      </c>
      <c r="AI106" s="375">
        <f>IFERROR(IF(X106="Impacto",(T106-(+T106*AA106)),IF(X106="Probabilidad",T106,"")),"")</f>
        <v>0.4</v>
      </c>
      <c r="AJ106" s="376" t="str">
        <f t="shared" si="30"/>
        <v>Moderado</v>
      </c>
      <c r="AK106" s="347" t="s">
        <v>114</v>
      </c>
      <c r="AL106" s="324"/>
      <c r="AM106" s="324" t="s">
        <v>874</v>
      </c>
      <c r="AN106" s="1000" t="s">
        <v>876</v>
      </c>
      <c r="AO106" s="380">
        <v>45595</v>
      </c>
      <c r="AP106" s="164"/>
      <c r="AQ106" s="162"/>
      <c r="AR106" s="569"/>
      <c r="AS106" s="637"/>
      <c r="AT106" s="133"/>
      <c r="AU106" s="133"/>
      <c r="AV106" s="133"/>
      <c r="AW106" s="133"/>
      <c r="AX106" s="133"/>
      <c r="AY106" s="133"/>
      <c r="AZ106" s="133"/>
      <c r="BA106" s="133"/>
      <c r="BB106" s="133"/>
      <c r="BC106" s="133"/>
      <c r="BD106" s="133"/>
      <c r="BE106" s="133"/>
      <c r="BF106" s="133"/>
      <c r="BG106" s="133"/>
      <c r="BH106" s="133"/>
      <c r="BI106" s="133"/>
      <c r="BJ106" s="133"/>
      <c r="BK106" s="133"/>
      <c r="BL106" s="133"/>
    </row>
    <row r="107" spans="1:64" ht="186" customHeight="1" thickTop="1" thickBot="1">
      <c r="A107" s="1143"/>
      <c r="B107" s="1142"/>
      <c r="C107" s="1367"/>
      <c r="D107" s="1271"/>
      <c r="E107" s="1039"/>
      <c r="F107" s="1039"/>
      <c r="G107" s="1039"/>
      <c r="H107" s="1039"/>
      <c r="I107" s="1039"/>
      <c r="J107" s="1039"/>
      <c r="K107" s="1039"/>
      <c r="L107" s="1039"/>
      <c r="M107" s="1039"/>
      <c r="N107" s="1047"/>
      <c r="O107" s="1039"/>
      <c r="P107" s="1039"/>
      <c r="Q107" s="1039"/>
      <c r="R107" s="1039"/>
      <c r="S107" s="1420"/>
      <c r="T107" s="1039"/>
      <c r="U107" s="1039"/>
      <c r="V107" s="322">
        <v>2</v>
      </c>
      <c r="W107" s="334" t="s">
        <v>873</v>
      </c>
      <c r="X107" s="322" t="str">
        <f t="shared" si="25"/>
        <v>Probabilidad</v>
      </c>
      <c r="Y107" s="347" t="s">
        <v>109</v>
      </c>
      <c r="Z107" s="347" t="s">
        <v>110</v>
      </c>
      <c r="AA107" s="346" t="str">
        <f t="shared" si="26"/>
        <v>40%</v>
      </c>
      <c r="AB107" s="347" t="s">
        <v>111</v>
      </c>
      <c r="AC107" s="347" t="s">
        <v>112</v>
      </c>
      <c r="AD107" s="347" t="s">
        <v>113</v>
      </c>
      <c r="AE107" s="349">
        <f>IFERROR(IF(AND(X106="Probabilidad",X107="Probabilidad"),(AG106-(+AG106*AA107)),IF(X107="Probabilidad",(Q106-(+Q106*AA107)),IF(X107="Impacto",AG106,""))),"")</f>
        <v>0.28799999999999998</v>
      </c>
      <c r="AF107" s="350" t="str">
        <f t="shared" si="27"/>
        <v>Baja</v>
      </c>
      <c r="AG107" s="346">
        <f t="shared" si="28"/>
        <v>0.28799999999999998</v>
      </c>
      <c r="AH107" s="350" t="str">
        <f t="shared" si="29"/>
        <v>Menor</v>
      </c>
      <c r="AI107" s="351">
        <f>IFERROR(IF(AND(X106="Impacto",X107="Impacto"),(AI106-(+AI106*AA107)),IF(X107="Impacto",(T106-(+T106*AA107)),IF(X107="Probabilidad",AI106,""))),"")</f>
        <v>0.4</v>
      </c>
      <c r="AJ107" s="352" t="str">
        <f t="shared" si="30"/>
        <v>Moderado</v>
      </c>
      <c r="AK107" s="347" t="s">
        <v>114</v>
      </c>
      <c r="AL107" s="334"/>
      <c r="AM107" s="334" t="s">
        <v>875</v>
      </c>
      <c r="AN107" s="1039"/>
      <c r="AO107" s="275">
        <v>45626</v>
      </c>
      <c r="AP107" s="570"/>
      <c r="AQ107" s="571"/>
      <c r="AR107" s="572"/>
      <c r="AS107" s="637"/>
      <c r="AT107" s="133"/>
      <c r="AU107" s="133"/>
      <c r="AV107" s="133"/>
      <c r="AW107" s="133"/>
      <c r="AX107" s="133"/>
      <c r="AY107" s="133"/>
      <c r="AZ107" s="133"/>
      <c r="BA107" s="133"/>
      <c r="BB107" s="133"/>
      <c r="BC107" s="133"/>
      <c r="BD107" s="133"/>
      <c r="BE107" s="133"/>
      <c r="BF107" s="133"/>
      <c r="BG107" s="133"/>
      <c r="BH107" s="133"/>
      <c r="BI107" s="133"/>
      <c r="BJ107" s="133"/>
      <c r="BK107" s="133"/>
      <c r="BL107" s="133"/>
    </row>
    <row r="108" spans="1:64" ht="137.25" customHeight="1" thickTop="1" thickBot="1">
      <c r="A108" s="1143"/>
      <c r="B108" s="1143" t="s">
        <v>600</v>
      </c>
      <c r="C108" s="1380">
        <v>1</v>
      </c>
      <c r="D108" s="1021" t="s">
        <v>469</v>
      </c>
      <c r="E108" s="999" t="s">
        <v>126</v>
      </c>
      <c r="F108" s="999" t="s">
        <v>470</v>
      </c>
      <c r="G108" s="999" t="s">
        <v>471</v>
      </c>
      <c r="H108" s="999" t="s">
        <v>478</v>
      </c>
      <c r="I108" s="1001" t="s">
        <v>472</v>
      </c>
      <c r="J108" s="999" t="s">
        <v>147</v>
      </c>
      <c r="K108" s="999" t="s">
        <v>147</v>
      </c>
      <c r="L108" s="999"/>
      <c r="M108" s="1003" t="s">
        <v>147</v>
      </c>
      <c r="N108" s="999" t="s">
        <v>149</v>
      </c>
      <c r="O108" s="999">
        <v>550</v>
      </c>
      <c r="P108" s="1006" t="str">
        <f>IF(O108&lt;=0,"",IF(O108&lt;=2,"Muy Baja",IF(O108&lt;=24,"Baja",IF(O108&lt;=500,"Media",IF(O108&lt;=5000,"Alta","Muy Alta")))))</f>
        <v>Alta</v>
      </c>
      <c r="Q108" s="1008">
        <f>IF(P108="","",IF(P108="Muy Baja",0.2,IF(P108="Baja",0.4,IF(P108="Media",0.6,IF(P108="Alta",0.8,IF(P108="Muy Alta",1,))))))</f>
        <v>0.8</v>
      </c>
      <c r="R108" s="999" t="s">
        <v>148</v>
      </c>
      <c r="S108" s="1006" t="str">
        <f>IF(OR(R108='Tabla Impacto'!$C$11,R108='Tabla Impacto'!$D$11),"Leve",IF(OR(R108='Tabla Impacto'!$C$12,R108='Tabla Impacto'!$D$12),"Menor",IF(OR(R108='Tabla Impacto'!$C$13,R108='Tabla Impacto'!$D$13),"Moderado",IF(OR(R108='Tabla Impacto'!$C$14,R108='Tabla Impacto'!$D$14),"Mayor",IF(OR(R108='Tabla Impacto'!$C$15,R108='Tabla Impacto'!$D$15),"Catastrófico","")))))</f>
        <v>Catastrófico</v>
      </c>
      <c r="T108" s="1010">
        <f>IF(S108="","",IF(S108="Leve",0.2,IF(S108="Menor",0.4,IF(S108="Moderado",0.6,IF(S108="Mayor",0.8,IF(S108="Catastrófico",1,))))))</f>
        <v>1</v>
      </c>
      <c r="U108" s="1012" t="str">
        <f>IF(OR(AND(P108="Muy Baja",S108="Leve"),AND(P108="Muy Baja",S108="Menor"),AND(P108="Baja",S108="Leve")),"Bajo",IF(OR(AND(P108="Muy baja",S108="Moderado"),AND(P108="Baja",S108="Menor"),AND(P108="Baja",S108="Moderado"),AND(P108="Media",S108="Leve"),AND(P108="Media",S108="Menor"),AND(P108="Media",S108="Moderado"),AND(P108="Alta",S108="Leve"),AND(P108="Alta",S108="Menor")),"Moderado",IF(OR(AND(P108="Muy Baja",S108="Mayor"),AND(P108="Baja",S108="Mayor"),AND(P108="Media",S108="Mayor"),AND(P108="Alta",S108="Moderado"),AND(P108="Alta",S108="Mayor"),AND(P108="Muy Alta",S108="Leve"),AND(P108="Muy Alta",S108="Menor"),AND(P108="Muy Alta",S108="Moderado"),AND(P108="Muy Alta",S108="Mayor")),"Alto",IF(OR(AND(P108="Muy Baja",S108="Catastrófico"),AND(P108="Baja",S108="Catastrófico"),AND(P108="Media",S108="Catastrófico"),AND(P108="Alta",S108="Catastrófico"),AND(P108="Muy Alta",S108="Catastrófico")),"Extremo",""))))</f>
        <v>Extremo</v>
      </c>
      <c r="V108" s="700">
        <v>1</v>
      </c>
      <c r="W108" s="333" t="s">
        <v>877</v>
      </c>
      <c r="X108" s="700" t="str">
        <f t="shared" ref="X108:X111" si="31">IF(OR(Y108="Preventivo",Y108="Detectivo"),"Probabilidad",IF(Y108="Correctivo","Impacto",""))</f>
        <v>Probabilidad</v>
      </c>
      <c r="Y108" s="701" t="s">
        <v>109</v>
      </c>
      <c r="Z108" s="701" t="s">
        <v>110</v>
      </c>
      <c r="AA108" s="701" t="str">
        <f t="shared" ref="AA108:AA111" si="32">IF(AND(Y108="Preventivo",Z108="Automático"),"50%",IF(AND(Y108="Preventivo",Z108="Manual"),"40%",IF(AND(Y108="Detectivo",Z108="Automático"),"40%",IF(AND(Y108="Detectivo",Z108="Manual"),"30%",IF(AND(Y108="Correctivo",Z108="Automático"),"35%",IF(AND(Y108="Correctivo",Z108="Manual"),"25%",""))))))</f>
        <v>40%</v>
      </c>
      <c r="AB108" s="701" t="s">
        <v>111</v>
      </c>
      <c r="AC108" s="701" t="s">
        <v>112</v>
      </c>
      <c r="AD108" s="701" t="s">
        <v>113</v>
      </c>
      <c r="AE108" s="735">
        <f>IFERROR(IF(X108="Probabilidad",(Q108-(+Q108*AA108)),IF(X108="Impacto",Q108,"")),"")</f>
        <v>0.48</v>
      </c>
      <c r="AF108" s="702" t="str">
        <f t="shared" ref="AF108:AF111" si="33">IFERROR(IF(AE108="","",IF(AE108&lt;=0.2,"Muy Baja",IF(AE108&lt;=0.4,"Baja",IF(AE108&lt;=0.6,"Media",IF(AE108&lt;=0.8,"Alta","Muy Alta"))))),"")</f>
        <v>Media</v>
      </c>
      <c r="AG108" s="703">
        <f t="shared" ref="AG108:AG111" si="34">+AE108</f>
        <v>0.48</v>
      </c>
      <c r="AH108" s="702" t="str">
        <f t="shared" ref="AH108:AH111" si="35">IFERROR(IF(AI108="","",IF(AI108&lt;=0.2,"Leve",IF(AI108&lt;=0.4,"Menor",IF(AI108&lt;=0.6,"Moderado",IF(AI108&lt;=0.8,"Mayor","Catastrófico"))))),"")</f>
        <v>Catastrófico</v>
      </c>
      <c r="AI108" s="736">
        <f>IFERROR(IF(X108="Impacto",(T108-(+T108*AA108)),IF(X108="Probabilidad",T108,"")),"")</f>
        <v>1</v>
      </c>
      <c r="AJ108" s="704" t="str">
        <f t="shared" ref="AJ108:AJ111" si="36">IFERROR(IF(OR(AND(AF108="Muy Baja",AH108="Leve"),AND(AF108="Muy Baja",AH108="Menor"),AND(AF108="Baja",AH108="Leve")),"Bajo",IF(OR(AND(AF108="Muy baja",AH108="Moderado"),AND(AF108="Baja",AH108="Menor"),AND(AF108="Baja",AH108="Moderado"),AND(AF108="Media",AH108="Leve"),AND(AF108="Media",AH108="Menor"),AND(AF108="Media",AH108="Moderado"),AND(AF108="Alta",AH108="Leve"),AND(AF108="Alta",AH108="Menor")),"Moderado",IF(OR(AND(AF108="Muy Baja",AH108="Mayor"),AND(AF108="Baja",AH108="Mayor"),AND(AF108="Media",AH108="Mayor"),AND(AF108="Alta",AH108="Moderado"),AND(AF108="Alta",AH108="Mayor"),AND(AF108="Muy Alta",AH108="Leve"),AND(AF108="Muy Alta",AH108="Menor"),AND(AF108="Muy Alta",AH108="Moderado"),AND(AF108="Muy Alta",AH108="Mayor")),"Alto",IF(OR(AND(AF108="Muy Baja",AH108="Catastrófico"),AND(AF108="Baja",AH108="Catastrófico"),AND(AF108="Media",AH108="Catastrófico"),AND(AF108="Alta",AH108="Catastrófico"),AND(AF108="Muy Alta",AH108="Catastrófico")),"Extremo","")))),"")</f>
        <v>Extremo</v>
      </c>
      <c r="AK108" s="701" t="s">
        <v>114</v>
      </c>
      <c r="AL108" s="718"/>
      <c r="AM108" s="333" t="s">
        <v>879</v>
      </c>
      <c r="AN108" s="718" t="s">
        <v>880</v>
      </c>
      <c r="AO108" s="734">
        <v>45473</v>
      </c>
      <c r="AP108" s="295" t="s">
        <v>479</v>
      </c>
      <c r="AQ108" s="573"/>
      <c r="AR108" s="574"/>
      <c r="AS108" s="637"/>
      <c r="AT108" s="132"/>
      <c r="AU108" s="132"/>
      <c r="AV108" s="132"/>
      <c r="AW108" s="132"/>
      <c r="AX108" s="132"/>
      <c r="AY108" s="132"/>
      <c r="AZ108" s="132"/>
      <c r="BA108" s="132"/>
      <c r="BB108" s="132"/>
      <c r="BC108" s="132"/>
      <c r="BD108" s="132"/>
      <c r="BE108" s="132"/>
      <c r="BF108" s="132"/>
      <c r="BG108" s="132"/>
      <c r="BH108" s="132"/>
      <c r="BI108" s="132"/>
      <c r="BJ108" s="132"/>
      <c r="BK108" s="132"/>
      <c r="BL108" s="132"/>
    </row>
    <row r="109" spans="1:64" ht="180" customHeight="1" thickTop="1" thickBot="1">
      <c r="A109" s="1143"/>
      <c r="B109" s="1143"/>
      <c r="C109" s="1367"/>
      <c r="D109" s="1039"/>
      <c r="E109" s="1000"/>
      <c r="F109" s="1000"/>
      <c r="G109" s="1000"/>
      <c r="H109" s="1000"/>
      <c r="I109" s="1002"/>
      <c r="J109" s="1000"/>
      <c r="K109" s="1000"/>
      <c r="L109" s="1000"/>
      <c r="M109" s="1004"/>
      <c r="N109" s="1005"/>
      <c r="O109" s="1000"/>
      <c r="P109" s="1007"/>
      <c r="Q109" s="1009"/>
      <c r="R109" s="1005"/>
      <c r="S109" s="1007"/>
      <c r="T109" s="1011"/>
      <c r="U109" s="1013"/>
      <c r="V109" s="699">
        <v>2</v>
      </c>
      <c r="W109" s="727" t="s">
        <v>878</v>
      </c>
      <c r="X109" s="700" t="str">
        <f t="shared" si="31"/>
        <v>Probabilidad</v>
      </c>
      <c r="Y109" s="701" t="s">
        <v>109</v>
      </c>
      <c r="Z109" s="701" t="s">
        <v>110</v>
      </c>
      <c r="AA109" s="738" t="str">
        <f t="shared" si="32"/>
        <v>40%</v>
      </c>
      <c r="AB109" s="701" t="s">
        <v>111</v>
      </c>
      <c r="AC109" s="701" t="s">
        <v>112</v>
      </c>
      <c r="AD109" s="701" t="s">
        <v>113</v>
      </c>
      <c r="AE109" s="739">
        <f>IFERROR(IF(AND(X108="Probabilidad",X109="Probabilidad"),(AG108-(+AG108*AA109)),IF(X109="Probabilidad",(Q108-(+Q108*AA109)),IF(X109="Impacto",AG108,""))),"")</f>
        <v>0.28799999999999998</v>
      </c>
      <c r="AF109" s="702" t="str">
        <f t="shared" si="33"/>
        <v>Baja</v>
      </c>
      <c r="AG109" s="703">
        <f t="shared" si="34"/>
        <v>0.28799999999999998</v>
      </c>
      <c r="AH109" s="702" t="str">
        <f t="shared" si="35"/>
        <v>Catastrófico</v>
      </c>
      <c r="AI109" s="736">
        <f>IFERROR(IF(X109="Impacto",(T108-(+T108*AA109)),IF(X109="Probabilidad",T108,"")),"")</f>
        <v>1</v>
      </c>
      <c r="AJ109" s="704" t="str">
        <f t="shared" si="36"/>
        <v>Extremo</v>
      </c>
      <c r="AK109" s="737" t="s">
        <v>114</v>
      </c>
      <c r="AL109" s="727"/>
      <c r="AM109" s="330" t="s">
        <v>662</v>
      </c>
      <c r="AN109" s="334" t="s">
        <v>880</v>
      </c>
      <c r="AO109" s="388" t="s">
        <v>881</v>
      </c>
      <c r="AP109" s="296" t="s">
        <v>480</v>
      </c>
      <c r="AQ109" s="573"/>
      <c r="AR109" s="574"/>
      <c r="AS109" s="637"/>
      <c r="AT109" s="132"/>
      <c r="AU109" s="132"/>
      <c r="AV109" s="132"/>
      <c r="AW109" s="132"/>
      <c r="AX109" s="132"/>
      <c r="AY109" s="132"/>
      <c r="AZ109" s="132"/>
      <c r="BA109" s="132"/>
      <c r="BB109" s="132"/>
      <c r="BC109" s="132"/>
      <c r="BD109" s="132"/>
      <c r="BE109" s="132"/>
      <c r="BF109" s="132"/>
      <c r="BG109" s="132"/>
      <c r="BH109" s="132"/>
      <c r="BI109" s="132"/>
      <c r="BJ109" s="132"/>
      <c r="BK109" s="132"/>
      <c r="BL109" s="132"/>
    </row>
    <row r="110" spans="1:64" ht="193.5" customHeight="1" thickTop="1" thickBot="1">
      <c r="A110" s="1143"/>
      <c r="B110" s="1143"/>
      <c r="C110" s="740">
        <v>2</v>
      </c>
      <c r="D110" s="1000" t="s">
        <v>481</v>
      </c>
      <c r="E110" s="341" t="s">
        <v>126</v>
      </c>
      <c r="F110" s="333" t="s">
        <v>473</v>
      </c>
      <c r="G110" s="333" t="s">
        <v>474</v>
      </c>
      <c r="H110" s="333" t="s">
        <v>104</v>
      </c>
      <c r="I110" s="712" t="s">
        <v>482</v>
      </c>
      <c r="J110" s="333" t="s">
        <v>106</v>
      </c>
      <c r="K110" s="333"/>
      <c r="L110" s="333"/>
      <c r="M110" s="333"/>
      <c r="N110" s="326" t="s">
        <v>149</v>
      </c>
      <c r="O110" s="341">
        <v>12</v>
      </c>
      <c r="P110" s="713" t="str">
        <f>IF(O110&lt;=0,"",IF(O110&lt;=2,"Muy Baja",IF(O110&lt;=24,"Baja",IF(O110&lt;=500,"Media",IF(O110&lt;=5000,"Alta","Muy Alta")))))</f>
        <v>Baja</v>
      </c>
      <c r="Q110" s="338">
        <f>IF(P110="","",IF(P110="Muy Baja",0.2,IF(P110="Baja",0.4,IF(P110="Media",0.6,IF(P110="Alta",0.8,IF(P110="Muy Alta",1,))))))</f>
        <v>0.4</v>
      </c>
      <c r="R110" s="333" t="s">
        <v>128</v>
      </c>
      <c r="S110" s="713" t="str">
        <f>IF(OR(R110='Tabla Impacto'!$C$11,R110='Tabla Impacto'!$D$11),"Leve",IF(OR(R110='Tabla Impacto'!$C$12,R110='Tabla Impacto'!$D$12),"Menor",IF(OR(R110='Tabla Impacto'!$C$13,R110='Tabla Impacto'!$D$13),"Moderado",IF(OR(R110='Tabla Impacto'!$C$14,R110='Tabla Impacto'!$D$14),"Mayor",IF(OR(R110='Tabla Impacto'!$C$15,R110='Tabla Impacto'!$D$15),"Catastrófico","")))))</f>
        <v>Menor</v>
      </c>
      <c r="T110" s="338">
        <f>IF(S110="","",IF(S110="Leve",0.2,IF(S110="Menor",0.4,IF(S110="Moderado",0.6,IF(S110="Mayor",0.8,IF(S110="Catastrófico",1,))))))</f>
        <v>0.4</v>
      </c>
      <c r="U110" s="329" t="str">
        <f>IF(OR(AND(P110="Muy Baja",S110="Leve"),AND(P110="Muy Baja",S110="Menor"),AND(P110="Baja",S110="Leve")),"Bajo",IF(OR(AND(P110="Muy baja",S110="Moderado"),AND(P110="Baja",S110="Menor"),AND(P110="Baja",S110="Moderado"),AND(P110="Media",S110="Leve"),AND(P110="Media",S110="Menor"),AND(P110="Media",S110="Moderado"),AND(P110="Alta",S110="Leve"),AND(P110="Alta",S110="Menor")),"Moderado",IF(OR(AND(P110="Muy Baja",S110="Mayor"),AND(P110="Baja",S110="Mayor"),AND(P110="Media",S110="Mayor"),AND(P110="Alta",S110="Moderado"),AND(P110="Alta",S110="Mayor"),AND(P110="Muy Alta",S110="Leve"),AND(P110="Muy Alta",S110="Menor"),AND(P110="Muy Alta",S110="Moderado"),AND(P110="Muy Alta",S110="Mayor")),"Alto",IF(OR(AND(P110="Muy Baja",S110="Catastrófico"),AND(P110="Baja",S110="Catastrófico"),AND(P110="Media",S110="Catastrófico"),AND(P110="Alta",S110="Catastrófico"),AND(P110="Muy Alta",S110="Catastrófico")),"Extremo",""))))</f>
        <v>Moderado</v>
      </c>
      <c r="V110" s="341"/>
      <c r="W110" s="333" t="s">
        <v>475</v>
      </c>
      <c r="X110" s="341" t="str">
        <f t="shared" si="31"/>
        <v>Probabilidad</v>
      </c>
      <c r="Y110" s="347" t="s">
        <v>109</v>
      </c>
      <c r="Z110" s="347" t="s">
        <v>110</v>
      </c>
      <c r="AA110" s="338" t="str">
        <f t="shared" si="32"/>
        <v>40%</v>
      </c>
      <c r="AB110" s="347" t="s">
        <v>111</v>
      </c>
      <c r="AC110" s="347" t="s">
        <v>112</v>
      </c>
      <c r="AD110" s="347" t="s">
        <v>113</v>
      </c>
      <c r="AE110" s="348">
        <f>IFERROR(IF(X110="Probabilidad",(Q110-(+Q110*AA110)),IF(X110="Impacto",Q110,"")),"")</f>
        <v>0.24</v>
      </c>
      <c r="AF110" s="337" t="str">
        <f t="shared" si="33"/>
        <v>Baja</v>
      </c>
      <c r="AG110" s="338">
        <f t="shared" si="34"/>
        <v>0.24</v>
      </c>
      <c r="AH110" s="337" t="str">
        <f t="shared" si="35"/>
        <v>Menor</v>
      </c>
      <c r="AI110" s="339">
        <f>IFERROR(IF(X110="Impacto",(T110-(+T110*AA110)),IF(X110="Probabilidad",T110,"")),"")</f>
        <v>0.4</v>
      </c>
      <c r="AJ110" s="340" t="str">
        <f t="shared" si="36"/>
        <v>Moderado</v>
      </c>
      <c r="AK110" s="347" t="s">
        <v>114</v>
      </c>
      <c r="AL110" s="333" t="s">
        <v>882</v>
      </c>
      <c r="AM110" s="333" t="s">
        <v>663</v>
      </c>
      <c r="AN110" s="333" t="s">
        <v>880</v>
      </c>
      <c r="AO110" s="385" t="s">
        <v>881</v>
      </c>
      <c r="AP110" s="555"/>
      <c r="AQ110" s="573"/>
      <c r="AR110" s="574"/>
      <c r="AS110" s="637"/>
      <c r="AT110" s="133"/>
      <c r="AU110" s="133"/>
      <c r="AV110" s="133"/>
      <c r="AW110" s="133"/>
      <c r="AX110" s="133"/>
      <c r="AY110" s="133"/>
      <c r="AZ110" s="133"/>
      <c r="BA110" s="133"/>
      <c r="BB110" s="133"/>
      <c r="BC110" s="133"/>
      <c r="BD110" s="133"/>
      <c r="BE110" s="133"/>
      <c r="BF110" s="133"/>
      <c r="BG110" s="133"/>
      <c r="BH110" s="133"/>
      <c r="BI110" s="133"/>
      <c r="BJ110" s="133"/>
      <c r="BK110" s="133"/>
      <c r="BL110" s="133"/>
    </row>
    <row r="111" spans="1:64" ht="151.5" customHeight="1" thickTop="1" thickBot="1">
      <c r="A111" s="1143"/>
      <c r="B111" s="1143"/>
      <c r="C111" s="1545">
        <v>3</v>
      </c>
      <c r="D111" s="1243"/>
      <c r="E111" s="1004" t="s">
        <v>126</v>
      </c>
      <c r="F111" s="1000" t="s">
        <v>483</v>
      </c>
      <c r="G111" s="1000" t="s">
        <v>476</v>
      </c>
      <c r="H111" s="1000" t="s">
        <v>104</v>
      </c>
      <c r="I111" s="1000" t="s">
        <v>477</v>
      </c>
      <c r="J111" s="1004" t="s">
        <v>147</v>
      </c>
      <c r="K111" s="1004" t="s">
        <v>147</v>
      </c>
      <c r="L111" s="1004"/>
      <c r="M111" s="1004"/>
      <c r="N111" s="999" t="s">
        <v>107</v>
      </c>
      <c r="O111" s="1004">
        <v>2</v>
      </c>
      <c r="P111" s="1007" t="str">
        <f>IF(O111&lt;=0,"",IF(O111&lt;=2,"Muy Baja",IF(O111&lt;=24,"Baja",IF(O111&lt;=500,"Media",IF(O111&lt;=5000,"Alta","Muy Alta")))))</f>
        <v>Muy Baja</v>
      </c>
      <c r="Q111" s="1195">
        <f>IF(P111="","",IF(P111="Muy Baja",0.2,IF(P111="Baja",0.4,IF(P111="Media",0.6,IF(P111="Alta",0.8,IF(P111="Muy Alta",1,))))))</f>
        <v>0.2</v>
      </c>
      <c r="R111" s="1000" t="s">
        <v>148</v>
      </c>
      <c r="S111" s="1007" t="str">
        <f>IF(OR(R111='Tabla Impacto'!$C$11,R111='Tabla Impacto'!$D$11),"Leve",IF(OR(R111='Tabla Impacto'!$C$12,R111='Tabla Impacto'!$D$12),"Menor",IF(OR(R111='Tabla Impacto'!$C$13,R111='Tabla Impacto'!$D$13),"Moderado",IF(OR(R111='Tabla Impacto'!$C$14,R111='Tabla Impacto'!$D$14),"Mayor",IF(OR(R111='Tabla Impacto'!$C$15,R111='Tabla Impacto'!$D$15),"Catastrófico","")))))</f>
        <v>Catastrófico</v>
      </c>
      <c r="T111" s="1195">
        <f>IF(S111="","",IF(S111="Leve",0.2,IF(S111="Menor",0.4,IF(S111="Moderado",0.6,IF(S111="Mayor",0.8,IF(S111="Catastrófico",1,))))))</f>
        <v>1</v>
      </c>
      <c r="U111" s="1013" t="str">
        <f>IF(OR(AND(P111="Muy Baja",S111="Leve"),AND(P111="Muy Baja",S111="Menor"),AND(P111="Baja",S111="Leve")),"Bajo",IF(OR(AND(P111="Muy baja",S111="Moderado"),AND(P111="Baja",S111="Menor"),AND(P111="Baja",S111="Moderado"),AND(P111="Media",S111="Leve"),AND(P111="Media",S111="Menor"),AND(P111="Media",S111="Moderado"),AND(P111="Alta",S111="Leve"),AND(P111="Alta",S111="Menor")),"Moderado",IF(OR(AND(P111="Muy Baja",S111="Mayor"),AND(P111="Baja",S111="Mayor"),AND(P111="Media",S111="Mayor"),AND(P111="Alta",S111="Moderado"),AND(P111="Alta",S111="Mayor"),AND(P111="Muy Alta",S111="Leve"),AND(P111="Muy Alta",S111="Menor"),AND(P111="Muy Alta",S111="Moderado"),AND(P111="Muy Alta",S111="Mayor")),"Alto",IF(OR(AND(P111="Muy Baja",S111="Catastrófico"),AND(P111="Baja",S111="Catastrófico"),AND(P111="Media",S111="Catastrófico"),AND(P111="Alta",S111="Catastrófico"),AND(P111="Muy Alta",S111="Catastrófico")),"Extremo",""))))</f>
        <v>Extremo</v>
      </c>
      <c r="V111" s="1004">
        <v>1</v>
      </c>
      <c r="W111" s="1000" t="s">
        <v>883</v>
      </c>
      <c r="X111" s="1004" t="str">
        <f t="shared" si="31"/>
        <v>Probabilidad</v>
      </c>
      <c r="Y111" s="1424" t="s">
        <v>109</v>
      </c>
      <c r="Z111" s="1424" t="s">
        <v>110</v>
      </c>
      <c r="AA111" s="1195" t="str">
        <f t="shared" si="32"/>
        <v>40%</v>
      </c>
      <c r="AB111" s="1424" t="s">
        <v>121</v>
      </c>
      <c r="AC111" s="1424" t="s">
        <v>112</v>
      </c>
      <c r="AD111" s="1424" t="s">
        <v>113</v>
      </c>
      <c r="AE111" s="1427">
        <f>IFERROR(IF(X111="Probabilidad",(Q111-(+Q111*AA111)),IF(X111="Impacto",Q111,"")),"")</f>
        <v>0.12</v>
      </c>
      <c r="AF111" s="1429" t="str">
        <f t="shared" si="33"/>
        <v>Muy Baja</v>
      </c>
      <c r="AG111" s="1195">
        <f t="shared" si="34"/>
        <v>0.12</v>
      </c>
      <c r="AH111" s="1429" t="str">
        <f t="shared" si="35"/>
        <v>Catastrófico</v>
      </c>
      <c r="AI111" s="1434">
        <f>IFERROR(IF(X111="Impacto",(T111-(+T111*AA111)),IF(X111="Probabilidad",T111,"")),"")</f>
        <v>1</v>
      </c>
      <c r="AJ111" s="1435" t="str">
        <f t="shared" si="36"/>
        <v>Extremo</v>
      </c>
      <c r="AK111" s="347" t="s">
        <v>114</v>
      </c>
      <c r="AL111" s="324"/>
      <c r="AM111" s="324" t="s">
        <v>884</v>
      </c>
      <c r="AN111" s="324" t="s">
        <v>880</v>
      </c>
      <c r="AO111" s="380">
        <v>45626</v>
      </c>
      <c r="AP111" s="299" t="s">
        <v>664</v>
      </c>
      <c r="AQ111" s="297">
        <v>45260</v>
      </c>
      <c r="AR111" s="575"/>
      <c r="AS111" s="641"/>
      <c r="AT111" s="133"/>
      <c r="AU111" s="133"/>
      <c r="AV111" s="133"/>
      <c r="AW111" s="133"/>
      <c r="AX111" s="133"/>
      <c r="AY111" s="133"/>
      <c r="AZ111" s="133"/>
      <c r="BA111" s="133"/>
      <c r="BB111" s="133"/>
      <c r="BC111" s="133"/>
      <c r="BD111" s="133"/>
      <c r="BE111" s="133"/>
      <c r="BF111" s="133"/>
      <c r="BG111" s="133"/>
      <c r="BH111" s="133"/>
      <c r="BI111" s="133"/>
      <c r="BJ111" s="133"/>
      <c r="BK111" s="133"/>
      <c r="BL111" s="133"/>
    </row>
    <row r="112" spans="1:64" ht="151.5" customHeight="1" thickTop="1" thickBot="1">
      <c r="A112" s="1143"/>
      <c r="B112" s="1143"/>
      <c r="C112" s="1546"/>
      <c r="D112" s="1243"/>
      <c r="E112" s="1372"/>
      <c r="F112" s="1243"/>
      <c r="G112" s="1243"/>
      <c r="H112" s="1243"/>
      <c r="I112" s="1243"/>
      <c r="J112" s="1372"/>
      <c r="K112" s="1372"/>
      <c r="L112" s="1372"/>
      <c r="M112" s="1372"/>
      <c r="N112" s="1005"/>
      <c r="O112" s="1372"/>
      <c r="P112" s="1425"/>
      <c r="Q112" s="1373"/>
      <c r="R112" s="1243"/>
      <c r="S112" s="1425"/>
      <c r="T112" s="1373"/>
      <c r="U112" s="1426"/>
      <c r="V112" s="1372"/>
      <c r="W112" s="1243"/>
      <c r="X112" s="1372"/>
      <c r="Y112" s="1040"/>
      <c r="Z112" s="1040"/>
      <c r="AA112" s="1373"/>
      <c r="AB112" s="1040"/>
      <c r="AC112" s="1040"/>
      <c r="AD112" s="1040"/>
      <c r="AE112" s="1428"/>
      <c r="AF112" s="1381"/>
      <c r="AG112" s="1373"/>
      <c r="AH112" s="1381"/>
      <c r="AI112" s="1397"/>
      <c r="AJ112" s="1436"/>
      <c r="AK112" s="347" t="s">
        <v>114</v>
      </c>
      <c r="AL112" s="330"/>
      <c r="AM112" s="330" t="s">
        <v>885</v>
      </c>
      <c r="AN112" s="330" t="s">
        <v>880</v>
      </c>
      <c r="AO112" s="388">
        <v>45626</v>
      </c>
      <c r="AP112" s="649" t="s">
        <v>665</v>
      </c>
      <c r="AQ112" s="297">
        <v>45260</v>
      </c>
      <c r="AR112" s="576"/>
      <c r="AS112" s="637"/>
      <c r="AT112" s="133"/>
      <c r="AU112" s="133"/>
      <c r="AV112" s="133"/>
      <c r="AW112" s="133"/>
      <c r="AX112" s="133"/>
      <c r="AY112" s="133"/>
      <c r="AZ112" s="133"/>
      <c r="BA112" s="133"/>
      <c r="BB112" s="133"/>
      <c r="BC112" s="133"/>
      <c r="BD112" s="133"/>
      <c r="BE112" s="133"/>
      <c r="BF112" s="133"/>
      <c r="BG112" s="133"/>
      <c r="BH112" s="133"/>
      <c r="BI112" s="133"/>
      <c r="BJ112" s="133"/>
      <c r="BK112" s="133"/>
      <c r="BL112" s="133"/>
    </row>
    <row r="113" spans="1:64" ht="161.25" customHeight="1" thickTop="1" thickBot="1">
      <c r="A113" s="1143"/>
      <c r="B113" s="1143"/>
      <c r="C113" s="1547"/>
      <c r="D113" s="1022"/>
      <c r="E113" s="1271"/>
      <c r="F113" s="1022"/>
      <c r="G113" s="1022"/>
      <c r="H113" s="1022"/>
      <c r="I113" s="1022"/>
      <c r="J113" s="1271"/>
      <c r="K113" s="1271"/>
      <c r="L113" s="1271"/>
      <c r="M113" s="1271"/>
      <c r="N113" s="1047"/>
      <c r="O113" s="1271"/>
      <c r="P113" s="1420"/>
      <c r="Q113" s="1315"/>
      <c r="R113" s="1022"/>
      <c r="S113" s="1420"/>
      <c r="T113" s="1315"/>
      <c r="U113" s="1330"/>
      <c r="V113" s="1271"/>
      <c r="W113" s="1022"/>
      <c r="X113" s="1271"/>
      <c r="Y113" s="1270"/>
      <c r="Z113" s="1270"/>
      <c r="AA113" s="1315"/>
      <c r="AB113" s="1270"/>
      <c r="AC113" s="1270"/>
      <c r="AD113" s="1270"/>
      <c r="AE113" s="1387"/>
      <c r="AF113" s="1390"/>
      <c r="AG113" s="1315"/>
      <c r="AH113" s="1390"/>
      <c r="AI113" s="1393"/>
      <c r="AJ113" s="1396"/>
      <c r="AK113" s="347" t="s">
        <v>114</v>
      </c>
      <c r="AL113" s="334"/>
      <c r="AM113" s="334" t="s">
        <v>886</v>
      </c>
      <c r="AN113" s="334" t="s">
        <v>880</v>
      </c>
      <c r="AO113" s="151">
        <v>45626</v>
      </c>
      <c r="AP113" s="650" t="s">
        <v>665</v>
      </c>
      <c r="AQ113" s="298">
        <v>45260</v>
      </c>
      <c r="AR113" s="576"/>
      <c r="AS113" s="641"/>
      <c r="AT113" s="133"/>
      <c r="AU113" s="133"/>
      <c r="AV113" s="133"/>
      <c r="AW113" s="133"/>
      <c r="AX113" s="133"/>
      <c r="AY113" s="133"/>
      <c r="AZ113" s="133"/>
      <c r="BA113" s="133"/>
      <c r="BB113" s="133"/>
      <c r="BC113" s="133"/>
      <c r="BD113" s="133"/>
      <c r="BE113" s="133"/>
      <c r="BF113" s="133"/>
      <c r="BG113" s="133"/>
      <c r="BH113" s="133"/>
      <c r="BI113" s="133"/>
      <c r="BJ113" s="133"/>
      <c r="BK113" s="133"/>
      <c r="BL113" s="133"/>
    </row>
    <row r="114" spans="1:64" ht="134.25" customHeight="1" thickTop="1" thickBot="1">
      <c r="A114" s="1143"/>
      <c r="B114" s="1143" t="s">
        <v>601</v>
      </c>
      <c r="C114" s="1437">
        <v>1</v>
      </c>
      <c r="D114" s="1440" t="s">
        <v>503</v>
      </c>
      <c r="E114" s="1440" t="s">
        <v>126</v>
      </c>
      <c r="F114" s="1440" t="s">
        <v>484</v>
      </c>
      <c r="G114" s="1440" t="s">
        <v>485</v>
      </c>
      <c r="H114" s="1440" t="s">
        <v>380</v>
      </c>
      <c r="I114" s="1440" t="s">
        <v>887</v>
      </c>
      <c r="J114" s="1440" t="s">
        <v>106</v>
      </c>
      <c r="K114" s="1440"/>
      <c r="L114" s="1440"/>
      <c r="M114" s="1440"/>
      <c r="N114" s="1249" t="s">
        <v>149</v>
      </c>
      <c r="O114" s="1440">
        <v>2</v>
      </c>
      <c r="P114" s="1443" t="str">
        <f>IF(O114&lt;=0,"",IF(O114&lt;=2,"Muy Baja",IF(O114&lt;=24,"Baja",IF(O114&lt;=500,"Media",IF(O114&lt;=5000,"Alta","Muy Alta")))))</f>
        <v>Muy Baja</v>
      </c>
      <c r="Q114" s="1444">
        <f>IF(P114="","",IF(P114="Muy Baja",0.2,IF(P114="Baja",0.4,IF(P114="Media",0.6,IF(P114="Alta",0.8,IF(P114="Muy Alta",1,))))))</f>
        <v>0.2</v>
      </c>
      <c r="R114" s="1440" t="s">
        <v>108</v>
      </c>
      <c r="S114" s="1007" t="str">
        <f>IF(OR(R114='Tabla Impacto'!$C$11,R114='Tabla Impacto'!$D$11),"Leve",IF(OR(R114='Tabla Impacto'!$C$12,R114='Tabla Impacto'!$D$12),"Menor",IF(OR(R114='Tabla Impacto'!$C$13,R114='Tabla Impacto'!$D$13),"Moderado",IF(OR(R114='Tabla Impacto'!$C$14,R114='Tabla Impacto'!$D$14),"Mayor",IF(OR(R114='Tabla Impacto'!$C$15,R114='Tabla Impacto'!$D$15),"Catastrófico","")))))</f>
        <v>Moderado</v>
      </c>
      <c r="T114" s="1445">
        <f>IF(S114="","",IF(S114="Leve",0.2,IF(S114="Menor",0.4,IF(S114="Moderado",0.6,IF(S114="Mayor",0.8,IF(S114="Catastrófico",1,))))))</f>
        <v>0.6</v>
      </c>
      <c r="U114" s="1446" t="str">
        <f>IF(OR(AND(P114="Muy Baja",S114="Leve"),AND(P114="Muy Baja",S114="Menor"),AND(P114="Baja",S114="Leve")),"Bajo",IF(OR(AND(P114="Muy baja",S114="Moderado"),AND(P114="Baja",S114="Menor"),AND(P114="Baja",S114="Moderado"),AND(P114="Media",S114="Leve"),AND(P114="Media",S114="Menor"),AND(P114="Media",S114="Moderado"),AND(P114="Alta",S114="Leve"),AND(P114="Alta",S114="Menor")),"Moderado",IF(OR(AND(P114="Muy Baja",S114="Mayor"),AND(P114="Baja",S114="Mayor"),AND(P114="Media",S114="Mayor"),AND(P114="Alta",S114="Moderado"),AND(P114="Alta",S114="Mayor"),AND(P114="Muy Alta",S114="Leve"),AND(P114="Muy Alta",S114="Menor"),AND(P114="Muy Alta",S114="Moderado"),AND(P114="Muy Alta",S114="Mayor")),"Alto",IF(OR(AND(P114="Muy Baja",S114="Catastrófico"),AND(P114="Baja",S114="Catastrófico"),AND(P114="Media",S114="Catastrófico"),AND(P114="Alta",S114="Catastrófico"),AND(P114="Muy Alta",S114="Catastrófico")),"Extremo",""))))</f>
        <v>Moderado</v>
      </c>
      <c r="V114" s="389">
        <v>1</v>
      </c>
      <c r="W114" s="390" t="s">
        <v>888</v>
      </c>
      <c r="X114" s="389" t="str">
        <f t="shared" ref="X114:X136" si="37">IF(OR(Y114="Preventivo",Y114="Detectivo"),"Probabilidad",IF(Y114="Correctivo","Impacto",""))</f>
        <v>Probabilidad</v>
      </c>
      <c r="Y114" s="391" t="s">
        <v>109</v>
      </c>
      <c r="Z114" s="391" t="s">
        <v>110</v>
      </c>
      <c r="AA114" s="392" t="str">
        <f t="shared" ref="AA114:AA136" si="38">IF(AND(Y114="Preventivo",Z114="Automático"),"50%",IF(AND(Y114="Preventivo",Z114="Manual"),"40%",IF(AND(Y114="Detectivo",Z114="Automático"),"40%",IF(AND(Y114="Detectivo",Z114="Manual"),"30%",IF(AND(Y114="Correctivo",Z114="Automático"),"35%",IF(AND(Y114="Correctivo",Z114="Manual"),"25%",""))))))</f>
        <v>40%</v>
      </c>
      <c r="AB114" s="391" t="s">
        <v>111</v>
      </c>
      <c r="AC114" s="391" t="s">
        <v>112</v>
      </c>
      <c r="AD114" s="391" t="s">
        <v>113</v>
      </c>
      <c r="AE114" s="393">
        <f>IFERROR(IF(X114="Probabilidad",(Q114-(+Q114*AA114)),IF(X114="Impacto",Q114,"")),"")</f>
        <v>0.12</v>
      </c>
      <c r="AF114" s="394" t="str">
        <f t="shared" ref="AF114:AF136" si="39">IFERROR(IF(AE114="","",IF(AE114&lt;=0.2,"Muy Baja",IF(AE114&lt;=0.4,"Baja",IF(AE114&lt;=0.6,"Media",IF(AE114&lt;=0.8,"Alta","Muy Alta"))))),"")</f>
        <v>Muy Baja</v>
      </c>
      <c r="AG114" s="392">
        <f t="shared" ref="AG114:AG136" si="40">+AE114</f>
        <v>0.12</v>
      </c>
      <c r="AH114" s="394" t="str">
        <f>IFERROR(IF(AI114="","",IF(AI114&lt;=0.2,"Leve",IF(AI114&lt;=0.4,"Menor",IF(AI114&lt;=0.6,"Moderado",IF(AI114&lt;=0.8,"Mayor","Catastrófico"))))),"")</f>
        <v>Moderado</v>
      </c>
      <c r="AI114" s="395">
        <f>IFERROR(IF(X114="Impacto",(T114-(+T114*AA114)),IF(X114="Probabilidad",T114,"")),"")</f>
        <v>0.6</v>
      </c>
      <c r="AJ114" s="396" t="str">
        <f>IFERROR(IF(OR(AND(AF114="Muy Baja",AH114="Leve"),AND(AF114="Muy Baja",AH114="Menor"),AND(AF114="Baja",AH114="Leve")),"Bajo",IF(OR(AND(AF114="Muy baja",AH114="Moderado"),AND(AF114="Baja",AH114="Menor"),AND(AF114="Baja",AH114="Moderado"),AND(AF114="Media",AH114="Leve"),AND(AF114="Media",AH114="Menor"),AND(AF114="Media",AH114="Moderado"),AND(AF114="Alta",AH114="Leve"),AND(AF114="Alta",AH114="Menor")),"Moderado",IF(OR(AND(AF114="Muy Baja",AH114="Mayor"),AND(AF114="Baja",AH114="Mayor"),AND(AF114="Media",AH114="Mayor"),AND(AF114="Alta",AH114="Moderado"),AND(AF114="Alta",AH114="Mayor"),AND(AF114="Muy Alta",AH114="Leve"),AND(AF114="Muy Alta",AH114="Menor"),AND(AF114="Muy Alta",AH114="Moderado"),AND(AF114="Muy Alta",AH114="Mayor")),"Alto",IF(OR(AND(AF114="Muy Baja",AH114="Catastrófico"),AND(AF114="Baja",AH114="Catastrófico"),AND(AF114="Media",AH114="Catastrófico"),AND(AF114="Alta",AH114="Catastrófico"),AND(AF114="Muy Alta",AH114="Catastrófico")),"Extremo","")))),"")</f>
        <v>Moderado</v>
      </c>
      <c r="AK114" s="347" t="s">
        <v>114</v>
      </c>
      <c r="AL114" s="390"/>
      <c r="AM114" s="390" t="s">
        <v>889</v>
      </c>
      <c r="AN114" s="390" t="s">
        <v>890</v>
      </c>
      <c r="AO114" s="397">
        <v>45534</v>
      </c>
      <c r="AP114" s="577"/>
      <c r="AQ114" s="578"/>
      <c r="AR114" s="579"/>
      <c r="AS114" s="639"/>
      <c r="AT114" s="183"/>
      <c r="AU114" s="183"/>
      <c r="AV114" s="183"/>
      <c r="AW114" s="183"/>
      <c r="AX114" s="183"/>
      <c r="AY114" s="183"/>
      <c r="AZ114" s="183"/>
      <c r="BA114" s="183"/>
      <c r="BB114" s="183"/>
      <c r="BC114" s="183"/>
      <c r="BD114" s="183"/>
      <c r="BE114" s="183"/>
      <c r="BF114" s="183"/>
      <c r="BG114" s="183"/>
      <c r="BH114" s="183"/>
      <c r="BI114" s="183"/>
      <c r="BJ114" s="183"/>
      <c r="BK114" s="183"/>
      <c r="BL114" s="183"/>
    </row>
    <row r="115" spans="1:64" ht="216" customHeight="1" thickTop="1" thickBot="1">
      <c r="A115" s="1143"/>
      <c r="B115" s="1143"/>
      <c r="C115" s="1438"/>
      <c r="D115" s="1441"/>
      <c r="E115" s="1441"/>
      <c r="F115" s="1441"/>
      <c r="G115" s="1441"/>
      <c r="H115" s="1447"/>
      <c r="I115" s="1441"/>
      <c r="J115" s="1441"/>
      <c r="K115" s="1441"/>
      <c r="L115" s="1441"/>
      <c r="M115" s="1441"/>
      <c r="N115" s="1154"/>
      <c r="O115" s="1441"/>
      <c r="P115" s="1441"/>
      <c r="Q115" s="1441"/>
      <c r="R115" s="1441"/>
      <c r="S115" s="1425"/>
      <c r="T115" s="1441"/>
      <c r="U115" s="1441"/>
      <c r="V115" s="398">
        <v>2</v>
      </c>
      <c r="W115" s="399" t="s">
        <v>487</v>
      </c>
      <c r="X115" s="400" t="str">
        <f t="shared" si="37"/>
        <v>Probabilidad</v>
      </c>
      <c r="Y115" s="391" t="s">
        <v>109</v>
      </c>
      <c r="Z115" s="391" t="s">
        <v>110</v>
      </c>
      <c r="AA115" s="400" t="str">
        <f t="shared" si="38"/>
        <v>40%</v>
      </c>
      <c r="AB115" s="391" t="s">
        <v>111</v>
      </c>
      <c r="AC115" s="391" t="s">
        <v>112</v>
      </c>
      <c r="AD115" s="391" t="s">
        <v>113</v>
      </c>
      <c r="AE115" s="401">
        <f>IFERROR(IF(AND(X114="Probabilidad",X115="Probabilidad"),(AG114-(+AG114*AA115)),IF(X115="Probabilidad",(Q114-(+Q114*AA115)),IF(X115="Impacto",AG114,""))),"")</f>
        <v>7.1999999999999995E-2</v>
      </c>
      <c r="AF115" s="402" t="str">
        <f t="shared" si="39"/>
        <v>Muy Baja</v>
      </c>
      <c r="AG115" s="400">
        <f t="shared" si="40"/>
        <v>7.1999999999999995E-2</v>
      </c>
      <c r="AH115" s="1421" t="str">
        <f>IFERROR(IF(AI115="","",IF(AI115&lt;=0.2,"Leve",IF(AI115&lt;=0.4,"Menor",IF(AI115&lt;=0.6,"Moderado",IF(AI115&lt;=0.8,"Mayor","Catastrófico"))))),"")</f>
        <v>Moderado</v>
      </c>
      <c r="AI115" s="403">
        <f>IFERROR(IF(AND(X114="Impacto",X115="Impacto"),(AI114-(+AI114*AA115)),IF(X115="Impacto",(T114-(+T114*AA115)),IF(X115="Probabilidad",AI114,""))),"")</f>
        <v>0.6</v>
      </c>
      <c r="AJ115" s="1423" t="str">
        <f>IFERROR(IF(OR(AND(AF115="Muy Baja",AH115="Leve"),AND(AF115="Muy Baja",AH115="Menor"),AND(AF115="Baja",AH115="Leve")),"Bajo",IF(OR(AND(AF115="Muy baja",AH115="Moderado"),AND(AF115="Baja",AH115="Menor"),AND(AF115="Baja",AH115="Moderado"),AND(AF115="Media",AH115="Leve"),AND(AF115="Media",AH115="Menor"),AND(AF115="Media",AH115="Moderado"),AND(AF115="Alta",AH115="Leve"),AND(AF115="Alta",AH115="Menor")),"Moderado",IF(OR(AND(AF115="Muy Baja",AH115="Mayor"),AND(AF115="Baja",AH115="Mayor"),AND(AF115="Media",AH115="Mayor"),AND(AF115="Alta",AH115="Moderado"),AND(AF115="Alta",AH115="Mayor"),AND(AF115="Muy Alta",AH115="Leve"),AND(AF115="Muy Alta",AH115="Menor"),AND(AF115="Muy Alta",AH115="Moderado"),AND(AF115="Muy Alta",AH115="Mayor")),"Alto",IF(OR(AND(AF115="Muy Baja",AH115="Catastrófico"),AND(AF115="Baja",AH115="Catastrófico"),AND(AF115="Media",AH115="Catastrófico"),AND(AF115="Alta",AH115="Catastrófico"),AND(AF115="Muy Alta",AH115="Catastrófico")),"Extremo","")))),"")</f>
        <v>Moderado</v>
      </c>
      <c r="AK115" s="347" t="s">
        <v>114</v>
      </c>
      <c r="AL115" s="399"/>
      <c r="AM115" s="399" t="s">
        <v>488</v>
      </c>
      <c r="AN115" s="399" t="s">
        <v>890</v>
      </c>
      <c r="AO115" s="404">
        <v>45565</v>
      </c>
      <c r="AP115" s="577"/>
      <c r="AQ115" s="578"/>
      <c r="AR115" s="579"/>
      <c r="AS115" s="639"/>
      <c r="AT115" s="183"/>
      <c r="AU115" s="183"/>
      <c r="AV115" s="183"/>
      <c r="AW115" s="183"/>
      <c r="AX115" s="183"/>
      <c r="AY115" s="183"/>
      <c r="AZ115" s="183"/>
      <c r="BA115" s="183"/>
      <c r="BB115" s="183"/>
      <c r="BC115" s="183"/>
      <c r="BD115" s="183"/>
      <c r="BE115" s="183"/>
      <c r="BF115" s="183"/>
      <c r="BG115" s="183"/>
      <c r="BH115" s="183"/>
      <c r="BI115" s="183"/>
      <c r="BJ115" s="183"/>
      <c r="BK115" s="183"/>
      <c r="BL115" s="183"/>
    </row>
    <row r="116" spans="1:64" ht="222" customHeight="1" thickTop="1" thickBot="1">
      <c r="A116" s="1143"/>
      <c r="B116" s="1143"/>
      <c r="C116" s="1439"/>
      <c r="D116" s="1422"/>
      <c r="E116" s="1422"/>
      <c r="F116" s="1422"/>
      <c r="G116" s="1422"/>
      <c r="H116" s="1448"/>
      <c r="I116" s="1422"/>
      <c r="J116" s="1422"/>
      <c r="K116" s="1422"/>
      <c r="L116" s="1422"/>
      <c r="M116" s="1422"/>
      <c r="N116" s="1442"/>
      <c r="O116" s="1422"/>
      <c r="P116" s="1422"/>
      <c r="Q116" s="1422"/>
      <c r="R116" s="1422"/>
      <c r="S116" s="1420"/>
      <c r="T116" s="1422"/>
      <c r="U116" s="1422"/>
      <c r="V116" s="405">
        <v>3</v>
      </c>
      <c r="W116" s="406" t="s">
        <v>489</v>
      </c>
      <c r="X116" s="407" t="str">
        <f t="shared" si="37"/>
        <v>Probabilidad</v>
      </c>
      <c r="Y116" s="391" t="s">
        <v>109</v>
      </c>
      <c r="Z116" s="391" t="s">
        <v>110</v>
      </c>
      <c r="AA116" s="407" t="str">
        <f t="shared" si="38"/>
        <v>40%</v>
      </c>
      <c r="AB116" s="391" t="s">
        <v>111</v>
      </c>
      <c r="AC116" s="391" t="s">
        <v>112</v>
      </c>
      <c r="AD116" s="391" t="s">
        <v>113</v>
      </c>
      <c r="AE116" s="408">
        <f>IFERROR(IF(AND(X115="Probabilidad",X116="Probabilidad"),(AG115-(+AG115*AA116)),IF(X116="Probabilidad",(Q114-(+Q114*AA116)),IF(X116="Impacto",AG115,""))),"")</f>
        <v>4.3199999999999995E-2</v>
      </c>
      <c r="AF116" s="409" t="str">
        <f t="shared" si="39"/>
        <v>Muy Baja</v>
      </c>
      <c r="AG116" s="407">
        <f t="shared" si="40"/>
        <v>4.3199999999999995E-2</v>
      </c>
      <c r="AH116" s="1422"/>
      <c r="AI116" s="410">
        <f>IFERROR(IF(AND(X115="Impacto",X116="Impacto"),(AI115-(+AI115*AA116)),IF(AND(X115="Probabilidad",X116="Impacto"),(AI114-(+AI114*AA116)),IF(X116="Probabilidad",AI115,""))),"")</f>
        <v>0.6</v>
      </c>
      <c r="AJ116" s="1422"/>
      <c r="AK116" s="347" t="s">
        <v>114</v>
      </c>
      <c r="AL116" s="406"/>
      <c r="AM116" s="406"/>
      <c r="AN116" s="406"/>
      <c r="AO116" s="411"/>
      <c r="AP116" s="577"/>
      <c r="AQ116" s="578"/>
      <c r="AR116" s="579"/>
      <c r="AS116" s="639"/>
      <c r="AT116" s="183"/>
      <c r="AU116" s="183"/>
      <c r="AV116" s="183"/>
      <c r="AW116" s="183"/>
      <c r="AX116" s="183"/>
      <c r="AY116" s="183"/>
      <c r="AZ116" s="183"/>
      <c r="BA116" s="183"/>
      <c r="BB116" s="183"/>
      <c r="BC116" s="183"/>
      <c r="BD116" s="183"/>
      <c r="BE116" s="183"/>
      <c r="BF116" s="183"/>
      <c r="BG116" s="183"/>
      <c r="BH116" s="183"/>
      <c r="BI116" s="183"/>
      <c r="BJ116" s="183"/>
      <c r="BK116" s="183"/>
      <c r="BL116" s="183"/>
    </row>
    <row r="117" spans="1:64" ht="242.25" customHeight="1" thickTop="1" thickBot="1">
      <c r="A117" s="1143"/>
      <c r="B117" s="1143"/>
      <c r="C117" s="1432">
        <v>2</v>
      </c>
      <c r="D117" s="1230" t="s">
        <v>666</v>
      </c>
      <c r="E117" s="1230" t="s">
        <v>101</v>
      </c>
      <c r="F117" s="1230" t="s">
        <v>490</v>
      </c>
      <c r="G117" s="1230" t="s">
        <v>491</v>
      </c>
      <c r="H117" s="1230" t="s">
        <v>380</v>
      </c>
      <c r="I117" s="1230" t="s">
        <v>891</v>
      </c>
      <c r="J117" s="1230" t="s">
        <v>106</v>
      </c>
      <c r="K117" s="1230"/>
      <c r="L117" s="1230"/>
      <c r="M117" s="1230"/>
      <c r="N117" s="1230" t="s">
        <v>155</v>
      </c>
      <c r="O117" s="1230">
        <v>5</v>
      </c>
      <c r="P117" s="1471" t="str">
        <f>IF(O117&lt;=0,"",IF(O117&lt;=2,"Muy Baja",IF(O117&lt;=24,"Baja",IF(O117&lt;=500,"Media",IF(O117&lt;=5000,"Alta","Muy Alta")))))</f>
        <v>Baja</v>
      </c>
      <c r="Q117" s="1472">
        <f>IF(P117="","",IF(P117="Muy Baja",0.2,IF(P117="Baja",0.4,IF(P117="Media",0.6,IF(P117="Alta",0.8,IF(P117="Muy Alta",1,))))))</f>
        <v>0.4</v>
      </c>
      <c r="R117" s="1473" t="s">
        <v>108</v>
      </c>
      <c r="S117" s="1471" t="str">
        <f>IF(OR(R117='Tabla Impacto'!$C$11,R117='Tabla Impacto'!$D$11),"Leve",IF(OR(R117='Tabla Impacto'!$C$12,R117='Tabla Impacto'!$D$12),"Menor",IF(OR(R117='Tabla Impacto'!$C$13,R117='Tabla Impacto'!$D$13),"Moderado",IF(OR(R117='Tabla Impacto'!$C$14,R117='Tabla Impacto'!$D$14),"Mayor",IF(OR(R117='Tabla Impacto'!$C$15,R117='Tabla Impacto'!$D$15),"Catastrófico","")))))</f>
        <v>Moderado</v>
      </c>
      <c r="T117" s="1467">
        <f>IF(S117="","",IF(S117="Leve",0.2,IF(S117="Menor",0.4,IF(S117="Moderado",0.6,IF(S117="Mayor",0.8,IF(S117="Catastrófico",1,))))))</f>
        <v>0.6</v>
      </c>
      <c r="U117" s="1430" t="str">
        <f>IF(OR(AND(P117="Muy Baja",S117="Leve"),AND(P117="Muy Baja",S117="Menor"),AND(P117="Baja",S117="Leve")),"Bajo",IF(OR(AND(P117="Muy baja",S117="Moderado"),AND(P117="Baja",S117="Menor"),AND(P117="Baja",S117="Moderado"),AND(P117="Media",S117="Leve"),AND(P117="Media",S117="Menor"),AND(P117="Media",S117="Moderado"),AND(P117="Alta",S117="Leve"),AND(P117="Alta",S117="Menor")),"Moderado",IF(OR(AND(P117="Muy Baja",S117="Mayor"),AND(P117="Baja",S117="Mayor"),AND(P117="Media",S117="Mayor"),AND(P117="Alta",S117="Moderado"),AND(P117="Alta",S117="Mayor"),AND(P117="Muy Alta",S117="Leve"),AND(P117="Muy Alta",S117="Menor"),AND(P117="Muy Alta",S117="Moderado"),AND(P117="Muy Alta",S117="Mayor")),"Alto",IF(OR(AND(P117="Muy Baja",S117="Catastrófico"),AND(P117="Baja",S117="Catastrófico"),AND(P117="Media",S117="Catastrófico"),AND(P117="Alta",S117="Catastrófico"),AND(P117="Muy Alta",S117="Catastrófico")),"Extremo",""))))</f>
        <v>Moderado</v>
      </c>
      <c r="V117" s="473">
        <v>1</v>
      </c>
      <c r="W117" s="358" t="s">
        <v>492</v>
      </c>
      <c r="X117" s="473" t="str">
        <f t="shared" si="37"/>
        <v>Probabilidad</v>
      </c>
      <c r="Y117" s="391" t="s">
        <v>109</v>
      </c>
      <c r="Z117" s="391" t="s">
        <v>162</v>
      </c>
      <c r="AA117" s="412" t="str">
        <f t="shared" si="38"/>
        <v>50%</v>
      </c>
      <c r="AB117" s="391" t="s">
        <v>111</v>
      </c>
      <c r="AC117" s="391" t="s">
        <v>112</v>
      </c>
      <c r="AD117" s="391" t="s">
        <v>113</v>
      </c>
      <c r="AE117" s="413">
        <f>IFERROR(IF(X117="Probabilidad",(Q117-(+Q117*AA117)),IF(X117="Impacto",Q117,"")),"")</f>
        <v>0.2</v>
      </c>
      <c r="AF117" s="414" t="str">
        <f t="shared" si="39"/>
        <v>Muy Baja</v>
      </c>
      <c r="AG117" s="412">
        <f t="shared" si="40"/>
        <v>0.2</v>
      </c>
      <c r="AH117" s="414" t="str">
        <f t="shared" ref="AH117:AH136" si="41">IFERROR(IF(AI117="","",IF(AI117&lt;=0.2,"Leve",IF(AI117&lt;=0.4,"Menor",IF(AI117&lt;=0.6,"Moderado",IF(AI117&lt;=0.8,"Mayor","Catastrófico"))))),"")</f>
        <v>Moderado</v>
      </c>
      <c r="AI117" s="415">
        <f>IFERROR(IF(X117="Impacto",(T117-(+T117*AA117)),IF(X117="Probabilidad",T117,"")),"")</f>
        <v>0.6</v>
      </c>
      <c r="AJ117" s="416" t="str">
        <f t="shared" ref="AJ117:AJ136" si="42">IFERROR(IF(OR(AND(AF117="Muy Baja",AH117="Leve"),AND(AF117="Muy Baja",AH117="Menor"),AND(AF117="Baja",AH117="Leve")),"Bajo",IF(OR(AND(AF117="Muy baja",AH117="Moderado"),AND(AF117="Baja",AH117="Menor"),AND(AF117="Baja",AH117="Moderado"),AND(AF117="Media",AH117="Leve"),AND(AF117="Media",AH117="Menor"),AND(AF117="Media",AH117="Moderado"),AND(AF117="Alta",AH117="Leve"),AND(AF117="Alta",AH117="Menor")),"Moderado",IF(OR(AND(AF117="Muy Baja",AH117="Mayor"),AND(AF117="Baja",AH117="Mayor"),AND(AF117="Media",AH117="Mayor"),AND(AF117="Alta",AH117="Moderado"),AND(AF117="Alta",AH117="Mayor"),AND(AF117="Muy Alta",AH117="Leve"),AND(AF117="Muy Alta",AH117="Menor"),AND(AF117="Muy Alta",AH117="Moderado"),AND(AF117="Muy Alta",AH117="Mayor")),"Alto",IF(OR(AND(AF117="Muy Baja",AH117="Catastrófico"),AND(AF117="Baja",AH117="Catastrófico"),AND(AF117="Media",AH117="Catastrófico"),AND(AF117="Alta",AH117="Catastrófico"),AND(AF117="Muy Alta",AH117="Catastrófico")),"Extremo","")))),"")</f>
        <v>Moderado</v>
      </c>
      <c r="AK117" s="347" t="s">
        <v>114</v>
      </c>
      <c r="AL117" s="743"/>
      <c r="AM117" s="741"/>
      <c r="AN117" s="721"/>
      <c r="AO117" s="742"/>
      <c r="AP117" s="577"/>
      <c r="AQ117" s="578"/>
      <c r="AR117" s="579"/>
      <c r="AS117" s="639"/>
      <c r="AT117" s="184"/>
      <c r="AU117" s="184"/>
      <c r="AV117" s="184"/>
      <c r="AW117" s="184"/>
      <c r="AX117" s="184"/>
      <c r="AY117" s="184"/>
      <c r="AZ117" s="184"/>
      <c r="BA117" s="184"/>
      <c r="BB117" s="184"/>
      <c r="BC117" s="184"/>
      <c r="BD117" s="184"/>
      <c r="BE117" s="184"/>
      <c r="BF117" s="184"/>
      <c r="BG117" s="184"/>
      <c r="BH117" s="184"/>
      <c r="BI117" s="184"/>
      <c r="BJ117" s="184"/>
      <c r="BK117" s="184"/>
      <c r="BL117" s="184"/>
    </row>
    <row r="118" spans="1:64" ht="242.25" customHeight="1" thickTop="1" thickBot="1">
      <c r="A118" s="1143"/>
      <c r="B118" s="1143"/>
      <c r="C118" s="1433"/>
      <c r="D118" s="1231"/>
      <c r="E118" s="1431"/>
      <c r="F118" s="1431"/>
      <c r="G118" s="1431"/>
      <c r="H118" s="1231"/>
      <c r="I118" s="1431"/>
      <c r="J118" s="1431"/>
      <c r="K118" s="1431"/>
      <c r="L118" s="1431"/>
      <c r="M118" s="1431"/>
      <c r="N118" s="1231"/>
      <c r="O118" s="1431"/>
      <c r="P118" s="1431"/>
      <c r="Q118" s="1431"/>
      <c r="R118" s="1431"/>
      <c r="S118" s="1431"/>
      <c r="T118" s="1431"/>
      <c r="U118" s="1431"/>
      <c r="V118" s="434">
        <v>2</v>
      </c>
      <c r="W118" s="222" t="s">
        <v>892</v>
      </c>
      <c r="X118" s="434" t="str">
        <f t="shared" si="37"/>
        <v>Probabilidad</v>
      </c>
      <c r="Y118" s="391" t="s">
        <v>109</v>
      </c>
      <c r="Z118" s="391" t="s">
        <v>110</v>
      </c>
      <c r="AA118" s="217" t="str">
        <f t="shared" si="38"/>
        <v>40%</v>
      </c>
      <c r="AB118" s="391" t="s">
        <v>111</v>
      </c>
      <c r="AC118" s="391" t="s">
        <v>112</v>
      </c>
      <c r="AD118" s="391" t="s">
        <v>113</v>
      </c>
      <c r="AE118" s="417">
        <f>IFERROR(IF(AND(X117="Probabilidad",X118="Probabilidad"),(AG117-(+AG117*AA118)),IF(X118="Probabilidad",(Q117-(+Q117*AA118)),IF(X118="Impacto",AG117,""))),"")</f>
        <v>0.12</v>
      </c>
      <c r="AF118" s="418" t="str">
        <f t="shared" si="39"/>
        <v>Muy Baja</v>
      </c>
      <c r="AG118" s="217">
        <f t="shared" si="40"/>
        <v>0.12</v>
      </c>
      <c r="AH118" s="418" t="str">
        <f t="shared" si="41"/>
        <v>Moderado</v>
      </c>
      <c r="AI118" s="221">
        <f>IFERROR(IF(AND(X117="Impacto",X118="Impacto"),(AI117-(+AI117*AA118)),IF(X118="Impacto",(T117-(+T117*AA118)),IF(X118="Probabilidad",AI117,""))),"")</f>
        <v>0.6</v>
      </c>
      <c r="AJ118" s="419" t="str">
        <f t="shared" si="42"/>
        <v>Moderado</v>
      </c>
      <c r="AK118" s="347" t="s">
        <v>114</v>
      </c>
      <c r="AL118" s="744"/>
      <c r="AM118" s="716" t="s">
        <v>893</v>
      </c>
      <c r="AN118" s="222" t="s">
        <v>894</v>
      </c>
      <c r="AO118" s="448">
        <v>45473</v>
      </c>
      <c r="AP118" s="580"/>
      <c r="AQ118" s="581"/>
      <c r="AR118" s="582"/>
      <c r="AS118" s="639"/>
      <c r="AT118" s="184"/>
      <c r="AU118" s="184"/>
      <c r="AV118" s="184"/>
      <c r="AW118" s="184"/>
      <c r="AX118" s="184"/>
      <c r="AY118" s="184"/>
      <c r="AZ118" s="184"/>
      <c r="BA118" s="184"/>
      <c r="BB118" s="184"/>
      <c r="BC118" s="184"/>
      <c r="BD118" s="184"/>
      <c r="BE118" s="184"/>
      <c r="BF118" s="184"/>
      <c r="BG118" s="184"/>
      <c r="BH118" s="184"/>
      <c r="BI118" s="184"/>
      <c r="BJ118" s="184"/>
      <c r="BK118" s="184"/>
      <c r="BL118" s="184"/>
    </row>
    <row r="119" spans="1:64" ht="192" customHeight="1" thickTop="1" thickBot="1">
      <c r="A119" s="1143"/>
      <c r="B119" s="1143"/>
      <c r="C119" s="1453">
        <v>3</v>
      </c>
      <c r="D119" s="1473" t="s">
        <v>666</v>
      </c>
      <c r="E119" s="1221" t="s">
        <v>126</v>
      </c>
      <c r="F119" s="1221" t="s">
        <v>493</v>
      </c>
      <c r="G119" s="1221" t="s">
        <v>494</v>
      </c>
      <c r="H119" s="1221" t="s">
        <v>380</v>
      </c>
      <c r="I119" s="1221" t="s">
        <v>495</v>
      </c>
      <c r="J119" s="1221" t="s">
        <v>106</v>
      </c>
      <c r="K119" s="1221"/>
      <c r="L119" s="1221"/>
      <c r="M119" s="1221"/>
      <c r="N119" s="1230" t="s">
        <v>107</v>
      </c>
      <c r="O119" s="1221">
        <v>60</v>
      </c>
      <c r="P119" s="1451" t="str">
        <f>IF(O119&lt;=0,"",IF(O119&lt;=2,"Muy Baja",IF(O119&lt;=24,"Baja",IF(O119&lt;=500,"Media",IF(O119&lt;=5000,"Alta","Muy Alta")))))</f>
        <v>Media</v>
      </c>
      <c r="Q119" s="1109">
        <f>IF(P119="","",IF(P119="Muy Baja",0.2,IF(P119="Baja",0.4,IF(P119="Media",0.6,IF(P119="Alta",0.8,IF(P119="Muy Alta",1,))))))</f>
        <v>0.6</v>
      </c>
      <c r="R119" s="1221" t="s">
        <v>108</v>
      </c>
      <c r="S119" s="1451" t="str">
        <f>IF(OR(R119='Tabla Impacto'!$C$11,R119='Tabla Impacto'!$D$11),"Leve",IF(OR(R119='Tabla Impacto'!$C$12,R119='Tabla Impacto'!$D$12),"Menor",IF(OR(R119='Tabla Impacto'!$C$13,R119='Tabla Impacto'!$D$13),"Moderado",IF(OR(R119='Tabla Impacto'!$C$14,R119='Tabla Impacto'!$D$14),"Mayor",IF(OR(R119='Tabla Impacto'!$C$15,R119='Tabla Impacto'!$D$15),"Catastrófico","")))))</f>
        <v>Moderado</v>
      </c>
      <c r="T119" s="1109">
        <f>IF(S119="","",IF(S119="Leve",0.2,IF(S119="Menor",0.4,IF(S119="Moderado",0.6,IF(S119="Mayor",0.8,IF(S119="Catastrófico",1,))))))</f>
        <v>0.6</v>
      </c>
      <c r="U119" s="1452" t="str">
        <f>IF(OR(AND(P119="Muy Baja",S119="Leve"),AND(P119="Muy Baja",S119="Menor"),AND(P119="Baja",S119="Leve")),"Bajo",IF(OR(AND(P119="Muy baja",S119="Moderado"),AND(P119="Baja",S119="Menor"),AND(P119="Baja",S119="Moderado"),AND(P119="Media",S119="Leve"),AND(P119="Media",S119="Menor"),AND(P119="Media",S119="Moderado"),AND(P119="Alta",S119="Leve"),AND(P119="Alta",S119="Menor")),"Moderado",IF(OR(AND(P119="Muy Baja",S119="Mayor"),AND(P119="Baja",S119="Mayor"),AND(P119="Media",S119="Mayor"),AND(P119="Alta",S119="Moderado"),AND(P119="Alta",S119="Mayor"),AND(P119="Muy Alta",S119="Leve"),AND(P119="Muy Alta",S119="Menor"),AND(P119="Muy Alta",S119="Moderado"),AND(P119="Muy Alta",S119="Mayor")),"Alto",IF(OR(AND(P119="Muy Baja",S119="Catastrófico"),AND(P119="Baja",S119="Catastrófico"),AND(P119="Media",S119="Catastrófico"),AND(P119="Alta",S119="Catastrófico"),AND(P119="Muy Alta",S119="Catastrófico")),"Extremo",""))))</f>
        <v>Moderado</v>
      </c>
      <c r="V119" s="424">
        <v>1</v>
      </c>
      <c r="W119" s="359" t="s">
        <v>496</v>
      </c>
      <c r="X119" s="424" t="str">
        <f t="shared" si="37"/>
        <v>Impacto</v>
      </c>
      <c r="Y119" s="391" t="s">
        <v>125</v>
      </c>
      <c r="Z119" s="391" t="s">
        <v>110</v>
      </c>
      <c r="AA119" s="423" t="str">
        <f t="shared" si="38"/>
        <v>25%</v>
      </c>
      <c r="AB119" s="391" t="s">
        <v>111</v>
      </c>
      <c r="AC119" s="391" t="s">
        <v>112</v>
      </c>
      <c r="AD119" s="391" t="s">
        <v>113</v>
      </c>
      <c r="AE119" s="431">
        <f>IFERROR(IF(X119="Probabilidad",(Q119-(+Q119*AA119)),IF(X119="Impacto",Q119,"")),"")</f>
        <v>0.6</v>
      </c>
      <c r="AF119" s="432" t="str">
        <f t="shared" si="39"/>
        <v>Media</v>
      </c>
      <c r="AG119" s="423">
        <f t="shared" si="40"/>
        <v>0.6</v>
      </c>
      <c r="AH119" s="432" t="str">
        <f t="shared" si="41"/>
        <v>Moderado</v>
      </c>
      <c r="AI119" s="420">
        <f>IFERROR(IF(X119="Impacto",(T119-(+T119*AA119)),IF(X119="Probabilidad",T119,"")),"")</f>
        <v>0.44999999999999996</v>
      </c>
      <c r="AJ119" s="433" t="str">
        <f t="shared" si="42"/>
        <v>Moderado</v>
      </c>
      <c r="AK119" s="347" t="s">
        <v>114</v>
      </c>
      <c r="AL119" s="359"/>
      <c r="AM119" s="1221" t="s">
        <v>896</v>
      </c>
      <c r="AN119" s="1221" t="s">
        <v>894</v>
      </c>
      <c r="AO119" s="1449">
        <v>45412</v>
      </c>
      <c r="AP119" s="580"/>
      <c r="AQ119" s="581"/>
      <c r="AR119" s="582"/>
      <c r="AS119" s="639"/>
      <c r="AT119" s="184"/>
      <c r="AU119" s="184"/>
      <c r="AV119" s="184"/>
      <c r="AW119" s="184"/>
      <c r="AX119" s="184"/>
      <c r="AY119" s="184"/>
      <c r="AZ119" s="184"/>
      <c r="BA119" s="184"/>
      <c r="BB119" s="184"/>
      <c r="BC119" s="184"/>
      <c r="BD119" s="184"/>
      <c r="BE119" s="184"/>
      <c r="BF119" s="184"/>
      <c r="BG119" s="184"/>
      <c r="BH119" s="184"/>
      <c r="BI119" s="184"/>
      <c r="BJ119" s="184"/>
      <c r="BK119" s="184"/>
      <c r="BL119" s="184"/>
    </row>
    <row r="120" spans="1:64" ht="191.25" customHeight="1" thickTop="1" thickBot="1">
      <c r="A120" s="1143"/>
      <c r="B120" s="1143"/>
      <c r="C120" s="1454"/>
      <c r="D120" s="1470"/>
      <c r="E120" s="1214"/>
      <c r="F120" s="1214"/>
      <c r="G120" s="1214"/>
      <c r="H120" s="1221"/>
      <c r="I120" s="1214"/>
      <c r="J120" s="1214"/>
      <c r="K120" s="1214"/>
      <c r="L120" s="1214"/>
      <c r="M120" s="1214"/>
      <c r="N120" s="1221"/>
      <c r="O120" s="1214"/>
      <c r="P120" s="1214"/>
      <c r="Q120" s="1214"/>
      <c r="R120" s="1214"/>
      <c r="S120" s="1214"/>
      <c r="T120" s="1214"/>
      <c r="U120" s="1214"/>
      <c r="V120" s="424">
        <v>2</v>
      </c>
      <c r="W120" s="359" t="s">
        <v>497</v>
      </c>
      <c r="X120" s="424" t="str">
        <f t="shared" si="37"/>
        <v>Probabilidad</v>
      </c>
      <c r="Y120" s="391" t="s">
        <v>109</v>
      </c>
      <c r="Z120" s="391" t="s">
        <v>110</v>
      </c>
      <c r="AA120" s="423" t="str">
        <f t="shared" si="38"/>
        <v>40%</v>
      </c>
      <c r="AB120" s="391" t="s">
        <v>111</v>
      </c>
      <c r="AC120" s="391" t="s">
        <v>112</v>
      </c>
      <c r="AD120" s="391" t="s">
        <v>113</v>
      </c>
      <c r="AE120" s="431">
        <f>IFERROR(IF(AND(X119="Probabilidad",X120="Probabilidad"),(AG119-(+AG119*AA120)),IF(X120="Probabilidad",(Q119-(+Q119*AA120)),IF(X120="Impacto",AG119,""))),"")</f>
        <v>0.36</v>
      </c>
      <c r="AF120" s="432" t="str">
        <f t="shared" si="39"/>
        <v>Baja</v>
      </c>
      <c r="AG120" s="423">
        <f t="shared" si="40"/>
        <v>0.36</v>
      </c>
      <c r="AH120" s="432" t="str">
        <f t="shared" si="41"/>
        <v>Moderado</v>
      </c>
      <c r="AI120" s="420">
        <f>IFERROR(IF(AND(X119="Impacto",X120="Impacto"),(AI119-(+AI119*AA120)),IF(X120="Impacto",(T119-(+T119*AA120)),IF(X120="Probabilidad",AI119,""))),"")</f>
        <v>0.44999999999999996</v>
      </c>
      <c r="AJ120" s="433" t="str">
        <f t="shared" si="42"/>
        <v>Moderado</v>
      </c>
      <c r="AK120" s="347" t="s">
        <v>114</v>
      </c>
      <c r="AL120" s="359"/>
      <c r="AM120" s="1214"/>
      <c r="AN120" s="1214"/>
      <c r="AO120" s="1216"/>
      <c r="AP120" s="580"/>
      <c r="AQ120" s="581"/>
      <c r="AR120" s="582"/>
      <c r="AS120" s="639"/>
      <c r="AT120" s="184"/>
      <c r="AU120" s="184"/>
      <c r="AV120" s="184"/>
      <c r="AW120" s="184"/>
      <c r="AX120" s="184"/>
      <c r="AY120" s="184"/>
      <c r="AZ120" s="184"/>
      <c r="BA120" s="184"/>
      <c r="BB120" s="184"/>
      <c r="BC120" s="184"/>
      <c r="BD120" s="184"/>
      <c r="BE120" s="184"/>
      <c r="BF120" s="184"/>
      <c r="BG120" s="184"/>
      <c r="BH120" s="184"/>
      <c r="BI120" s="184"/>
      <c r="BJ120" s="184"/>
      <c r="BK120" s="184"/>
      <c r="BL120" s="184"/>
    </row>
    <row r="121" spans="1:64" ht="183" customHeight="1" thickTop="1" thickBot="1">
      <c r="A121" s="1143"/>
      <c r="B121" s="1143"/>
      <c r="C121" s="1433"/>
      <c r="D121" s="1548"/>
      <c r="E121" s="1431"/>
      <c r="F121" s="1431"/>
      <c r="G121" s="1431"/>
      <c r="H121" s="1231"/>
      <c r="I121" s="1431"/>
      <c r="J121" s="1431"/>
      <c r="K121" s="1431"/>
      <c r="L121" s="1431"/>
      <c r="M121" s="1431"/>
      <c r="N121" s="1231"/>
      <c r="O121" s="1431"/>
      <c r="P121" s="1431"/>
      <c r="Q121" s="1431"/>
      <c r="R121" s="1431"/>
      <c r="S121" s="1431"/>
      <c r="T121" s="1431"/>
      <c r="U121" s="1431"/>
      <c r="V121" s="434">
        <v>3</v>
      </c>
      <c r="W121" s="222" t="s">
        <v>895</v>
      </c>
      <c r="X121" s="434" t="str">
        <f t="shared" si="37"/>
        <v>Probabilidad</v>
      </c>
      <c r="Y121" s="391" t="s">
        <v>109</v>
      </c>
      <c r="Z121" s="391" t="s">
        <v>110</v>
      </c>
      <c r="AA121" s="217" t="str">
        <f t="shared" si="38"/>
        <v>40%</v>
      </c>
      <c r="AB121" s="391" t="s">
        <v>111</v>
      </c>
      <c r="AC121" s="391" t="s">
        <v>112</v>
      </c>
      <c r="AD121" s="391" t="s">
        <v>113</v>
      </c>
      <c r="AE121" s="417">
        <f>IFERROR(IF(AND(X120="Probabilidad",X121="Probabilidad"),(AG120-(+AG120*AA121)),IF(AND(X120="Impacto",X121="Probabilidad"),(AG119-(+AG119*AA121)),IF(X121="Impacto",AG120,""))),"")</f>
        <v>0.216</v>
      </c>
      <c r="AF121" s="418" t="str">
        <f t="shared" si="39"/>
        <v>Baja</v>
      </c>
      <c r="AG121" s="217">
        <f t="shared" si="40"/>
        <v>0.216</v>
      </c>
      <c r="AH121" s="418" t="str">
        <f t="shared" si="41"/>
        <v>Moderado</v>
      </c>
      <c r="AI121" s="221">
        <f>IFERROR(IF(AND(X120="Impacto",X121="Impacto"),(AI120-(+AI120*AA121)),IF(AND(X120="Probabilidad",X121="Impacto"),(AI119-(+AI119*AA121)),IF(X121="Probabilidad",AI120,""))),"")</f>
        <v>0.44999999999999996</v>
      </c>
      <c r="AJ121" s="419" t="str">
        <f t="shared" si="42"/>
        <v>Moderado</v>
      </c>
      <c r="AK121" s="347" t="s">
        <v>114</v>
      </c>
      <c r="AL121" s="222"/>
      <c r="AM121" s="1431"/>
      <c r="AN121" s="1431"/>
      <c r="AO121" s="1450"/>
      <c r="AP121" s="580"/>
      <c r="AQ121" s="581"/>
      <c r="AR121" s="582"/>
      <c r="AS121" s="639"/>
      <c r="AT121" s="184"/>
      <c r="AU121" s="184"/>
      <c r="AV121" s="184"/>
      <c r="AW121" s="184"/>
      <c r="AX121" s="184"/>
      <c r="AY121" s="184"/>
      <c r="AZ121" s="184"/>
      <c r="BA121" s="184"/>
      <c r="BB121" s="184"/>
      <c r="BC121" s="184"/>
      <c r="BD121" s="184"/>
      <c r="BE121" s="184"/>
      <c r="BF121" s="184"/>
      <c r="BG121" s="184"/>
      <c r="BH121" s="184"/>
      <c r="BI121" s="184"/>
      <c r="BJ121" s="184"/>
      <c r="BK121" s="184"/>
      <c r="BL121" s="184"/>
    </row>
    <row r="122" spans="1:64" ht="251.25" customHeight="1" thickTop="1" thickBot="1">
      <c r="A122" s="1143"/>
      <c r="B122" s="1143"/>
      <c r="C122" s="515">
        <v>4</v>
      </c>
      <c r="D122" s="222" t="s">
        <v>504</v>
      </c>
      <c r="E122" s="222" t="s">
        <v>101</v>
      </c>
      <c r="F122" s="222" t="s">
        <v>897</v>
      </c>
      <c r="G122" s="222" t="s">
        <v>498</v>
      </c>
      <c r="H122" s="222" t="s">
        <v>380</v>
      </c>
      <c r="I122" s="222" t="s">
        <v>898</v>
      </c>
      <c r="J122" s="222" t="s">
        <v>106</v>
      </c>
      <c r="K122" s="222"/>
      <c r="L122" s="222"/>
      <c r="M122" s="222"/>
      <c r="N122" s="222" t="s">
        <v>155</v>
      </c>
      <c r="O122" s="434">
        <v>25</v>
      </c>
      <c r="P122" s="216" t="str">
        <f>IF(O122&lt;=0,"",IF(O122&lt;=2,"Muy Baja",IF(O122&lt;=24,"Baja",IF(O122&lt;=500,"Media",IF(O122&lt;=5000,"Alta","Muy Alta")))))</f>
        <v>Media</v>
      </c>
      <c r="Q122" s="217">
        <f>IF(P122="","",IF(P122="Muy Baja",0.2,IF(P122="Baja",0.4,IF(P122="Media",0.6,IF(P122="Alta",0.8,IF(P122="Muy Alta",1,))))))</f>
        <v>0.6</v>
      </c>
      <c r="R122" s="222" t="s">
        <v>108</v>
      </c>
      <c r="S122" s="216" t="str">
        <f>IF(OR(R122='Tabla Impacto'!$C$11,R122='Tabla Impacto'!$D$11),"Leve",IF(OR(R122='Tabla Impacto'!$C$12,R122='Tabla Impacto'!$D$12),"Menor",IF(OR(R122='Tabla Impacto'!$C$13,R122='Tabla Impacto'!$D$13),"Moderado",IF(OR(R122='Tabla Impacto'!$C$14,R122='Tabla Impacto'!$D$14),"Mayor",IF(OR(R122='Tabla Impacto'!$C$15,R122='Tabla Impacto'!$D$15),"Catastrófico","")))))</f>
        <v>Moderado</v>
      </c>
      <c r="T122" s="218">
        <f>IF(S122="","",IF(S122="Leve",0.2,IF(S122="Menor",0.4,IF(S122="Moderado",0.6,IF(S122="Mayor",0.8,IF(S122="Catastrófico",1,))))))</f>
        <v>0.6</v>
      </c>
      <c r="U122" s="219" t="str">
        <f>IF(OR(AND(P122="Muy Baja",S122="Leve"),AND(P122="Muy Baja",S122="Menor"),AND(P122="Baja",S122="Leve")),"Bajo",IF(OR(AND(P122="Muy baja",S122="Moderado"),AND(P122="Baja",S122="Menor"),AND(P122="Baja",S122="Moderado"),AND(P122="Media",S122="Leve"),AND(P122="Media",S122="Menor"),AND(P122="Media",S122="Moderado"),AND(P122="Alta",S122="Leve"),AND(P122="Alta",S122="Menor")),"Moderado",IF(OR(AND(P122="Muy Baja",S122="Mayor"),AND(P122="Baja",S122="Mayor"),AND(P122="Media",S122="Mayor"),AND(P122="Alta",S122="Moderado"),AND(P122="Alta",S122="Mayor"),AND(P122="Muy Alta",S122="Leve"),AND(P122="Muy Alta",S122="Menor"),AND(P122="Muy Alta",S122="Moderado"),AND(P122="Muy Alta",S122="Mayor")),"Alto",IF(OR(AND(P122="Muy Baja",S122="Catastrófico"),AND(P122="Baja",S122="Catastrófico"),AND(P122="Media",S122="Catastrófico"),AND(P122="Alta",S122="Catastrófico"),AND(P122="Muy Alta",S122="Catastrófico")),"Extremo",""))))</f>
        <v>Moderado</v>
      </c>
      <c r="V122" s="434">
        <v>1</v>
      </c>
      <c r="W122" s="222" t="s">
        <v>499</v>
      </c>
      <c r="X122" s="434" t="str">
        <f t="shared" si="37"/>
        <v>Probabilidad</v>
      </c>
      <c r="Y122" s="391" t="s">
        <v>109</v>
      </c>
      <c r="Z122" s="391" t="s">
        <v>110</v>
      </c>
      <c r="AA122" s="217" t="str">
        <f t="shared" si="38"/>
        <v>40%</v>
      </c>
      <c r="AB122" s="391" t="s">
        <v>111</v>
      </c>
      <c r="AC122" s="391" t="s">
        <v>112</v>
      </c>
      <c r="AD122" s="391" t="s">
        <v>113</v>
      </c>
      <c r="AE122" s="417">
        <f>IFERROR(IF(X122="Probabilidad",(Q122-(+Q122*AA122)),IF(X122="Impacto",Q122,"")),"")</f>
        <v>0.36</v>
      </c>
      <c r="AF122" s="418" t="str">
        <f t="shared" si="39"/>
        <v>Baja</v>
      </c>
      <c r="AG122" s="217">
        <f t="shared" si="40"/>
        <v>0.36</v>
      </c>
      <c r="AH122" s="418" t="str">
        <f t="shared" si="41"/>
        <v>Moderado</v>
      </c>
      <c r="AI122" s="221">
        <f>IFERROR(IF(X122="Impacto",(T122-(+T122*AA122)),IF(X122="Probabilidad",T122,"")),"")</f>
        <v>0.6</v>
      </c>
      <c r="AJ122" s="419" t="str">
        <f t="shared" si="42"/>
        <v>Moderado</v>
      </c>
      <c r="AK122" s="347" t="s">
        <v>114</v>
      </c>
      <c r="AL122" s="222"/>
      <c r="AM122" s="222" t="s">
        <v>899</v>
      </c>
      <c r="AN122" s="222" t="s">
        <v>900</v>
      </c>
      <c r="AO122" s="421" t="s">
        <v>699</v>
      </c>
      <c r="AP122" s="577"/>
      <c r="AQ122" s="578"/>
      <c r="AR122" s="579"/>
      <c r="AS122" s="639"/>
      <c r="AT122" s="184"/>
      <c r="AU122" s="184"/>
      <c r="AV122" s="184"/>
      <c r="AW122" s="184"/>
      <c r="AX122" s="184"/>
      <c r="AY122" s="184"/>
      <c r="AZ122" s="184"/>
      <c r="BA122" s="184"/>
      <c r="BB122" s="184"/>
      <c r="BC122" s="184"/>
      <c r="BD122" s="184"/>
      <c r="BE122" s="184"/>
      <c r="BF122" s="184"/>
      <c r="BG122" s="184"/>
      <c r="BH122" s="184"/>
      <c r="BI122" s="184"/>
      <c r="BJ122" s="184"/>
      <c r="BK122" s="184"/>
      <c r="BL122" s="184"/>
    </row>
    <row r="123" spans="1:64" ht="151.5" customHeight="1" thickTop="1" thickBot="1">
      <c r="A123" s="1143"/>
      <c r="B123" s="1143"/>
      <c r="C123" s="515">
        <v>5</v>
      </c>
      <c r="D123" s="222" t="s">
        <v>505</v>
      </c>
      <c r="E123" s="222" t="s">
        <v>101</v>
      </c>
      <c r="F123" s="222" t="s">
        <v>500</v>
      </c>
      <c r="G123" s="222" t="s">
        <v>501</v>
      </c>
      <c r="H123" s="222" t="s">
        <v>380</v>
      </c>
      <c r="I123" s="222" t="s">
        <v>502</v>
      </c>
      <c r="J123" s="222" t="s">
        <v>106</v>
      </c>
      <c r="K123" s="222"/>
      <c r="L123" s="222"/>
      <c r="M123" s="222"/>
      <c r="N123" s="222" t="s">
        <v>155</v>
      </c>
      <c r="O123" s="434">
        <v>5</v>
      </c>
      <c r="P123" s="216" t="str">
        <f>IF(O123&lt;=0,"",IF(O123&lt;=2,"Muy Baja",IF(O123&lt;=24,"Baja",IF(O123&lt;=500,"Media",IF(O123&lt;=5000,"Alta","Muy Alta")))))</f>
        <v>Baja</v>
      </c>
      <c r="Q123" s="218">
        <f>IF(P123="","",IF(P123="Muy Baja",0.2,IF(P123="Baja",0.4,IF(P123="Media",0.6,IF(P123="Alta",0.8,IF(P123="Muy Alta",1,))))))</f>
        <v>0.4</v>
      </c>
      <c r="R123" s="222" t="s">
        <v>128</v>
      </c>
      <c r="S123" s="216" t="str">
        <f>IF(OR(R123='Tabla Impacto'!$C$11,R123='Tabla Impacto'!$D$11),"Leve",IF(OR(R123='Tabla Impacto'!$C$12,R123='Tabla Impacto'!$D$12),"Menor",IF(OR(R123='Tabla Impacto'!$C$13,R123='Tabla Impacto'!$D$13),"Moderado",IF(OR(R123='Tabla Impacto'!$C$14,R123='Tabla Impacto'!$D$14),"Mayor",IF(OR(R123='Tabla Impacto'!$C$15,R123='Tabla Impacto'!$D$15),"Catastrófico","")))))</f>
        <v>Menor</v>
      </c>
      <c r="T123" s="218">
        <f>IF(S123="","",IF(S123="Leve",0.2,IF(S123="Menor",0.4,IF(S123="Moderado",0.6,IF(S123="Mayor",0.8,IF(S123="Catastrófico",1,))))))</f>
        <v>0.4</v>
      </c>
      <c r="U123" s="219" t="str">
        <f>IF(OR(AND(P123="Muy Baja",S123="Leve"),AND(P123="Muy Baja",S123="Menor"),AND(P123="Baja",S123="Leve")),"Bajo",IF(OR(AND(P123="Muy baja",S123="Moderado"),AND(P123="Baja",S123="Menor"),AND(P123="Baja",S123="Moderado"),AND(P123="Media",S123="Leve"),AND(P123="Media",S123="Menor"),AND(P123="Media",S123="Moderado"),AND(P123="Alta",S123="Leve"),AND(P123="Alta",S123="Menor")),"Moderado",IF(OR(AND(P123="Muy Baja",S123="Mayor"),AND(P123="Baja",S123="Mayor"),AND(P123="Media",S123="Mayor"),AND(P123="Alta",S123="Moderado"),AND(P123="Alta",S123="Mayor"),AND(P123="Muy Alta",S123="Leve"),AND(P123="Muy Alta",S123="Menor"),AND(P123="Muy Alta",S123="Moderado"),AND(P123="Muy Alta",S123="Mayor")),"Alto",IF(OR(AND(P123="Muy Baja",S123="Catastrófico"),AND(P123="Baja",S123="Catastrófico"),AND(P123="Media",S123="Catastrófico"),AND(P123="Alta",S123="Catastrófico"),AND(P123="Muy Alta",S123="Catastrófico")),"Extremo",""))))</f>
        <v>Moderado</v>
      </c>
      <c r="V123" s="434">
        <v>1</v>
      </c>
      <c r="W123" s="222" t="s">
        <v>901</v>
      </c>
      <c r="X123" s="434" t="str">
        <f t="shared" si="37"/>
        <v>Probabilidad</v>
      </c>
      <c r="Y123" s="391" t="s">
        <v>109</v>
      </c>
      <c r="Z123" s="391" t="s">
        <v>110</v>
      </c>
      <c r="AA123" s="217" t="str">
        <f t="shared" si="38"/>
        <v>40%</v>
      </c>
      <c r="AB123" s="391" t="s">
        <v>111</v>
      </c>
      <c r="AC123" s="391" t="s">
        <v>112</v>
      </c>
      <c r="AD123" s="391" t="s">
        <v>113</v>
      </c>
      <c r="AE123" s="417">
        <f>IFERROR(IF(X123="Probabilidad",(Q123-(+Q123*AA123)),IF(X123="Impacto",Q123,"")),"")</f>
        <v>0.24</v>
      </c>
      <c r="AF123" s="418" t="str">
        <f t="shared" si="39"/>
        <v>Baja</v>
      </c>
      <c r="AG123" s="217">
        <f t="shared" si="40"/>
        <v>0.24</v>
      </c>
      <c r="AH123" s="418" t="str">
        <f t="shared" si="41"/>
        <v>Menor</v>
      </c>
      <c r="AI123" s="221">
        <f>IFERROR(IF(X123="Impacto",(T123-(+T123*AA123)),IF(X123="Probabilidad",T123,"")),"")</f>
        <v>0.4</v>
      </c>
      <c r="AJ123" s="419" t="str">
        <f t="shared" si="42"/>
        <v>Moderado</v>
      </c>
      <c r="AK123" s="347" t="s">
        <v>114</v>
      </c>
      <c r="AL123" s="222"/>
      <c r="AM123" s="222"/>
      <c r="AN123" s="434"/>
      <c r="AO123" s="422"/>
      <c r="AP123" s="577"/>
      <c r="AQ123" s="578"/>
      <c r="AR123" s="579"/>
      <c r="AS123" s="639"/>
      <c r="AT123" s="184"/>
      <c r="AU123" s="184"/>
      <c r="AV123" s="184"/>
      <c r="AW123" s="184"/>
      <c r="AX123" s="184"/>
      <c r="AY123" s="184"/>
      <c r="AZ123" s="184"/>
      <c r="BA123" s="184"/>
      <c r="BB123" s="184"/>
      <c r="BC123" s="184"/>
      <c r="BD123" s="184"/>
      <c r="BE123" s="184"/>
      <c r="BF123" s="184"/>
      <c r="BG123" s="184"/>
      <c r="BH123" s="184"/>
      <c r="BI123" s="184"/>
      <c r="BJ123" s="184"/>
      <c r="BK123" s="184"/>
      <c r="BL123" s="184"/>
    </row>
    <row r="124" spans="1:64" ht="173.25" customHeight="1" thickTop="1" thickBot="1">
      <c r="A124" s="1143"/>
      <c r="B124" s="1544" t="s">
        <v>602</v>
      </c>
      <c r="C124" s="1125">
        <v>1</v>
      </c>
      <c r="D124" s="1060" t="s">
        <v>1045</v>
      </c>
      <c r="E124" s="1060" t="s">
        <v>101</v>
      </c>
      <c r="F124" s="1060" t="s">
        <v>1046</v>
      </c>
      <c r="G124" s="1466"/>
      <c r="H124" s="1060" t="s">
        <v>1047</v>
      </c>
      <c r="I124" s="1060" t="s">
        <v>1048</v>
      </c>
      <c r="J124" s="1466"/>
      <c r="K124" s="1466"/>
      <c r="L124" s="1466"/>
      <c r="M124" s="1466"/>
      <c r="N124" s="1515" t="s">
        <v>155</v>
      </c>
      <c r="O124" s="1466">
        <v>2</v>
      </c>
      <c r="P124" s="1500" t="str">
        <f>IF(O124&lt;=0,"",IF(O124&lt;=2,"Muy Baja",IF(O124&lt;=24,"Baja",IF(O124&lt;=500,"Media",IF(O124&lt;=5000,"Alta","Muy Alta")))))</f>
        <v>Muy Baja</v>
      </c>
      <c r="Q124" s="1510">
        <f>IF(P124="","",IF(P124="Muy Baja",0.2,IF(P124="Baja",0.4,IF(P124="Media",0.6,IF(P124="Alta",0.8,IF(P124="Muy Alta",1,))))))</f>
        <v>0.2</v>
      </c>
      <c r="R124" s="1060" t="s">
        <v>108</v>
      </c>
      <c r="S124" s="1500" t="str">
        <f>IF(OR(R124='Tabla Impacto'!$C$11,R124='Tabla Impacto'!$D$11),"Leve",IF(OR(R124='Tabla Impacto'!$C$12,R124='Tabla Impacto'!$D$12),"Menor",IF(OR(R124='Tabla Impacto'!$C$13,R124='Tabla Impacto'!$D$13),"Moderado",IF(OR(R124='Tabla Impacto'!$C$14,R124='Tabla Impacto'!$D$14),"Mayor",IF(OR(R124='Tabla Impacto'!$C$15,R124='Tabla Impacto'!$D$15),"Catastrófico","")))))</f>
        <v>Moderado</v>
      </c>
      <c r="T124" s="1513">
        <f>IF(S124="","",IF(S124="Leve",0.2,IF(S124="Menor",0.4,IF(S124="Moderado",0.6,IF(S124="Mayor",0.8,IF(S124="Catastrófico",1,))))))</f>
        <v>0.6</v>
      </c>
      <c r="U124" s="1514" t="str">
        <f>IF(OR(AND(P124="Muy Baja",S124="Leve"),AND(P124="Muy Baja",S124="Menor"),AND(P124="Baja",S124="Leve")),"Bajo",IF(OR(AND(P124="Muy baja",S124="Moderado"),AND(P124="Baja",S124="Menor"),AND(P124="Baja",S124="Moderado"),AND(P124="Media",S124="Leve"),AND(P124="Media",S124="Menor"),AND(P124="Media",S124="Moderado"),AND(P124="Alta",S124="Leve"),AND(P124="Alta",S124="Menor")),"Moderado",IF(OR(AND(P124="Muy Baja",S124="Mayor"),AND(P124="Baja",S124="Mayor"),AND(P124="Media",S124="Mayor"),AND(P124="Alta",S124="Moderado"),AND(P124="Alta",S124="Mayor"),AND(P124="Muy Alta",S124="Leve"),AND(P124="Muy Alta",S124="Menor"),AND(P124="Muy Alta",S124="Moderado"),AND(P124="Muy Alta",S124="Mayor")),"Alto",IF(OR(AND(P124="Muy Baja",S124="Catastrófico"),AND(P124="Baja",S124="Catastrófico"),AND(P124="Media",S124="Catastrófico"),AND(P124="Alta",S124="Catastrófico"),AND(P124="Muy Alta",S124="Catastrófico")),"Extremo",""))))</f>
        <v>Moderado</v>
      </c>
      <c r="V124" s="482">
        <v>1</v>
      </c>
      <c r="W124" s="651" t="s">
        <v>1049</v>
      </c>
      <c r="X124" s="482" t="str">
        <f t="shared" si="37"/>
        <v>Probabilidad</v>
      </c>
      <c r="Y124" s="391" t="s">
        <v>109</v>
      </c>
      <c r="Z124" s="391" t="s">
        <v>110</v>
      </c>
      <c r="AA124" s="583" t="str">
        <f t="shared" si="38"/>
        <v>40%</v>
      </c>
      <c r="AB124" s="391" t="s">
        <v>111</v>
      </c>
      <c r="AC124" s="391" t="s">
        <v>112</v>
      </c>
      <c r="AD124" s="391" t="s">
        <v>113</v>
      </c>
      <c r="AE124" s="584">
        <f>IFERROR(IF(X124="Probabilidad",(Q124-(+Q124*AA124)),IF(X124="Impacto",Q124,"")),"")</f>
        <v>0.12</v>
      </c>
      <c r="AF124" s="585" t="str">
        <f t="shared" si="39"/>
        <v>Muy Baja</v>
      </c>
      <c r="AG124" s="583">
        <f t="shared" si="40"/>
        <v>0.12</v>
      </c>
      <c r="AH124" s="585" t="str">
        <f t="shared" si="41"/>
        <v>Moderado</v>
      </c>
      <c r="AI124" s="583">
        <f>IFERROR(IF(X124="Impacto",(T124-(+T124*AA124)),IF(X124="Probabilidad",T124,"")),"")</f>
        <v>0.6</v>
      </c>
      <c r="AJ124" s="586" t="str">
        <f t="shared" si="42"/>
        <v>Moderado</v>
      </c>
      <c r="AK124" s="347" t="s">
        <v>114</v>
      </c>
      <c r="AL124" s="483"/>
      <c r="AM124" s="1060" t="s">
        <v>1051</v>
      </c>
      <c r="AN124" s="1060" t="s">
        <v>486</v>
      </c>
      <c r="AO124" s="1498" t="s">
        <v>1052</v>
      </c>
      <c r="AP124" s="587"/>
      <c r="AQ124" s="588"/>
      <c r="AR124" s="589"/>
      <c r="AS124" s="681"/>
      <c r="AT124" s="682"/>
      <c r="AU124" s="682"/>
      <c r="AV124" s="682"/>
      <c r="AW124" s="682"/>
      <c r="AX124" s="682"/>
      <c r="AY124" s="682"/>
      <c r="AZ124" s="20"/>
      <c r="BA124" s="20"/>
      <c r="BB124" s="20"/>
      <c r="BC124" s="20"/>
      <c r="BD124" s="20"/>
      <c r="BE124" s="20"/>
      <c r="BF124" s="20"/>
      <c r="BG124" s="20"/>
      <c r="BH124" s="20"/>
      <c r="BI124" s="20"/>
      <c r="BJ124" s="20"/>
      <c r="BK124" s="20"/>
      <c r="BL124" s="20"/>
    </row>
    <row r="125" spans="1:64" ht="189" customHeight="1" thickTop="1" thickBot="1">
      <c r="A125" s="1143"/>
      <c r="B125" s="1544"/>
      <c r="C125" s="1127"/>
      <c r="D125" s="1061"/>
      <c r="E125" s="1061"/>
      <c r="F125" s="1061"/>
      <c r="G125" s="1061"/>
      <c r="H125" s="1061"/>
      <c r="I125" s="1061"/>
      <c r="J125" s="1061"/>
      <c r="K125" s="1061"/>
      <c r="L125" s="1061"/>
      <c r="M125" s="1061"/>
      <c r="N125" s="1516"/>
      <c r="O125" s="1061"/>
      <c r="P125" s="1061"/>
      <c r="Q125" s="1061"/>
      <c r="R125" s="1061"/>
      <c r="S125" s="1061"/>
      <c r="T125" s="1061"/>
      <c r="U125" s="1061"/>
      <c r="V125" s="489">
        <v>2</v>
      </c>
      <c r="W125" s="488" t="s">
        <v>1050</v>
      </c>
      <c r="X125" s="489" t="str">
        <f t="shared" si="37"/>
        <v>Probabilidad</v>
      </c>
      <c r="Y125" s="391" t="s">
        <v>109</v>
      </c>
      <c r="Z125" s="391" t="s">
        <v>162</v>
      </c>
      <c r="AA125" s="590" t="str">
        <f t="shared" si="38"/>
        <v>50%</v>
      </c>
      <c r="AB125" s="391" t="s">
        <v>111</v>
      </c>
      <c r="AC125" s="391" t="s">
        <v>112</v>
      </c>
      <c r="AD125" s="391" t="s">
        <v>113</v>
      </c>
      <c r="AE125" s="591">
        <f>IFERROR(IF(AND(X124="Probabilidad",X125="Probabilidad"),(AG124-(+AG124*AA125)),IF(X125="Probabilidad",(Q124-(+Q124*AA125)),IF(X125="Impacto",AG124,""))),"")</f>
        <v>0.06</v>
      </c>
      <c r="AF125" s="592" t="str">
        <f t="shared" si="39"/>
        <v>Muy Baja</v>
      </c>
      <c r="AG125" s="590">
        <f t="shared" si="40"/>
        <v>0.06</v>
      </c>
      <c r="AH125" s="592" t="str">
        <f t="shared" si="41"/>
        <v>Moderado</v>
      </c>
      <c r="AI125" s="590">
        <f>IFERROR(IF(AND(X124="Impacto",X125="Impacto"),(AI124-(+AI124*AA125)),IF(X125="Impacto",(T124-(+T124*AA125)),IF(X125="Probabilidad",AI124,""))),"")</f>
        <v>0.6</v>
      </c>
      <c r="AJ125" s="593" t="str">
        <f t="shared" si="42"/>
        <v>Moderado</v>
      </c>
      <c r="AK125" s="347" t="s">
        <v>114</v>
      </c>
      <c r="AL125" s="488"/>
      <c r="AM125" s="1061"/>
      <c r="AN125" s="1061"/>
      <c r="AO125" s="1499"/>
      <c r="AP125" s="594"/>
      <c r="AQ125" s="595"/>
      <c r="AR125" s="596"/>
      <c r="AS125" s="635"/>
      <c r="AT125" s="20"/>
      <c r="AU125" s="20"/>
      <c r="AV125" s="20"/>
      <c r="AW125" s="20"/>
      <c r="AX125" s="20"/>
      <c r="AY125" s="20"/>
      <c r="AZ125" s="20"/>
      <c r="BA125" s="20"/>
      <c r="BB125" s="20"/>
      <c r="BC125" s="20"/>
      <c r="BD125" s="20"/>
      <c r="BE125" s="20"/>
      <c r="BF125" s="20"/>
      <c r="BG125" s="20"/>
      <c r="BH125" s="20"/>
      <c r="BI125" s="20"/>
      <c r="BJ125" s="20"/>
      <c r="BK125" s="20"/>
      <c r="BL125" s="20"/>
    </row>
    <row r="126" spans="1:64" ht="151.5" customHeight="1" thickTop="1" thickBot="1">
      <c r="A126" s="1143"/>
      <c r="B126" s="1544"/>
      <c r="C126" s="1125">
        <v>2</v>
      </c>
      <c r="D126" s="1060" t="s">
        <v>1045</v>
      </c>
      <c r="E126" s="1060" t="s">
        <v>101</v>
      </c>
      <c r="F126" s="1060" t="s">
        <v>604</v>
      </c>
      <c r="G126" s="1466"/>
      <c r="H126" s="1060" t="s">
        <v>1053</v>
      </c>
      <c r="I126" s="1060" t="s">
        <v>1054</v>
      </c>
      <c r="J126" s="1466"/>
      <c r="K126" s="1466"/>
      <c r="L126" s="1466"/>
      <c r="M126" s="1466"/>
      <c r="N126" s="1515" t="s">
        <v>339</v>
      </c>
      <c r="O126" s="1466">
        <v>24</v>
      </c>
      <c r="P126" s="1500" t="str">
        <f>IF(O126&lt;=0,"",IF(O126&lt;=2,"Muy Baja",IF(O126&lt;=24,"Baja",IF(O126&lt;=500,"Media",IF(O126&lt;=5000,"Alta","Muy Alta")))))</f>
        <v>Baja</v>
      </c>
      <c r="Q126" s="1510">
        <f>IF(P126="","",IF(P126="Muy Baja",0.2,IF(P126="Baja",0.4,IF(P126="Media",0.6,IF(P126="Alta",0.8,IF(P126="Muy Alta",1,))))))</f>
        <v>0.4</v>
      </c>
      <c r="R126" s="1060" t="s">
        <v>128</v>
      </c>
      <c r="S126" s="1500" t="str">
        <f>IF(OR(R126='Tabla Impacto'!$C$11,R126='Tabla Impacto'!$D$11),"Leve",IF(OR(R126='Tabla Impacto'!$C$12,R126='Tabla Impacto'!$D$12),"Menor",IF(OR(R126='Tabla Impacto'!$C$13,R126='Tabla Impacto'!$D$13),"Moderado",IF(OR(R126='Tabla Impacto'!$C$14,R126='Tabla Impacto'!$D$14),"Mayor",IF(OR(R126='Tabla Impacto'!$C$15,R126='Tabla Impacto'!$D$15),"Catastrófico","")))))</f>
        <v>Menor</v>
      </c>
      <c r="T126" s="1513">
        <f>IF(S126="","",IF(S126="Leve",0.2,IF(S126="Menor",0.4,IF(S126="Moderado",0.6,IF(S126="Mayor",0.8,IF(S126="Catastrófico",1,))))))</f>
        <v>0.4</v>
      </c>
      <c r="U126" s="1514" t="str">
        <f>IF(OR(AND(P126="Muy Baja",S126="Leve"),AND(P126="Muy Baja",S126="Menor"),AND(P126="Baja",S126="Leve")),"Bajo",IF(OR(AND(P126="Muy baja",S126="Moderado"),AND(P126="Baja",S126="Menor"),AND(P126="Baja",S126="Moderado"),AND(P126="Media",S126="Leve"),AND(P126="Media",S126="Menor"),AND(P126="Media",S126="Moderado"),AND(P126="Alta",S126="Leve"),AND(P126="Alta",S126="Menor")),"Moderado",IF(OR(AND(P126="Muy Baja",S126="Mayor"),AND(P126="Baja",S126="Mayor"),AND(P126="Media",S126="Mayor"),AND(P126="Alta",S126="Moderado"),AND(P126="Alta",S126="Mayor"),AND(P126="Muy Alta",S126="Leve"),AND(P126="Muy Alta",S126="Menor"),AND(P126="Muy Alta",S126="Moderado"),AND(P126="Muy Alta",S126="Mayor")),"Alto",IF(OR(AND(P126="Muy Baja",S126="Catastrófico"),AND(P126="Baja",S126="Catastrófico"),AND(P126="Media",S126="Catastrófico"),AND(P126="Alta",S126="Catastrófico"),AND(P126="Muy Alta",S126="Catastrófico")),"Extremo",""))))</f>
        <v>Moderado</v>
      </c>
      <c r="V126" s="482">
        <v>1</v>
      </c>
      <c r="W126" s="651" t="s">
        <v>1055</v>
      </c>
      <c r="X126" s="482" t="str">
        <f t="shared" si="37"/>
        <v>Probabilidad</v>
      </c>
      <c r="Y126" s="391" t="s">
        <v>109</v>
      </c>
      <c r="Z126" s="391" t="s">
        <v>110</v>
      </c>
      <c r="AA126" s="583" t="str">
        <f t="shared" si="38"/>
        <v>40%</v>
      </c>
      <c r="AB126" s="391" t="s">
        <v>111</v>
      </c>
      <c r="AC126" s="391" t="s">
        <v>112</v>
      </c>
      <c r="AD126" s="391" t="s">
        <v>113</v>
      </c>
      <c r="AE126" s="584">
        <f>IFERROR(IF(X126="Probabilidad",(Q126-(+Q126*AA126)),IF(X126="Impacto",Q126,"")),"")</f>
        <v>0.24</v>
      </c>
      <c r="AF126" s="585" t="str">
        <f t="shared" si="39"/>
        <v>Baja</v>
      </c>
      <c r="AG126" s="583">
        <f t="shared" si="40"/>
        <v>0.24</v>
      </c>
      <c r="AH126" s="585" t="str">
        <f t="shared" si="41"/>
        <v>Menor</v>
      </c>
      <c r="AI126" s="583">
        <f>IFERROR(IF(X126="Impacto",(T126-(+T126*AA126)),IF(X126="Probabilidad",T126,"")),"")</f>
        <v>0.4</v>
      </c>
      <c r="AJ126" s="586" t="str">
        <f t="shared" si="42"/>
        <v>Moderado</v>
      </c>
      <c r="AK126" s="347" t="s">
        <v>114</v>
      </c>
      <c r="AL126" s="483"/>
      <c r="AM126" s="1060" t="s">
        <v>1057</v>
      </c>
      <c r="AN126" s="1060" t="s">
        <v>486</v>
      </c>
      <c r="AO126" s="1498" t="s">
        <v>1052</v>
      </c>
      <c r="AP126" s="594"/>
      <c r="AQ126" s="595"/>
      <c r="AR126" s="596"/>
      <c r="AS126" s="635"/>
      <c r="AT126" s="20"/>
      <c r="AU126" s="20"/>
      <c r="AV126" s="20"/>
      <c r="AW126" s="20"/>
      <c r="AX126" s="20"/>
      <c r="AY126" s="20"/>
      <c r="AZ126" s="20"/>
      <c r="BA126" s="20"/>
      <c r="BB126" s="20"/>
      <c r="BC126" s="20"/>
      <c r="BD126" s="20"/>
      <c r="BE126" s="20"/>
      <c r="BF126" s="20"/>
      <c r="BG126" s="20"/>
      <c r="BH126" s="20"/>
      <c r="BI126" s="20"/>
      <c r="BJ126" s="20"/>
      <c r="BK126" s="20"/>
      <c r="BL126" s="20"/>
    </row>
    <row r="127" spans="1:64" ht="151.5" customHeight="1" thickTop="1" thickBot="1">
      <c r="A127" s="1143"/>
      <c r="B127" s="1544"/>
      <c r="C127" s="1127"/>
      <c r="D127" s="1061"/>
      <c r="E127" s="1061"/>
      <c r="F127" s="1061"/>
      <c r="G127" s="1061"/>
      <c r="H127" s="1061"/>
      <c r="I127" s="1061"/>
      <c r="J127" s="1061"/>
      <c r="K127" s="1061"/>
      <c r="L127" s="1061"/>
      <c r="M127" s="1061"/>
      <c r="N127" s="1516"/>
      <c r="O127" s="1061"/>
      <c r="P127" s="1061"/>
      <c r="Q127" s="1061"/>
      <c r="R127" s="1061"/>
      <c r="S127" s="1061"/>
      <c r="T127" s="1061"/>
      <c r="U127" s="1061"/>
      <c r="V127" s="489">
        <v>2</v>
      </c>
      <c r="W127" s="488" t="s">
        <v>1056</v>
      </c>
      <c r="X127" s="489" t="str">
        <f t="shared" si="37"/>
        <v>Probabilidad</v>
      </c>
      <c r="Y127" s="391" t="s">
        <v>109</v>
      </c>
      <c r="Z127" s="391" t="s">
        <v>110</v>
      </c>
      <c r="AA127" s="590" t="str">
        <f t="shared" si="38"/>
        <v>40%</v>
      </c>
      <c r="AB127" s="391" t="s">
        <v>111</v>
      </c>
      <c r="AC127" s="391" t="s">
        <v>112</v>
      </c>
      <c r="AD127" s="391" t="s">
        <v>113</v>
      </c>
      <c r="AE127" s="591">
        <f>IFERROR(IF(AND(X126="Probabilidad",X127="Probabilidad"),(AG126-(+AG126*AA127)),IF(X127="Probabilidad",(Q126-(+Q126*AA127)),IF(X127="Impacto",AG126,""))),"")</f>
        <v>0.14399999999999999</v>
      </c>
      <c r="AF127" s="592" t="str">
        <f t="shared" si="39"/>
        <v>Muy Baja</v>
      </c>
      <c r="AG127" s="590">
        <f t="shared" si="40"/>
        <v>0.14399999999999999</v>
      </c>
      <c r="AH127" s="592" t="str">
        <f t="shared" si="41"/>
        <v>Menor</v>
      </c>
      <c r="AI127" s="590">
        <f>IFERROR(IF(AND(X126="Impacto",X127="Impacto"),(AI126-(+AI126*AA127)),IF(X127="Impacto",(T126-(+T126*AA127)),IF(X127="Probabilidad",AI126,""))),"")</f>
        <v>0.4</v>
      </c>
      <c r="AJ127" s="593" t="str">
        <f t="shared" si="42"/>
        <v>Bajo</v>
      </c>
      <c r="AK127" s="347" t="s">
        <v>114</v>
      </c>
      <c r="AL127" s="488"/>
      <c r="AM127" s="1061"/>
      <c r="AN127" s="1061"/>
      <c r="AO127" s="1499"/>
      <c r="AP127" s="594"/>
      <c r="AQ127" s="595"/>
      <c r="AR127" s="596"/>
      <c r="AS127" s="635"/>
      <c r="AT127" s="20"/>
      <c r="AU127" s="20"/>
      <c r="AV127" s="20"/>
      <c r="AW127" s="20"/>
      <c r="AX127" s="20"/>
      <c r="AY127" s="20"/>
      <c r="AZ127" s="20"/>
      <c r="BA127" s="20"/>
      <c r="BB127" s="20"/>
      <c r="BC127" s="20"/>
      <c r="BD127" s="20"/>
      <c r="BE127" s="20"/>
      <c r="BF127" s="20"/>
      <c r="BG127" s="20"/>
      <c r="BH127" s="20"/>
      <c r="BI127" s="20"/>
      <c r="BJ127" s="20"/>
      <c r="BK127" s="20"/>
      <c r="BL127" s="20"/>
    </row>
    <row r="128" spans="1:64" ht="151.5" customHeight="1" thickTop="1" thickBot="1">
      <c r="A128" s="1143"/>
      <c r="B128" s="1544"/>
      <c r="C128" s="1125">
        <v>3</v>
      </c>
      <c r="D128" s="1060" t="s">
        <v>605</v>
      </c>
      <c r="E128" s="1060" t="s">
        <v>101</v>
      </c>
      <c r="F128" s="1060" t="s">
        <v>606</v>
      </c>
      <c r="G128" s="1060"/>
      <c r="H128" s="1060" t="s">
        <v>607</v>
      </c>
      <c r="I128" s="1060" t="s">
        <v>1058</v>
      </c>
      <c r="J128" s="1060"/>
      <c r="K128" s="1060"/>
      <c r="L128" s="1060"/>
      <c r="M128" s="1060"/>
      <c r="N128" s="1515" t="s">
        <v>145</v>
      </c>
      <c r="O128" s="1466">
        <v>2</v>
      </c>
      <c r="P128" s="1500" t="str">
        <f>IF(O128&lt;=0,"",IF(O128&lt;=2,"Muy Baja",IF(O128&lt;=24,"Baja",IF(O128&lt;=500,"Media",IF(O128&lt;=5000,"Alta","Muy Alta")))))</f>
        <v>Muy Baja</v>
      </c>
      <c r="Q128" s="1510">
        <f>IF(P128="","",IF(P128="Muy Baja",0.2,IF(P128="Baja",0.4,IF(P128="Media",0.6,IF(P128="Alta",0.8,IF(P128="Muy Alta",1,))))))</f>
        <v>0.2</v>
      </c>
      <c r="R128" s="1060" t="s">
        <v>146</v>
      </c>
      <c r="S128" s="1500" t="str">
        <f>IF(OR(R128='Tabla Impacto'!$C$11,R128='Tabla Impacto'!$D$11),"Leve",IF(OR(R128='Tabla Impacto'!$C$12,R128='Tabla Impacto'!$D$12),"Menor",IF(OR(R128='Tabla Impacto'!$C$13,R128='Tabla Impacto'!$D$13),"Moderado",IF(OR(R128='Tabla Impacto'!$C$14,R128='Tabla Impacto'!$D$14),"Mayor",IF(OR(R128='Tabla Impacto'!$C$15,R128='Tabla Impacto'!$D$15),"Catastrófico","")))))</f>
        <v>Leve</v>
      </c>
      <c r="T128" s="1513">
        <f>IF(S128="","",IF(S128="Leve",0.2,IF(S128="Menor",0.4,IF(S128="Moderado",0.6,IF(S128="Mayor",0.8,IF(S128="Catastrófico",1,))))))</f>
        <v>0.2</v>
      </c>
      <c r="U128" s="1514" t="str">
        <f>IF(OR(AND(P128="Muy Baja",S128="Leve"),AND(P128="Muy Baja",S128="Menor"),AND(P128="Baja",S128="Leve")),"Bajo",IF(OR(AND(P128="Muy baja",S128="Moderado"),AND(P128="Baja",S128="Menor"),AND(P128="Baja",S128="Moderado"),AND(P128="Media",S128="Leve"),AND(P128="Media",S128="Menor"),AND(P128="Media",S128="Moderado"),AND(P128="Alta",S128="Leve"),AND(P128="Alta",S128="Menor")),"Moderado",IF(OR(AND(P128="Muy Baja",S128="Mayor"),AND(P128="Baja",S128="Mayor"),AND(P128="Media",S128="Mayor"),AND(P128="Alta",S128="Moderado"),AND(P128="Alta",S128="Mayor"),AND(P128="Muy Alta",S128="Leve"),AND(P128="Muy Alta",S128="Menor"),AND(P128="Muy Alta",S128="Moderado"),AND(P128="Muy Alta",S128="Mayor")),"Alto",IF(OR(AND(P128="Muy Baja",S128="Catastrófico"),AND(P128="Baja",S128="Catastrófico"),AND(P128="Media",S128="Catastrófico"),AND(P128="Alta",S128="Catastrófico"),AND(P128="Muy Alta",S128="Catastrófico")),"Extremo",""))))</f>
        <v>Bajo</v>
      </c>
      <c r="V128" s="482">
        <v>1</v>
      </c>
      <c r="W128" s="483" t="s">
        <v>608</v>
      </c>
      <c r="X128" s="482" t="str">
        <f t="shared" si="37"/>
        <v>Probabilidad</v>
      </c>
      <c r="Y128" s="391" t="s">
        <v>109</v>
      </c>
      <c r="Z128" s="391" t="s">
        <v>110</v>
      </c>
      <c r="AA128" s="945" t="str">
        <f t="shared" si="38"/>
        <v>40%</v>
      </c>
      <c r="AB128" s="391" t="s">
        <v>111</v>
      </c>
      <c r="AC128" s="391" t="s">
        <v>112</v>
      </c>
      <c r="AD128" s="391" t="s">
        <v>113</v>
      </c>
      <c r="AE128" s="961">
        <f>IFERROR(IF(X128="Probabilidad",(Q128-(+Q128*AA128)),IF(X128="Impacto",Q128,"")),"")</f>
        <v>0.12</v>
      </c>
      <c r="AF128" s="585" t="str">
        <f>IFERROR(IF(AE128="","",IF(AE128&lt;=0.2,"Muy Baja",IF(AE128&lt;=0.4,"Baja",IF(AE128&lt;=0.6,"Media",IF(AE128&lt;=0.8,"Alta","Muy Alta"))))),"")</f>
        <v>Muy Baja</v>
      </c>
      <c r="AG128" s="583">
        <f>+AE128</f>
        <v>0.12</v>
      </c>
      <c r="AH128" s="585" t="str">
        <f t="shared" si="41"/>
        <v>Leve</v>
      </c>
      <c r="AI128" s="583">
        <f>IFERROR(IF(X128="Impacto",(T128-(+T128*AA128)),IF(X128="Probabilidad",T128,"")),"")</f>
        <v>0.2</v>
      </c>
      <c r="AJ128" s="586" t="str">
        <f t="shared" si="42"/>
        <v>Bajo</v>
      </c>
      <c r="AK128" s="347" t="s">
        <v>114</v>
      </c>
      <c r="AL128" s="483"/>
      <c r="AM128" s="483"/>
      <c r="AN128" s="483"/>
      <c r="AO128" s="491"/>
      <c r="AP128" s="594"/>
      <c r="AQ128" s="595"/>
      <c r="AR128" s="596"/>
      <c r="AS128" s="635"/>
      <c r="AT128" s="20"/>
      <c r="AU128" s="20"/>
      <c r="AV128" s="20"/>
      <c r="AW128" s="20"/>
      <c r="AX128" s="20"/>
      <c r="AY128" s="20"/>
      <c r="AZ128" s="20"/>
      <c r="BA128" s="20"/>
      <c r="BB128" s="20"/>
      <c r="BC128" s="20"/>
      <c r="BD128" s="20"/>
      <c r="BE128" s="20"/>
      <c r="BF128" s="20"/>
      <c r="BG128" s="20"/>
      <c r="BH128" s="20"/>
      <c r="BI128" s="20"/>
      <c r="BJ128" s="20"/>
      <c r="BK128" s="20"/>
      <c r="BL128" s="20"/>
    </row>
    <row r="129" spans="1:65" s="944" customFormat="1" ht="151.5" customHeight="1" thickTop="1" thickBot="1">
      <c r="A129" s="1143"/>
      <c r="B129" s="1544"/>
      <c r="C129" s="1126"/>
      <c r="D129" s="1128"/>
      <c r="E129" s="1128"/>
      <c r="F129" s="1128"/>
      <c r="G129" s="1128"/>
      <c r="H129" s="1128"/>
      <c r="I129" s="1128"/>
      <c r="J129" s="1128"/>
      <c r="K129" s="1128"/>
      <c r="L129" s="1128"/>
      <c r="M129" s="1128"/>
      <c r="N129" s="1128"/>
      <c r="O129" s="1522"/>
      <c r="P129" s="1521"/>
      <c r="Q129" s="1523"/>
      <c r="R129" s="1128"/>
      <c r="S129" s="1521"/>
      <c r="T129" s="1524"/>
      <c r="U129" s="1525"/>
      <c r="V129" s="959">
        <v>2</v>
      </c>
      <c r="W129" s="954" t="s">
        <v>1059</v>
      </c>
      <c r="X129" s="952" t="str">
        <f t="shared" si="37"/>
        <v>Probabilidad</v>
      </c>
      <c r="Y129" s="391" t="s">
        <v>109</v>
      </c>
      <c r="Z129" s="391" t="s">
        <v>110</v>
      </c>
      <c r="AA129" s="945" t="str">
        <f t="shared" si="38"/>
        <v>40%</v>
      </c>
      <c r="AB129" s="391" t="s">
        <v>111</v>
      </c>
      <c r="AC129" s="391" t="s">
        <v>112</v>
      </c>
      <c r="AD129" s="391" t="s">
        <v>113</v>
      </c>
      <c r="AE129" s="962">
        <f>IFERROR(IF(AND(X128="Probabilidad",X129="Probabilidad"),(AG128-(+AG128*AA129)),IF(X129="Probabilidad",(Q127-(+Q127*AA129)),IF(X129="Impacto",AG128,""))),"")</f>
        <v>7.1999999999999995E-2</v>
      </c>
      <c r="AF129" s="955" t="str">
        <f>IFERROR(IF(AE129="","",IF(AE129&lt;=0.2,"Muy Baja",IF(AE129&lt;=0.4,"Baja",IF(AE129&lt;=0.6,"Media",IF(AE129&lt;=0.8,"Alta","Muy Alta"))))),"")</f>
        <v>Muy Baja</v>
      </c>
      <c r="AG129" s="953">
        <f>+AE129</f>
        <v>7.1999999999999995E-2</v>
      </c>
      <c r="AH129" s="955" t="str">
        <f t="shared" si="41"/>
        <v>Leve</v>
      </c>
      <c r="AI129" s="953">
        <f>IFERROR(IF(X129="Impacto",(T129-(+T129*AA129)),IF(X129="Probabilidad",T129,"")),"")</f>
        <v>0</v>
      </c>
      <c r="AJ129" s="955" t="str">
        <f t="shared" si="42"/>
        <v>Bajo</v>
      </c>
      <c r="AK129" s="956" t="s">
        <v>114</v>
      </c>
      <c r="AL129" s="954"/>
      <c r="AM129" s="954"/>
      <c r="AN129" s="954"/>
      <c r="AO129" s="960"/>
      <c r="AP129" s="594"/>
      <c r="AQ129" s="595"/>
      <c r="AR129" s="596"/>
      <c r="AS129" s="635"/>
      <c r="AT129" s="958"/>
      <c r="AU129" s="958"/>
      <c r="AV129" s="958"/>
      <c r="AW129" s="958"/>
      <c r="AX129" s="958"/>
      <c r="AY129" s="958"/>
      <c r="AZ129" s="958"/>
      <c r="BA129" s="958"/>
      <c r="BB129" s="958"/>
      <c r="BC129" s="958"/>
      <c r="BD129" s="958"/>
      <c r="BE129" s="958"/>
      <c r="BF129" s="958"/>
      <c r="BG129" s="958"/>
      <c r="BH129" s="958"/>
      <c r="BI129" s="958"/>
      <c r="BJ129" s="958"/>
      <c r="BK129" s="958"/>
      <c r="BL129" s="958"/>
    </row>
    <row r="130" spans="1:65" ht="151.5" customHeight="1" thickTop="1" thickBot="1">
      <c r="A130" s="1143"/>
      <c r="B130" s="1544"/>
      <c r="C130" s="1127"/>
      <c r="D130" s="1061"/>
      <c r="E130" s="1061"/>
      <c r="F130" s="1061"/>
      <c r="G130" s="1061"/>
      <c r="H130" s="1061"/>
      <c r="I130" s="1061"/>
      <c r="J130" s="1061"/>
      <c r="K130" s="1061"/>
      <c r="L130" s="1061"/>
      <c r="M130" s="1061"/>
      <c r="N130" s="1516"/>
      <c r="O130" s="1061"/>
      <c r="P130" s="1061"/>
      <c r="Q130" s="1061"/>
      <c r="R130" s="1061"/>
      <c r="S130" s="1061"/>
      <c r="T130" s="1061"/>
      <c r="U130" s="1061"/>
      <c r="V130" s="489">
        <v>3</v>
      </c>
      <c r="W130" s="488" t="s">
        <v>1060</v>
      </c>
      <c r="X130" s="489" t="str">
        <f t="shared" si="37"/>
        <v>Probabilidad</v>
      </c>
      <c r="Y130" s="391" t="s">
        <v>109</v>
      </c>
      <c r="Z130" s="391" t="s">
        <v>110</v>
      </c>
      <c r="AA130" s="590" t="str">
        <f t="shared" si="38"/>
        <v>40%</v>
      </c>
      <c r="AB130" s="391" t="s">
        <v>111</v>
      </c>
      <c r="AC130" s="391" t="s">
        <v>112</v>
      </c>
      <c r="AD130" s="391" t="s">
        <v>113</v>
      </c>
      <c r="AE130" s="962">
        <f>IFERROR(IF(AND(X129="Probabilidad",X130="Probabilidad"),(AG129-(+AG129*AA130)),IF(X130="Probabilidad",(Q128-(+Q128*AA130)),IF(X130="Impacto",AG129,""))),"")</f>
        <v>4.3199999999999995E-2</v>
      </c>
      <c r="AF130" s="592" t="str">
        <f t="shared" si="39"/>
        <v>Muy Baja</v>
      </c>
      <c r="AG130" s="590">
        <f t="shared" si="40"/>
        <v>4.3199999999999995E-2</v>
      </c>
      <c r="AH130" s="592" t="str">
        <f t="shared" si="41"/>
        <v>Leve</v>
      </c>
      <c r="AI130" s="590">
        <f>IFERROR(IF(AND(X128="Impacto",X130="Impacto"),(AI128-(+AI128*AA130)),IF(X130="Impacto",(T128-(+T128*AA130)),IF(X130="Probabilidad",AI128,""))),"")</f>
        <v>0.2</v>
      </c>
      <c r="AJ130" s="593" t="str">
        <f t="shared" si="42"/>
        <v>Bajo</v>
      </c>
      <c r="AK130" s="347" t="s">
        <v>114</v>
      </c>
      <c r="AL130" s="488"/>
      <c r="AM130" s="488"/>
      <c r="AN130" s="488"/>
      <c r="AO130" s="490"/>
      <c r="AP130" s="594"/>
      <c r="AQ130" s="595"/>
      <c r="AR130" s="596"/>
      <c r="AS130" s="635"/>
      <c r="AT130" s="20"/>
      <c r="AU130" s="20"/>
      <c r="AV130" s="20"/>
      <c r="AW130" s="20"/>
      <c r="AX130" s="20"/>
      <c r="AY130" s="20"/>
      <c r="AZ130" s="20"/>
      <c r="BA130" s="20"/>
      <c r="BB130" s="20"/>
      <c r="BC130" s="20"/>
      <c r="BD130" s="20"/>
      <c r="BE130" s="20"/>
      <c r="BF130" s="20"/>
      <c r="BG130" s="20"/>
      <c r="BH130" s="20"/>
      <c r="BI130" s="20"/>
      <c r="BJ130" s="20"/>
      <c r="BK130" s="20"/>
      <c r="BL130" s="20"/>
    </row>
    <row r="131" spans="1:65" ht="151.5" customHeight="1" thickTop="1" thickBot="1">
      <c r="A131" s="1143"/>
      <c r="B131" s="1544"/>
      <c r="C131" s="950">
        <v>4</v>
      </c>
      <c r="D131" s="951" t="s">
        <v>605</v>
      </c>
      <c r="E131" s="951" t="s">
        <v>101</v>
      </c>
      <c r="F131" s="951" t="s">
        <v>609</v>
      </c>
      <c r="G131" s="951"/>
      <c r="H131" s="951" t="s">
        <v>610</v>
      </c>
      <c r="I131" s="951" t="s">
        <v>1061</v>
      </c>
      <c r="J131" s="951"/>
      <c r="K131" s="951"/>
      <c r="L131" s="951"/>
      <c r="M131" s="951"/>
      <c r="N131" s="948" t="s">
        <v>155</v>
      </c>
      <c r="O131" s="951">
        <v>2</v>
      </c>
      <c r="P131" s="949" t="str">
        <f>IF(O131&lt;=0,"",IF(O131&lt;=2,"Muy Baja",IF(O131&lt;=24,"Baja",IF(O131&lt;=500,"Media",IF(O131&lt;=5000,"Alta","Muy Alta")))))</f>
        <v>Muy Baja</v>
      </c>
      <c r="Q131" s="945">
        <f>IF(P131="","",IF(P131="Muy Baja",0.2,IF(P131="Baja",0.4,IF(P131="Media",0.6,IF(P131="Alta",0.8,IF(P131="Muy Alta",1,))))))</f>
        <v>0.2</v>
      </c>
      <c r="R131" s="951" t="s">
        <v>146</v>
      </c>
      <c r="S131" s="949" t="str">
        <f>IF(OR(R131='Tabla Impacto'!$C$11,R131='Tabla Impacto'!$D$11),"Leve",IF(OR(R131='Tabla Impacto'!$C$12,R131='Tabla Impacto'!$D$12),"Menor",IF(OR(R131='Tabla Impacto'!$C$13,R131='Tabla Impacto'!$D$13),"Moderado",IF(OR(R131='Tabla Impacto'!$C$14,R131='Tabla Impacto'!$D$14),"Mayor",IF(OR(R131='Tabla Impacto'!$C$15,R131='Tabla Impacto'!$D$15),"Catastrófico","")))))</f>
        <v>Leve</v>
      </c>
      <c r="T131" s="957">
        <f>IF(S131="","",IF(S131="Leve",0.2,IF(S131="Menor",0.4,IF(S131="Moderado",0.6,IF(S131="Mayor",0.8,IF(S131="Catastrófico",1,))))))</f>
        <v>0.2</v>
      </c>
      <c r="U131" s="946" t="str">
        <f t="shared" ref="U131:U136" si="43">IF(OR(AND(P131="Muy Baja",S131="Leve"),AND(P131="Muy Baja",S131="Menor"),AND(P131="Baja",S131="Leve")),"Bajo",IF(OR(AND(P131="Muy baja",S131="Moderado"),AND(P131="Baja",S131="Menor"),AND(P131="Baja",S131="Moderado"),AND(P131="Media",S131="Leve"),AND(P131="Media",S131="Menor"),AND(P131="Media",S131="Moderado"),AND(P131="Alta",S131="Leve"),AND(P131="Alta",S131="Menor")),"Moderado",IF(OR(AND(P131="Muy Baja",S131="Mayor"),AND(P131="Baja",S131="Mayor"),AND(P131="Media",S131="Mayor"),AND(P131="Alta",S131="Moderado"),AND(P131="Alta",S131="Mayor"),AND(P131="Muy Alta",S131="Leve"),AND(P131="Muy Alta",S131="Menor"),AND(P131="Muy Alta",S131="Moderado"),AND(P131="Muy Alta",S131="Mayor")),"Alto",IF(OR(AND(P131="Muy Baja",S131="Catastrófico"),AND(P131="Baja",S131="Catastrófico"),AND(P131="Media",S131="Catastrófico"),AND(P131="Alta",S131="Catastrófico"),AND(P131="Muy Alta",S131="Catastrófico")),"Extremo",""))))</f>
        <v>Bajo</v>
      </c>
      <c r="V131" s="482">
        <v>1</v>
      </c>
      <c r="W131" s="951" t="s">
        <v>608</v>
      </c>
      <c r="X131" s="482" t="str">
        <f t="shared" si="37"/>
        <v>Probabilidad</v>
      </c>
      <c r="Y131" s="391" t="s">
        <v>109</v>
      </c>
      <c r="Z131" s="391" t="s">
        <v>110</v>
      </c>
      <c r="AA131" s="583" t="str">
        <f t="shared" si="38"/>
        <v>40%</v>
      </c>
      <c r="AB131" s="391" t="s">
        <v>111</v>
      </c>
      <c r="AC131" s="391" t="s">
        <v>112</v>
      </c>
      <c r="AD131" s="391" t="s">
        <v>113</v>
      </c>
      <c r="AE131" s="961">
        <f>IFERROR(IF(X131="Probabilidad",(Q131-(+Q131*AA131)),IF(X131="Impacto",Q131,"")),"")</f>
        <v>0.12</v>
      </c>
      <c r="AF131" s="585" t="str">
        <f t="shared" si="39"/>
        <v>Muy Baja</v>
      </c>
      <c r="AG131" s="583">
        <f t="shared" si="40"/>
        <v>0.12</v>
      </c>
      <c r="AH131" s="585" t="str">
        <f t="shared" si="41"/>
        <v>Leve</v>
      </c>
      <c r="AI131" s="583">
        <f>IFERROR(IF(X131="Impacto",(T131-(+T131*AA131)),IF(X131="Probabilidad",T131,"")),"")</f>
        <v>0.2</v>
      </c>
      <c r="AJ131" s="586" t="str">
        <f t="shared" si="42"/>
        <v>Bajo</v>
      </c>
      <c r="AK131" s="347" t="s">
        <v>114</v>
      </c>
      <c r="AL131" s="483"/>
      <c r="AM131" s="483"/>
      <c r="AN131" s="483"/>
      <c r="AO131" s="491"/>
      <c r="AP131" s="594"/>
      <c r="AQ131" s="595"/>
      <c r="AR131" s="596"/>
      <c r="AS131" s="635"/>
      <c r="AT131" s="20"/>
      <c r="AU131" s="20"/>
      <c r="AV131" s="20"/>
      <c r="AW131" s="20"/>
      <c r="AX131" s="20"/>
      <c r="AY131" s="20"/>
      <c r="AZ131" s="20"/>
      <c r="BA131" s="20"/>
      <c r="BB131" s="20"/>
      <c r="BC131" s="20"/>
      <c r="BD131" s="20"/>
      <c r="BE131" s="20"/>
      <c r="BF131" s="20"/>
      <c r="BG131" s="20"/>
      <c r="BH131" s="20"/>
      <c r="BI131" s="20"/>
      <c r="BJ131" s="20"/>
      <c r="BK131" s="20"/>
      <c r="BL131" s="20"/>
    </row>
    <row r="132" spans="1:65" ht="151.5" customHeight="1" thickTop="1" thickBot="1">
      <c r="A132" s="1143"/>
      <c r="B132" s="1544"/>
      <c r="C132" s="516">
        <v>5</v>
      </c>
      <c r="D132" s="492" t="s">
        <v>605</v>
      </c>
      <c r="E132" s="492" t="s">
        <v>126</v>
      </c>
      <c r="F132" s="492" t="s">
        <v>609</v>
      </c>
      <c r="G132" s="492"/>
      <c r="H132" s="492" t="s">
        <v>610</v>
      </c>
      <c r="I132" s="492" t="s">
        <v>611</v>
      </c>
      <c r="J132" s="492"/>
      <c r="K132" s="492"/>
      <c r="L132" s="492"/>
      <c r="M132" s="492"/>
      <c r="N132" s="492" t="s">
        <v>155</v>
      </c>
      <c r="O132" s="492">
        <v>2</v>
      </c>
      <c r="P132" s="496" t="str">
        <f t="shared" ref="P132:P134" si="44">IF(O132&lt;=0,"",IF(O132&lt;=2,"Muy Baja",IF(O132&lt;=24,"Baja",IF(O132&lt;=500,"Media",IF(O132&lt;=5000,"Alta","Muy Alta")))))</f>
        <v>Muy Baja</v>
      </c>
      <c r="Q132" s="602">
        <f t="shared" ref="Q132:Q134" si="45">IF(P132="","",IF(P132="Muy Baja",0.2,IF(P132="Baja",0.4,IF(P132="Media",0.6,IF(P132="Alta",0.8,IF(P132="Muy Alta",1,))))))</f>
        <v>0.2</v>
      </c>
      <c r="R132" s="492" t="s">
        <v>163</v>
      </c>
      <c r="S132" s="496" t="str">
        <f>IF(OR(R132='Tabla Impacto'!$C$11,R132='Tabla Impacto'!$D$11),"Leve",IF(OR(R132='Tabla Impacto'!$C$12,R132='Tabla Impacto'!$D$12),"Menor",IF(OR(R132='Tabla Impacto'!$C$13,R132='Tabla Impacto'!$D$13),"Moderado",IF(OR(R132='Tabla Impacto'!$C$14,R132='Tabla Impacto'!$D$14),"Mayor",IF(OR(R132='Tabla Impacto'!$C$15,R132='Tabla Impacto'!$D$15),"Catastrófico","")))))</f>
        <v>Leve</v>
      </c>
      <c r="T132" s="497">
        <f t="shared" ref="T132:T134" si="46">IF(S132="","",IF(S132="Leve",0.2,IF(S132="Menor",0.4,IF(S132="Moderado",0.6,IF(S132="Mayor",0.8,IF(S132="Catastrófico",1,))))))</f>
        <v>0.2</v>
      </c>
      <c r="U132" s="493" t="str">
        <f t="shared" si="43"/>
        <v>Bajo</v>
      </c>
      <c r="V132" s="494">
        <v>1</v>
      </c>
      <c r="W132" s="492" t="s">
        <v>1062</v>
      </c>
      <c r="X132" s="494" t="str">
        <f t="shared" si="37"/>
        <v>Probabilidad</v>
      </c>
      <c r="Y132" s="391" t="s">
        <v>109</v>
      </c>
      <c r="Z132" s="391" t="s">
        <v>110</v>
      </c>
      <c r="AA132" s="602" t="str">
        <f t="shared" si="38"/>
        <v>40%</v>
      </c>
      <c r="AB132" s="391" t="s">
        <v>111</v>
      </c>
      <c r="AC132" s="391" t="s">
        <v>112</v>
      </c>
      <c r="AD132" s="391" t="s">
        <v>113</v>
      </c>
      <c r="AE132" s="603">
        <f>IFERROR(IF(X132="Probabilidad",(Q132-(+Q132*AA132)),IF(X132="Impacto",Q132,"")),"")</f>
        <v>0.12</v>
      </c>
      <c r="AF132" s="604" t="str">
        <f t="shared" si="39"/>
        <v>Muy Baja</v>
      </c>
      <c r="AG132" s="602">
        <f t="shared" si="40"/>
        <v>0.12</v>
      </c>
      <c r="AH132" s="604" t="str">
        <f t="shared" si="41"/>
        <v>Leve</v>
      </c>
      <c r="AI132" s="602">
        <f t="shared" ref="AI132:AI133" si="47">IFERROR(IF(X132="Impacto",(T132-(+T132*AA132)),IF(X132="Probabilidad",T132,"")),"")</f>
        <v>0.2</v>
      </c>
      <c r="AJ132" s="605" t="str">
        <f t="shared" si="42"/>
        <v>Bajo</v>
      </c>
      <c r="AK132" s="347" t="s">
        <v>114</v>
      </c>
      <c r="AL132" s="492"/>
      <c r="AM132" s="492"/>
      <c r="AN132" s="492"/>
      <c r="AO132" s="495"/>
      <c r="AP132" s="594"/>
      <c r="AQ132" s="595"/>
      <c r="AR132" s="596"/>
      <c r="AS132" s="642"/>
      <c r="AT132" s="308"/>
      <c r="AU132" s="308"/>
      <c r="AV132" s="308"/>
      <c r="AW132" s="308"/>
      <c r="AX132" s="308"/>
      <c r="AY132" s="308"/>
      <c r="AZ132" s="308"/>
      <c r="BA132" s="308"/>
      <c r="BB132" s="308"/>
      <c r="BC132" s="308"/>
      <c r="BD132" s="308"/>
      <c r="BE132" s="308"/>
      <c r="BF132" s="308"/>
      <c r="BG132" s="308"/>
      <c r="BH132" s="308"/>
      <c r="BI132" s="308"/>
      <c r="BJ132" s="308"/>
      <c r="BK132" s="308"/>
      <c r="BL132" s="308"/>
    </row>
    <row r="133" spans="1:65" ht="151.5" customHeight="1" thickTop="1" thickBot="1">
      <c r="A133" s="1143"/>
      <c r="B133" s="1544"/>
      <c r="C133" s="517">
        <v>6</v>
      </c>
      <c r="D133" s="492" t="s">
        <v>612</v>
      </c>
      <c r="E133" s="492" t="s">
        <v>101</v>
      </c>
      <c r="F133" s="492" t="s">
        <v>613</v>
      </c>
      <c r="G133" s="492"/>
      <c r="H133" s="492" t="s">
        <v>1063</v>
      </c>
      <c r="I133" s="492" t="s">
        <v>1064</v>
      </c>
      <c r="J133" s="492"/>
      <c r="K133" s="492"/>
      <c r="L133" s="492"/>
      <c r="M133" s="492"/>
      <c r="N133" s="492" t="s">
        <v>155</v>
      </c>
      <c r="O133" s="492">
        <v>10</v>
      </c>
      <c r="P133" s="496" t="str">
        <f t="shared" si="44"/>
        <v>Baja</v>
      </c>
      <c r="Q133" s="497">
        <f t="shared" si="45"/>
        <v>0.4</v>
      </c>
      <c r="R133" s="492" t="s">
        <v>108</v>
      </c>
      <c r="S133" s="496" t="str">
        <f>IF(OR(R133='Tabla Impacto'!$C$11,R133='Tabla Impacto'!$D$11),"Leve",IF(OR(R133='Tabla Impacto'!$C$12,R133='Tabla Impacto'!$D$12),"Menor",IF(OR(R133='Tabla Impacto'!$C$13,R133='Tabla Impacto'!$D$13),"Moderado",IF(OR(R133='Tabla Impacto'!$C$14,R133='Tabla Impacto'!$D$14),"Mayor",IF(OR(R133='Tabla Impacto'!$C$15,R133='Tabla Impacto'!$D$15),"Catastrófico","")))))</f>
        <v>Moderado</v>
      </c>
      <c r="T133" s="497">
        <f t="shared" si="46"/>
        <v>0.6</v>
      </c>
      <c r="U133" s="493" t="str">
        <f t="shared" si="43"/>
        <v>Moderado</v>
      </c>
      <c r="V133" s="494">
        <v>1</v>
      </c>
      <c r="W133" s="492" t="s">
        <v>614</v>
      </c>
      <c r="X133" s="494" t="str">
        <f t="shared" si="37"/>
        <v>Probabilidad</v>
      </c>
      <c r="Y133" s="391" t="s">
        <v>109</v>
      </c>
      <c r="Z133" s="391" t="s">
        <v>110</v>
      </c>
      <c r="AA133" s="602" t="str">
        <f t="shared" si="38"/>
        <v>40%</v>
      </c>
      <c r="AB133" s="391" t="s">
        <v>111</v>
      </c>
      <c r="AC133" s="391" t="s">
        <v>112</v>
      </c>
      <c r="AD133" s="391" t="s">
        <v>113</v>
      </c>
      <c r="AE133" s="603">
        <f>IFERROR(IF(X133="Probabilidad",(Q133-(+Q133*AA133)),IF(X133="Impacto",Q133,"")),"")</f>
        <v>0.24</v>
      </c>
      <c r="AF133" s="604" t="str">
        <f t="shared" si="39"/>
        <v>Baja</v>
      </c>
      <c r="AG133" s="602">
        <f t="shared" si="40"/>
        <v>0.24</v>
      </c>
      <c r="AH133" s="604" t="str">
        <f t="shared" si="41"/>
        <v>Moderado</v>
      </c>
      <c r="AI133" s="602">
        <f t="shared" si="47"/>
        <v>0.6</v>
      </c>
      <c r="AJ133" s="605" t="str">
        <f t="shared" si="42"/>
        <v>Moderado</v>
      </c>
      <c r="AK133" s="347" t="s">
        <v>114</v>
      </c>
      <c r="AL133" s="492"/>
      <c r="AM133" s="492"/>
      <c r="AN133" s="492"/>
      <c r="AO133" s="495"/>
      <c r="AP133" s="606"/>
      <c r="AQ133" s="607"/>
      <c r="AR133" s="608"/>
      <c r="AS133" s="643"/>
      <c r="AT133" s="475"/>
      <c r="AU133" s="475"/>
      <c r="AV133" s="475"/>
      <c r="AW133" s="475"/>
      <c r="AX133" s="475"/>
      <c r="AY133" s="475"/>
      <c r="AZ133" s="475"/>
      <c r="BA133" s="475"/>
      <c r="BB133" s="475"/>
      <c r="BC133" s="475"/>
      <c r="BD133" s="475"/>
      <c r="BE133" s="475"/>
      <c r="BF133" s="475"/>
      <c r="BG133" s="475"/>
      <c r="BH133" s="475"/>
      <c r="BI133" s="475"/>
      <c r="BJ133" s="475"/>
      <c r="BK133" s="475"/>
      <c r="BL133" s="475"/>
    </row>
    <row r="134" spans="1:65" ht="222" customHeight="1" thickTop="1" thickBot="1">
      <c r="A134" s="1143"/>
      <c r="B134" s="1544"/>
      <c r="C134" s="950">
        <v>7</v>
      </c>
      <c r="D134" s="951" t="s">
        <v>616</v>
      </c>
      <c r="E134" s="951" t="s">
        <v>101</v>
      </c>
      <c r="F134" s="951" t="s">
        <v>1065</v>
      </c>
      <c r="G134" s="947"/>
      <c r="H134" s="951" t="s">
        <v>618</v>
      </c>
      <c r="I134" s="951" t="s">
        <v>1066</v>
      </c>
      <c r="J134" s="951"/>
      <c r="K134" s="951"/>
      <c r="L134" s="951"/>
      <c r="M134" s="951"/>
      <c r="N134" s="948" t="s">
        <v>339</v>
      </c>
      <c r="O134" s="952">
        <v>2</v>
      </c>
      <c r="P134" s="949" t="str">
        <f t="shared" si="44"/>
        <v>Muy Baja</v>
      </c>
      <c r="Q134" s="953">
        <f t="shared" si="45"/>
        <v>0.2</v>
      </c>
      <c r="R134" s="951" t="s">
        <v>165</v>
      </c>
      <c r="S134" s="949" t="str">
        <f>IF(OR(R134='Tabla Impacto'!$C$11,R134='Tabla Impacto'!$D$11),"Leve",IF(OR(R134='Tabla Impacto'!$C$12,R134='Tabla Impacto'!$D$12),"Menor",IF(OR(R134='Tabla Impacto'!$C$13,R134='Tabla Impacto'!$D$13),"Moderado",IF(OR(R134='Tabla Impacto'!$C$14,R134='Tabla Impacto'!$D$14),"Mayor",IF(OR(R134='Tabla Impacto'!$C$15,R134='Tabla Impacto'!$D$15),"Catastrófico","")))))</f>
        <v>Mayor</v>
      </c>
      <c r="T134" s="945">
        <f t="shared" si="46"/>
        <v>0.8</v>
      </c>
      <c r="U134" s="946" t="str">
        <f t="shared" si="43"/>
        <v>Alto</v>
      </c>
      <c r="V134" s="482">
        <v>1</v>
      </c>
      <c r="W134" s="651" t="s">
        <v>619</v>
      </c>
      <c r="X134" s="482" t="str">
        <f t="shared" si="37"/>
        <v>Probabilidad</v>
      </c>
      <c r="Y134" s="391" t="s">
        <v>109</v>
      </c>
      <c r="Z134" s="391" t="s">
        <v>110</v>
      </c>
      <c r="AA134" s="583" t="str">
        <f t="shared" si="38"/>
        <v>40%</v>
      </c>
      <c r="AB134" s="391" t="s">
        <v>111</v>
      </c>
      <c r="AC134" s="391" t="s">
        <v>112</v>
      </c>
      <c r="AD134" s="391" t="s">
        <v>113</v>
      </c>
      <c r="AE134" s="584">
        <f t="shared" ref="AE134" si="48">IFERROR(IF(AND(X133="Probabilidad",X134="Probabilidad"),(AG133-(+AG133*AA134)),IF(AND(X133="Impacto",X134="Probabilidad"),(AG132-(+AG132*AA134)),IF(X134="Impacto",AG133,""))),"")</f>
        <v>0.14399999999999999</v>
      </c>
      <c r="AF134" s="585" t="str">
        <f t="shared" si="39"/>
        <v>Muy Baja</v>
      </c>
      <c r="AG134" s="583">
        <f t="shared" si="40"/>
        <v>0.14399999999999999</v>
      </c>
      <c r="AH134" s="585" t="str">
        <f t="shared" si="41"/>
        <v>Mayor</v>
      </c>
      <c r="AI134" s="583">
        <f>IFERROR(IF(X134="Impacto",(T134-(+T134*AA134)),IF(X134="Probabilidad",T134,"")),"")</f>
        <v>0.8</v>
      </c>
      <c r="AJ134" s="586" t="str">
        <f t="shared" si="42"/>
        <v>Alto</v>
      </c>
      <c r="AK134" s="347" t="s">
        <v>114</v>
      </c>
      <c r="AL134" s="483"/>
      <c r="AM134" s="483"/>
      <c r="AN134" s="483"/>
      <c r="AO134" s="491"/>
      <c r="AP134" s="594"/>
      <c r="AQ134" s="595"/>
      <c r="AR134" s="596"/>
      <c r="AS134" s="644"/>
      <c r="AT134" s="383"/>
      <c r="AU134" s="383"/>
      <c r="AV134" s="383"/>
      <c r="AW134" s="383"/>
      <c r="AX134" s="383"/>
      <c r="AY134" s="383"/>
      <c r="AZ134" s="383"/>
      <c r="BA134" s="383"/>
      <c r="BB134" s="383"/>
      <c r="BC134" s="383"/>
      <c r="BD134" s="383"/>
      <c r="BE134" s="383"/>
      <c r="BF134" s="383"/>
      <c r="BG134" s="383"/>
      <c r="BH134" s="383"/>
      <c r="BI134" s="383"/>
      <c r="BJ134" s="383"/>
      <c r="BK134" s="383"/>
      <c r="BL134" s="383"/>
    </row>
    <row r="135" spans="1:65" ht="183" customHeight="1" thickTop="1" thickBot="1">
      <c r="A135" s="1143"/>
      <c r="B135" s="1544"/>
      <c r="C135" s="950">
        <v>8</v>
      </c>
      <c r="D135" s="951" t="s">
        <v>616</v>
      </c>
      <c r="E135" s="951" t="s">
        <v>101</v>
      </c>
      <c r="F135" s="951" t="s">
        <v>1067</v>
      </c>
      <c r="G135" s="948"/>
      <c r="H135" s="951" t="s">
        <v>618</v>
      </c>
      <c r="I135" s="951" t="s">
        <v>1068</v>
      </c>
      <c r="J135" s="951"/>
      <c r="K135" s="951"/>
      <c r="L135" s="951"/>
      <c r="M135" s="951"/>
      <c r="N135" s="948" t="s">
        <v>339</v>
      </c>
      <c r="O135" s="951">
        <v>24</v>
      </c>
      <c r="P135" s="949" t="str">
        <f>IF(O135&lt;=0,"",IF(O135&lt;=2,"Muy Baja",IF(O135&lt;=24,"Baja",IF(O135&lt;=500,"Media",IF(O135&lt;=5000,"Alta","Muy Alta")))))</f>
        <v>Baja</v>
      </c>
      <c r="Q135" s="953">
        <f>IF(P135="","",IF(P135="Muy Baja",0.2,IF(P135="Baja",0.4,IF(P135="Media",0.6,IF(P135="Alta",0.8,IF(P135="Muy Alta",1,))))))</f>
        <v>0.4</v>
      </c>
      <c r="R135" s="951" t="s">
        <v>165</v>
      </c>
      <c r="S135" s="949" t="str">
        <f>IF(OR(R135='Tabla Impacto'!$C$11,R135='Tabla Impacto'!$D$11),"Leve",IF(OR(R135='Tabla Impacto'!$C$12,R135='Tabla Impacto'!$D$12),"Menor",IF(OR(R135='Tabla Impacto'!$C$13,R135='Tabla Impacto'!$D$13),"Moderado",IF(OR(R135='Tabla Impacto'!$C$14,R135='Tabla Impacto'!$D$14),"Mayor",IF(OR(R135='Tabla Impacto'!$C$15,R135='Tabla Impacto'!$D$15),"Catastrófico","")))))</f>
        <v>Mayor</v>
      </c>
      <c r="T135" s="945">
        <f>IF(S135="","",IF(S135="Leve",0.2,IF(S135="Menor",0.4,IF(S135="Moderado",0.6,IF(S135="Mayor",0.8,IF(S135="Catastrófico",1,))))))</f>
        <v>0.8</v>
      </c>
      <c r="U135" s="946" t="str">
        <f t="shared" si="43"/>
        <v>Alto</v>
      </c>
      <c r="V135" s="482">
        <v>1</v>
      </c>
      <c r="W135" s="651" t="s">
        <v>619</v>
      </c>
      <c r="X135" s="482" t="str">
        <f t="shared" si="37"/>
        <v>Probabilidad</v>
      </c>
      <c r="Y135" s="391" t="s">
        <v>130</v>
      </c>
      <c r="Z135" s="391" t="s">
        <v>110</v>
      </c>
      <c r="AA135" s="583" t="str">
        <f t="shared" si="38"/>
        <v>30%</v>
      </c>
      <c r="AB135" s="391" t="s">
        <v>111</v>
      </c>
      <c r="AC135" s="391" t="s">
        <v>112</v>
      </c>
      <c r="AD135" s="391" t="s">
        <v>113</v>
      </c>
      <c r="AE135" s="961">
        <f>IFERROR(IF(X135="Probabilidad",(Q135-(+Q135*AA135)),IF(X135="Impacto",Q135,"")),"")</f>
        <v>0.28000000000000003</v>
      </c>
      <c r="AF135" s="585" t="str">
        <f t="shared" si="39"/>
        <v>Baja</v>
      </c>
      <c r="AG135" s="583">
        <f t="shared" si="40"/>
        <v>0.28000000000000003</v>
      </c>
      <c r="AH135" s="585" t="str">
        <f t="shared" si="41"/>
        <v>Mayor</v>
      </c>
      <c r="AI135" s="583">
        <f>IFERROR(IF(X135="Impacto",(T135-(+T135*AA135)),IF(X135="Probabilidad",T135,"")),"")</f>
        <v>0.8</v>
      </c>
      <c r="AJ135" s="586" t="str">
        <f t="shared" si="42"/>
        <v>Alto</v>
      </c>
      <c r="AK135" s="347" t="s">
        <v>114</v>
      </c>
      <c r="AL135" s="483"/>
      <c r="AM135" s="483"/>
      <c r="AN135" s="483"/>
      <c r="AO135" s="491"/>
      <c r="AP135" s="609"/>
      <c r="AQ135" s="610"/>
      <c r="AR135" s="611"/>
      <c r="AS135" s="635"/>
      <c r="AT135" s="20"/>
      <c r="AU135" s="20"/>
      <c r="AV135" s="20"/>
      <c r="AW135" s="20"/>
      <c r="AX135" s="20"/>
      <c r="AY135" s="20"/>
      <c r="AZ135" s="20"/>
      <c r="BA135" s="20"/>
      <c r="BB135" s="20"/>
      <c r="BC135" s="20"/>
      <c r="BD135" s="20"/>
      <c r="BE135" s="20"/>
      <c r="BF135" s="20"/>
      <c r="BG135" s="20"/>
      <c r="BH135" s="20"/>
      <c r="BI135" s="20"/>
      <c r="BJ135" s="20"/>
      <c r="BK135" s="20"/>
      <c r="BL135" s="20"/>
      <c r="BM135" s="20"/>
    </row>
    <row r="136" spans="1:65" ht="122.25" customHeight="1" thickTop="1" thickBot="1">
      <c r="A136" s="1143"/>
      <c r="B136" s="1544"/>
      <c r="C136" s="1129">
        <v>9</v>
      </c>
      <c r="D136" s="1060" t="s">
        <v>616</v>
      </c>
      <c r="E136" s="1060" t="s">
        <v>101</v>
      </c>
      <c r="F136" s="1060" t="s">
        <v>617</v>
      </c>
      <c r="G136" s="1515"/>
      <c r="H136" s="1060" t="s">
        <v>618</v>
      </c>
      <c r="I136" s="1060" t="s">
        <v>1069</v>
      </c>
      <c r="J136" s="1060"/>
      <c r="K136" s="1060"/>
      <c r="L136" s="1060"/>
      <c r="M136" s="1060"/>
      <c r="N136" s="1515" t="s">
        <v>430</v>
      </c>
      <c r="O136" s="1466">
        <v>24</v>
      </c>
      <c r="P136" s="1500" t="str">
        <f>IF(O136&lt;=0,"",IF(O136&lt;=2,"Muy Baja",IF(O136&lt;=24,"Baja",IF(O136&lt;=500,"Media",IF(O136&lt;=5000,"Alta","Muy Alta")))))</f>
        <v>Baja</v>
      </c>
      <c r="Q136" s="1510">
        <f>IF(P136="","",IF(P136="Muy Baja",0.2,IF(P136="Baja",0.4,IF(P136="Media",0.6,IF(P136="Alta",0.8,IF(P136="Muy Alta",1,))))))</f>
        <v>0.4</v>
      </c>
      <c r="R136" s="1060" t="s">
        <v>165</v>
      </c>
      <c r="S136" s="1500" t="str">
        <f>IF(OR(R136='Tabla Impacto'!$C$11,R136='Tabla Impacto'!$D$11),"Leve",IF(OR(R136='Tabla Impacto'!$C$12,R136='Tabla Impacto'!$D$12),"Menor",IF(OR(R136='Tabla Impacto'!$C$13,R136='Tabla Impacto'!$D$13),"Moderado",IF(OR(R136='Tabla Impacto'!$C$14,R136='Tabla Impacto'!$D$14),"Mayor",IF(OR(R136='Tabla Impacto'!$C$15,R136='Tabla Impacto'!$D$15),"Catastrófico","")))))</f>
        <v>Mayor</v>
      </c>
      <c r="T136" s="1513">
        <f>IF(S136="","",IF(S136="Leve",0.2,IF(S136="Menor",0.4,IF(S136="Moderado",0.6,IF(S136="Mayor",0.8,IF(S136="Catastrófico",1,))))))</f>
        <v>0.8</v>
      </c>
      <c r="U136" s="1514" t="str">
        <f t="shared" si="43"/>
        <v>Alto</v>
      </c>
      <c r="V136" s="1466">
        <v>1</v>
      </c>
      <c r="W136" s="1060" t="s">
        <v>619</v>
      </c>
      <c r="X136" s="1466" t="str">
        <f t="shared" si="37"/>
        <v>Probabilidad</v>
      </c>
      <c r="Y136" s="1507" t="s">
        <v>109</v>
      </c>
      <c r="Z136" s="1507" t="s">
        <v>110</v>
      </c>
      <c r="AA136" s="1510" t="str">
        <f t="shared" si="38"/>
        <v>40%</v>
      </c>
      <c r="AB136" s="1507" t="s">
        <v>111</v>
      </c>
      <c r="AC136" s="1507" t="s">
        <v>112</v>
      </c>
      <c r="AD136" s="1507" t="s">
        <v>113</v>
      </c>
      <c r="AE136" s="1508">
        <f>IFERROR(IF(X136="Probabilidad",(Q136-(+Q136*AA136)),IF(X136="Impacto",Q136,"")),"")</f>
        <v>0.24</v>
      </c>
      <c r="AF136" s="1509" t="str">
        <f t="shared" si="39"/>
        <v>Baja</v>
      </c>
      <c r="AG136" s="1510">
        <f t="shared" si="40"/>
        <v>0.24</v>
      </c>
      <c r="AH136" s="1509" t="str">
        <f t="shared" si="41"/>
        <v>Mayor</v>
      </c>
      <c r="AI136" s="1510">
        <f>IFERROR(IF(X136="Impacto",(T136-(+T136*AA136)),IF(X136="Probabilidad",T136,"")),"")</f>
        <v>0.8</v>
      </c>
      <c r="AJ136" s="1511" t="str">
        <f t="shared" si="42"/>
        <v>Alto</v>
      </c>
      <c r="AK136" s="1507" t="s">
        <v>114</v>
      </c>
      <c r="AL136" s="1515"/>
      <c r="AM136" s="1515" t="s">
        <v>1070</v>
      </c>
      <c r="AN136" s="1515" t="s">
        <v>1071</v>
      </c>
      <c r="AO136" s="1585">
        <v>45595</v>
      </c>
      <c r="AP136" s="612"/>
      <c r="AQ136" s="613"/>
      <c r="AR136" s="614"/>
      <c r="AS136" s="645"/>
      <c r="AT136" s="476"/>
      <c r="AU136" s="476"/>
      <c r="AV136" s="476"/>
      <c r="AW136" s="476"/>
      <c r="AX136" s="476"/>
      <c r="AY136" s="476"/>
      <c r="AZ136" s="476"/>
      <c r="BA136" s="476"/>
      <c r="BB136" s="476"/>
      <c r="BC136" s="476"/>
      <c r="BD136" s="476"/>
      <c r="BE136" s="476"/>
      <c r="BF136" s="476"/>
      <c r="BG136" s="476"/>
      <c r="BH136" s="476"/>
      <c r="BI136" s="476"/>
      <c r="BJ136" s="476"/>
      <c r="BK136" s="476"/>
      <c r="BL136" s="476"/>
    </row>
    <row r="137" spans="1:65" ht="132.75" customHeight="1" thickTop="1" thickBot="1">
      <c r="A137" s="1143"/>
      <c r="B137" s="1544"/>
      <c r="C137" s="1127"/>
      <c r="D137" s="1061"/>
      <c r="E137" s="1061"/>
      <c r="F137" s="1061"/>
      <c r="G137" s="1516"/>
      <c r="H137" s="1061"/>
      <c r="I137" s="1061"/>
      <c r="J137" s="1061"/>
      <c r="K137" s="1061"/>
      <c r="L137" s="1061"/>
      <c r="M137" s="1061"/>
      <c r="N137" s="1516"/>
      <c r="O137" s="1061"/>
      <c r="P137" s="1061"/>
      <c r="Q137" s="1061"/>
      <c r="R137" s="1061"/>
      <c r="S137" s="1061"/>
      <c r="T137" s="1061"/>
      <c r="U137" s="1061"/>
      <c r="V137" s="1061"/>
      <c r="W137" s="1061"/>
      <c r="X137" s="1061"/>
      <c r="Y137" s="1061"/>
      <c r="Z137" s="1061"/>
      <c r="AA137" s="1061"/>
      <c r="AB137" s="1061"/>
      <c r="AC137" s="1061"/>
      <c r="AD137" s="1061"/>
      <c r="AE137" s="1061"/>
      <c r="AF137" s="1061"/>
      <c r="AG137" s="1061"/>
      <c r="AH137" s="1061"/>
      <c r="AI137" s="1061"/>
      <c r="AJ137" s="1061"/>
      <c r="AK137" s="1061"/>
      <c r="AL137" s="1516"/>
      <c r="AM137" s="1516"/>
      <c r="AN137" s="1516"/>
      <c r="AO137" s="1586"/>
      <c r="AP137" s="612"/>
      <c r="AQ137" s="613"/>
      <c r="AR137" s="614"/>
      <c r="AS137" s="645"/>
      <c r="AT137" s="476"/>
      <c r="AU137" s="476"/>
      <c r="AV137" s="476"/>
      <c r="AW137" s="476"/>
      <c r="AX137" s="476"/>
      <c r="AY137" s="476"/>
      <c r="AZ137" s="476"/>
      <c r="BA137" s="476"/>
      <c r="BB137" s="476"/>
      <c r="BC137" s="476"/>
      <c r="BD137" s="476"/>
      <c r="BE137" s="476"/>
      <c r="BF137" s="476"/>
      <c r="BG137" s="476"/>
      <c r="BH137" s="476"/>
      <c r="BI137" s="476"/>
      <c r="BJ137" s="476"/>
      <c r="BK137" s="476"/>
      <c r="BL137" s="476"/>
    </row>
    <row r="138" spans="1:65" ht="143.25" customHeight="1" thickTop="1" thickBot="1">
      <c r="A138" s="1143"/>
      <c r="B138" s="1544"/>
      <c r="C138" s="516">
        <v>10</v>
      </c>
      <c r="D138" s="492" t="s">
        <v>622</v>
      </c>
      <c r="E138" s="492" t="s">
        <v>101</v>
      </c>
      <c r="F138" s="492" t="s">
        <v>1072</v>
      </c>
      <c r="G138" s="492"/>
      <c r="H138" s="492" t="s">
        <v>623</v>
      </c>
      <c r="I138" s="492" t="s">
        <v>1073</v>
      </c>
      <c r="J138" s="492"/>
      <c r="K138" s="492"/>
      <c r="L138" s="492"/>
      <c r="M138" s="492"/>
      <c r="N138" s="492" t="s">
        <v>430</v>
      </c>
      <c r="O138" s="494">
        <v>24</v>
      </c>
      <c r="P138" s="496" t="str">
        <f t="shared" ref="P138:P140" si="49">IF(O138&lt;=0,"",IF(O138&lt;=2,"Muy Baja",IF(O138&lt;=24,"Baja",IF(O138&lt;=500,"Media",IF(O138&lt;=5000,"Alta","Muy Alta")))))</f>
        <v>Baja</v>
      </c>
      <c r="Q138" s="602">
        <f>IF(P138="","",IF(P138="Muy Baja",0.2,IF(P138="Baja",0.4,IF(P138="Media",0.6,IF(P138="Alta",0.8,IF(P138="Muy Alta",1,))))))</f>
        <v>0.4</v>
      </c>
      <c r="R138" s="492" t="s">
        <v>108</v>
      </c>
      <c r="S138" s="496" t="str">
        <f>IF(OR(R138='Tabla Impacto'!$C$11,R138='Tabla Impacto'!$D$11),"Leve",IF(OR(R138='Tabla Impacto'!$C$12,R138='Tabla Impacto'!$D$12),"Menor",IF(OR(R138='Tabla Impacto'!$C$13,R138='Tabla Impacto'!$D$13),"Moderado",IF(OR(R138='Tabla Impacto'!$C$14,R138='Tabla Impacto'!$D$14),"Mayor",IF(OR(R138='Tabla Impacto'!$C$15,R138='Tabla Impacto'!$D$15),"Catastrófico","")))))</f>
        <v>Moderado</v>
      </c>
      <c r="T138" s="497">
        <f>IF(S138="","",IF(S138="Leve",0.2,IF(S138="Menor",0.4,IF(S138="Moderado",0.6,IF(S138="Mayor",0.8,IF(S138="Catastrófico",1,))))))</f>
        <v>0.6</v>
      </c>
      <c r="U138" s="493" t="str">
        <f>IF(OR(AND(P138="Muy Baja",S138="Leve"),AND(P138="Muy Baja",S138="Menor"),AND(P138="Baja",S138="Leve")),"Bajo",IF(OR(AND(P138="Muy baja",S138="Moderado"),AND(P138="Baja",S138="Menor"),AND(P138="Baja",S138="Moderado"),AND(P138="Media",S138="Leve"),AND(P138="Media",S138="Menor"),AND(P138="Media",S138="Moderado"),AND(P138="Alta",S138="Leve"),AND(P138="Alta",S138="Menor")),"Moderado",IF(OR(AND(P138="Muy Baja",S138="Mayor"),AND(P138="Baja",S138="Mayor"),AND(P138="Media",S138="Mayor"),AND(P138="Alta",S138="Moderado"),AND(P138="Alta",S138="Mayor"),AND(P138="Muy Alta",S138="Leve"),AND(P138="Muy Alta",S138="Menor"),AND(P138="Muy Alta",S138="Moderado"),AND(P138="Muy Alta",S138="Mayor")),"Alto",IF(OR(AND(P138="Muy Baja",S138="Catastrófico"),AND(P138="Baja",S138="Catastrófico"),AND(P138="Media",S138="Catastrófico"),AND(P138="Alta",S138="Catastrófico"),AND(P138="Muy Alta",S138="Catastrófico")),"Extremo",""))))</f>
        <v>Moderado</v>
      </c>
      <c r="V138" s="494">
        <v>1</v>
      </c>
      <c r="W138" s="492" t="s">
        <v>619</v>
      </c>
      <c r="X138" s="494" t="str">
        <f>IF(OR(Y138="Preventivo",Y138="Detectivo"),"Probabilidad",IF(Y138="Correctivo","Impacto",""))</f>
        <v>Probabilidad</v>
      </c>
      <c r="Y138" s="601" t="s">
        <v>109</v>
      </c>
      <c r="Z138" s="601" t="s">
        <v>110</v>
      </c>
      <c r="AA138" s="602" t="str">
        <f>IF(AND(Y138="Preventivo",Z138="Automático"),"50%",IF(AND(Y138="Preventivo",Z138="Manual"),"40%",IF(AND(Y138="Detectivo",Z138="Automático"),"40%",IF(AND(Y138="Detectivo",Z138="Manual"),"30%",IF(AND(Y138="Correctivo",Z138="Automático"),"35%",IF(AND(Y138="Correctivo",Z138="Manual"),"25%",""))))))</f>
        <v>40%</v>
      </c>
      <c r="AB138" s="601" t="s">
        <v>111</v>
      </c>
      <c r="AC138" s="601" t="s">
        <v>112</v>
      </c>
      <c r="AD138" s="601" t="s">
        <v>113</v>
      </c>
      <c r="AE138" s="603">
        <f>IFERROR(IF(X138="Probabilidad",(Q138-(+Q138*AA138)),IF(X138="Impacto",Q138,"")),"")</f>
        <v>0.24</v>
      </c>
      <c r="AF138" s="604" t="str">
        <f>IFERROR(IF(AE138="","",IF(AE138&lt;=0.2,"Muy Baja",IF(AE138&lt;=0.4,"Baja",IF(AE138&lt;=0.6,"Media",IF(AE138&lt;=0.8,"Alta","Muy Alta"))))),"")</f>
        <v>Baja</v>
      </c>
      <c r="AG138" s="602">
        <f>+AE138</f>
        <v>0.24</v>
      </c>
      <c r="AH138" s="604" t="str">
        <f>IFERROR(IF(AI138="","",IF(AI138&lt;=0.2,"Leve",IF(AI138&lt;=0.4,"Menor",IF(AI138&lt;=0.6,"Moderado",IF(AI138&lt;=0.8,"Mayor","Catastrófico"))))),"")</f>
        <v>Moderado</v>
      </c>
      <c r="AI138" s="602">
        <f>IFERROR(IF(X138="Impacto",(T138-(+T138*AA138)),IF(X138="Probabilidad",T138,"")),"")</f>
        <v>0.6</v>
      </c>
      <c r="AJ138" s="605" t="str">
        <f>IFERROR(IF(OR(AND(AF138="Muy Baja",AH138="Leve"),AND(AF138="Muy Baja",AH138="Menor"),AND(AF138="Baja",AH138="Leve")),"Bajo",IF(OR(AND(AF138="Muy baja",AH138="Moderado"),AND(AF138="Baja",AH138="Menor"),AND(AF138="Baja",AH138="Moderado"),AND(AF138="Media",AH138="Leve"),AND(AF138="Media",AH138="Menor"),AND(AF138="Media",AH138="Moderado"),AND(AF138="Alta",AH138="Leve"),AND(AF138="Alta",AH138="Menor")),"Moderado",IF(OR(AND(AF138="Muy Baja",AH138="Mayor"),AND(AF138="Baja",AH138="Mayor"),AND(AF138="Media",AH138="Mayor"),AND(AF138="Alta",AH138="Moderado"),AND(AF138="Alta",AH138="Mayor"),AND(AF138="Muy Alta",AH138="Leve"),AND(AF138="Muy Alta",AH138="Menor"),AND(AF138="Muy Alta",AH138="Moderado"),AND(AF138="Muy Alta",AH138="Mayor")),"Alto",IF(OR(AND(AF138="Muy Baja",AH138="Catastrófico"),AND(AF138="Baja",AH138="Catastrófico"),AND(AF138="Media",AH138="Catastrófico"),AND(AF138="Alta",AH138="Catastrófico"),AND(AF138="Muy Alta",AH138="Catastrófico")),"Extremo","")))),"")</f>
        <v>Moderado</v>
      </c>
      <c r="AK138" s="601" t="s">
        <v>114</v>
      </c>
      <c r="AL138" s="492"/>
      <c r="AM138" s="498"/>
      <c r="AN138" s="492"/>
      <c r="AO138" s="495"/>
      <c r="AP138" s="615"/>
      <c r="AQ138" s="616"/>
      <c r="AR138" s="617"/>
      <c r="AS138" s="645"/>
      <c r="AT138" s="476"/>
      <c r="AU138" s="476"/>
      <c r="AV138" s="476"/>
      <c r="AW138" s="476"/>
      <c r="AX138" s="476"/>
      <c r="AY138" s="476"/>
      <c r="AZ138" s="476"/>
      <c r="BA138" s="476"/>
      <c r="BB138" s="476"/>
      <c r="BC138" s="476"/>
      <c r="BD138" s="476"/>
      <c r="BE138" s="476"/>
      <c r="BF138" s="476"/>
      <c r="BG138" s="476"/>
      <c r="BH138" s="476"/>
      <c r="BI138" s="476"/>
      <c r="BJ138" s="476"/>
      <c r="BK138" s="476"/>
      <c r="BL138" s="476"/>
    </row>
    <row r="139" spans="1:65" ht="151.5" customHeight="1" thickTop="1" thickBot="1">
      <c r="A139" s="1143"/>
      <c r="B139" s="1544"/>
      <c r="C139" s="516">
        <v>11</v>
      </c>
      <c r="D139" s="492" t="s">
        <v>616</v>
      </c>
      <c r="E139" s="492" t="s">
        <v>101</v>
      </c>
      <c r="F139" s="492" t="s">
        <v>617</v>
      </c>
      <c r="G139" s="492"/>
      <c r="H139" s="492" t="s">
        <v>618</v>
      </c>
      <c r="I139" s="492" t="s">
        <v>620</v>
      </c>
      <c r="J139" s="492"/>
      <c r="K139" s="492"/>
      <c r="L139" s="492"/>
      <c r="M139" s="492"/>
      <c r="N139" s="492" t="s">
        <v>430</v>
      </c>
      <c r="O139" s="494">
        <v>24</v>
      </c>
      <c r="P139" s="496" t="str">
        <f t="shared" si="49"/>
        <v>Baja</v>
      </c>
      <c r="Q139" s="602">
        <v>0.4</v>
      </c>
      <c r="R139" s="492" t="s">
        <v>128</v>
      </c>
      <c r="S139" s="496" t="str">
        <f>IF(OR(R139='Tabla Impacto'!$C$11,R139='Tabla Impacto'!$D$11),"Leve",IF(OR(R139='Tabla Impacto'!$C$12,R139='Tabla Impacto'!$D$12),"Menor",IF(OR(R139='Tabla Impacto'!$C$13,R139='Tabla Impacto'!$D$13),"Moderado",IF(OR(R139='Tabla Impacto'!$C$14,R139='Tabla Impacto'!$D$14),"Mayor",IF(OR(R139='Tabla Impacto'!$C$15,R139='Tabla Impacto'!$D$15),"Catastrófico","")))))</f>
        <v>Menor</v>
      </c>
      <c r="T139" s="497">
        <v>0.8</v>
      </c>
      <c r="U139" s="493" t="str">
        <f>IF(OR(AND(P139="Muy Baja",S139="Leve"),AND(P139="Muy Baja",S139="Menor"),AND(P139="Baja",S139="Leve")),"Bajo",IF(OR(AND(P139="Muy baja",S139="Moderado"),AND(P139="Baja",S139="Menor"),AND(P139="Baja",S139="Moderado"),AND(P139="Media",S139="Leve"),AND(P139="Media",S139="Menor"),AND(P139="Media",S139="Moderado"),AND(P139="Alta",S139="Leve"),AND(P139="Alta",S139="Menor")),"Moderado",IF(OR(AND(P139="Muy Baja",S139="Mayor"),AND(P139="Baja",S139="Mayor"),AND(P139="Media",S139="Mayor"),AND(P139="Alta",S139="Moderado"),AND(P139="Alta",S139="Mayor"),AND(P139="Muy Alta",S139="Leve"),AND(P139="Muy Alta",S139="Menor"),AND(P139="Muy Alta",S139="Moderado"),AND(P139="Muy Alta",S139="Mayor")),"Alto",IF(OR(AND(P139="Muy Baja",S139="Catastrófico"),AND(P139="Baja",S139="Catastrófico"),AND(P139="Media",S139="Catastrófico"),AND(P139="Alta",S139="Catastrófico"),AND(P139="Muy Alta",S139="Catastrófico")),"Extremo",""))))</f>
        <v>Moderado</v>
      </c>
      <c r="V139" s="494">
        <v>1</v>
      </c>
      <c r="W139" s="492" t="s">
        <v>619</v>
      </c>
      <c r="X139" s="494" t="str">
        <f>IF(OR(Y139="Preventivo",Y139="Detectivo"),"Probabilidad",IF(Y139="Correctivo","Impacto",""))</f>
        <v>Probabilidad</v>
      </c>
      <c r="Y139" s="601" t="s">
        <v>109</v>
      </c>
      <c r="Z139" s="601" t="s">
        <v>110</v>
      </c>
      <c r="AA139" s="602" t="str">
        <f>IF(AND(Y139="Preventivo",Z139="Automático"),"50%",IF(AND(Y139="Preventivo",Z139="Manual"),"40%",IF(AND(Y139="Detectivo",Z139="Automático"),"40%",IF(AND(Y139="Detectivo",Z139="Manual"),"30%",IF(AND(Y139="Correctivo",Z139="Automático"),"35%",IF(AND(Y139="Correctivo",Z139="Manual"),"25%",""))))))</f>
        <v>40%</v>
      </c>
      <c r="AB139" s="601" t="s">
        <v>111</v>
      </c>
      <c r="AC139" s="601" t="s">
        <v>112</v>
      </c>
      <c r="AD139" s="601" t="s">
        <v>113</v>
      </c>
      <c r="AE139" s="603">
        <f>IFERROR(IF(X139="Probabilidad",(Q139-(+Q139*AA139)),IF(X139="Impacto",Q139,"")),"")</f>
        <v>0.24</v>
      </c>
      <c r="AF139" s="604" t="str">
        <f>IFERROR(IF(AE139="","",IF(AE139&lt;=0.2,"Muy Baja",IF(AE139&lt;=0.4,"Baja",IF(AE139&lt;=0.6,"Media",IF(AE139&lt;=0.8,"Alta","Muy Alta"))))),"")</f>
        <v>Baja</v>
      </c>
      <c r="AG139" s="602">
        <f>+AE139</f>
        <v>0.24</v>
      </c>
      <c r="AH139" s="604" t="str">
        <f>IFERROR(IF(AI139="","",IF(AI139&lt;=0.2,"Leve",IF(AI139&lt;=0.4,"Menor",IF(AI139&lt;=0.6,"Moderado",IF(AI139&lt;=0.8,"Mayor","Catastrófico"))))),"")</f>
        <v>Mayor</v>
      </c>
      <c r="AI139" s="602">
        <f>IFERROR(IF(X139="Impacto",(T139-(+T139*AA139)),IF(X139="Probabilidad",T139,"")),"")</f>
        <v>0.8</v>
      </c>
      <c r="AJ139" s="605" t="str">
        <f>IFERROR(IF(OR(AND(AF139="Muy Baja",AH139="Leve"),AND(AF139="Muy Baja",AH139="Menor"),AND(AF139="Baja",AH139="Leve")),"Bajo",IF(OR(AND(AF139="Muy baja",AH139="Moderado"),AND(AF139="Baja",AH139="Menor"),AND(AF139="Baja",AH139="Moderado"),AND(AF139="Media",AH139="Leve"),AND(AF139="Media",AH139="Menor"),AND(AF139="Media",AH139="Moderado"),AND(AF139="Alta",AH139="Leve"),AND(AF139="Alta",AH139="Menor")),"Moderado",IF(OR(AND(AF139="Muy Baja",AH139="Mayor"),AND(AF139="Baja",AH139="Mayor"),AND(AF139="Media",AH139="Mayor"),AND(AF139="Alta",AH139="Moderado"),AND(AF139="Alta",AH139="Mayor"),AND(AF139="Muy Alta",AH139="Leve"),AND(AF139="Muy Alta",AH139="Menor"),AND(AF139="Muy Alta",AH139="Moderado"),AND(AF139="Muy Alta",AH139="Mayor")),"Alto",IF(OR(AND(AF139="Muy Baja",AH139="Catastrófico"),AND(AF139="Baja",AH139="Catastrófico"),AND(AF139="Media",AH139="Catastrófico"),AND(AF139="Alta",AH139="Catastrófico"),AND(AF139="Muy Alta",AH139="Catastrófico")),"Extremo","")))),"")</f>
        <v>Alto</v>
      </c>
      <c r="AK139" s="601" t="s">
        <v>114</v>
      </c>
      <c r="AL139" s="492"/>
      <c r="AM139" s="492" t="s">
        <v>621</v>
      </c>
      <c r="AN139" s="492" t="s">
        <v>486</v>
      </c>
      <c r="AO139" s="495">
        <v>45199</v>
      </c>
      <c r="AP139" s="615"/>
      <c r="AQ139" s="616"/>
      <c r="AR139" s="617"/>
      <c r="AS139" s="645"/>
      <c r="AT139" s="476"/>
      <c r="AU139" s="476"/>
      <c r="AV139" s="476"/>
      <c r="AW139" s="476"/>
      <c r="AX139" s="476"/>
      <c r="AY139" s="476"/>
      <c r="AZ139" s="476"/>
      <c r="BA139" s="476"/>
      <c r="BB139" s="476"/>
      <c r="BC139" s="476"/>
      <c r="BD139" s="476"/>
      <c r="BE139" s="476"/>
      <c r="BF139" s="476"/>
      <c r="BG139" s="476"/>
      <c r="BH139" s="476"/>
      <c r="BI139" s="476"/>
      <c r="BJ139" s="476"/>
      <c r="BK139" s="476"/>
      <c r="BL139" s="476"/>
    </row>
    <row r="140" spans="1:65" ht="151.5" customHeight="1" thickTop="1" thickBot="1">
      <c r="A140" s="1143"/>
      <c r="B140" s="1544"/>
      <c r="C140" s="1125">
        <v>12</v>
      </c>
      <c r="D140" s="1060" t="s">
        <v>622</v>
      </c>
      <c r="E140" s="1466" t="s">
        <v>101</v>
      </c>
      <c r="F140" s="1528" t="s">
        <v>667</v>
      </c>
      <c r="G140" s="1466"/>
      <c r="H140" s="1529" t="s">
        <v>623</v>
      </c>
      <c r="I140" s="1529" t="s">
        <v>624</v>
      </c>
      <c r="J140" s="1466"/>
      <c r="K140" s="1466"/>
      <c r="L140" s="1466"/>
      <c r="M140" s="1466"/>
      <c r="N140" s="1515" t="s">
        <v>155</v>
      </c>
      <c r="O140" s="1466">
        <v>2</v>
      </c>
      <c r="P140" s="1500" t="str">
        <f t="shared" si="49"/>
        <v>Muy Baja</v>
      </c>
      <c r="Q140" s="1510">
        <f>IF(P140="","",IF(P140="Muy Baja",0.2,IF(P140="Baja",0.4,IF(P140="Media",0.6,IF(P140="Alta",0.8,IF(P140="Muy Alta",1,))))))</f>
        <v>0.2</v>
      </c>
      <c r="R140" s="1060" t="s">
        <v>146</v>
      </c>
      <c r="S140" s="1500" t="str">
        <f>IF(OR(R140='Tabla Impacto'!$C$11,R140='Tabla Impacto'!$D$11),"Leve",IF(OR(R140='Tabla Impacto'!$C$12,R140='Tabla Impacto'!$D$12),"Menor",IF(OR(R140='Tabla Impacto'!$C$13,R140='Tabla Impacto'!$D$13),"Moderado",IF(OR(R140='Tabla Impacto'!$C$14,R140='Tabla Impacto'!$D$14),"Mayor",IF(OR(R140='Tabla Impacto'!$C$15,R140='Tabla Impacto'!$D$15),"Catastrófico","")))))</f>
        <v>Leve</v>
      </c>
      <c r="T140" s="1513">
        <f>IF(S140="","",IF(S140="Leve",0.2,IF(S140="Menor",0.4,IF(S140="Moderado",0.6,IF(S140="Mayor",0.8,IF(S140="Catastrófico",1,))))))</f>
        <v>0.2</v>
      </c>
      <c r="U140" s="1514" t="str">
        <f>IF(OR(AND(P140="Muy Baja",S140="Leve"),AND(P140="Muy Baja",S140="Menor"),AND(P140="Baja",S140="Leve")),"Bajo",IF(OR(AND(P140="Muy baja",S140="Moderado"),AND(P140="Baja",S140="Menor"),AND(P140="Baja",S140="Moderado"),AND(P140="Media",S140="Leve"),AND(P140="Media",S140="Menor"),AND(P140="Media",S140="Moderado"),AND(P140="Alta",S140="Leve"),AND(P140="Alta",S140="Menor")),"Moderado",IF(OR(AND(P140="Muy Baja",S140="Mayor"),AND(P140="Baja",S140="Mayor"),AND(P140="Media",S140="Mayor"),AND(P140="Alta",S140="Moderado"),AND(P140="Alta",S140="Mayor"),AND(P140="Muy Alta",S140="Leve"),AND(P140="Muy Alta",S140="Menor"),AND(P140="Muy Alta",S140="Moderado"),AND(P140="Muy Alta",S140="Mayor")),"Alto",IF(OR(AND(P140="Muy Baja",S140="Catastrófico"),AND(P140="Baja",S140="Catastrófico"),AND(P140="Media",S140="Catastrófico"),AND(P140="Alta",S140="Catastrófico"),AND(P140="Muy Alta",S140="Catastrófico")),"Extremo",""))))</f>
        <v>Bajo</v>
      </c>
      <c r="V140" s="482">
        <v>1</v>
      </c>
      <c r="W140" s="483" t="s">
        <v>625</v>
      </c>
      <c r="X140" s="482" t="str">
        <f t="shared" ref="X140:X149" si="50">IF(OR(Y140="Preventivo",Y140="Detectivo"),"Probabilidad",IF(Y140="Correctivo","Impacto",""))</f>
        <v>Probabilidad</v>
      </c>
      <c r="Y140" s="601" t="s">
        <v>109</v>
      </c>
      <c r="Z140" s="601" t="s">
        <v>110</v>
      </c>
      <c r="AA140" s="583" t="str">
        <f t="shared" ref="AA140:AA149" si="51">IF(AND(Y140="Preventivo",Z140="Automático"),"50%",IF(AND(Y140="Preventivo",Z140="Manual"),"40%",IF(AND(Y140="Detectivo",Z140="Automático"),"40%",IF(AND(Y140="Detectivo",Z140="Manual"),"30%",IF(AND(Y140="Correctivo",Z140="Automático"),"35%",IF(AND(Y140="Correctivo",Z140="Manual"),"25%",""))))))</f>
        <v>40%</v>
      </c>
      <c r="AB140" s="601" t="s">
        <v>111</v>
      </c>
      <c r="AC140" s="601" t="s">
        <v>112</v>
      </c>
      <c r="AD140" s="601" t="s">
        <v>113</v>
      </c>
      <c r="AE140" s="584">
        <f>IFERROR(IF(X140="Probabilidad",(Q140-(+Q140*AA140)),IF(X140="Impacto",Q140,"")),"")</f>
        <v>0.12</v>
      </c>
      <c r="AF140" s="585" t="str">
        <f t="shared" ref="AF140:AF149" si="52">IFERROR(IF(AE140="","",IF(AE140&lt;=0.2,"Muy Baja",IF(AE140&lt;=0.4,"Baja",IF(AE140&lt;=0.6,"Media",IF(AE140&lt;=0.8,"Alta","Muy Alta"))))),"")</f>
        <v>Muy Baja</v>
      </c>
      <c r="AG140" s="583">
        <f t="shared" ref="AG140:AG149" si="53">+AE140</f>
        <v>0.12</v>
      </c>
      <c r="AH140" s="585" t="str">
        <f t="shared" ref="AH140:AH149" si="54">IFERROR(IF(AI140="","",IF(AI140&lt;=0.2,"Leve",IF(AI140&lt;=0.4,"Menor",IF(AI140&lt;=0.6,"Moderado",IF(AI140&lt;=0.8,"Mayor","Catastrófico"))))),"")</f>
        <v>Leve</v>
      </c>
      <c r="AI140" s="583">
        <f>IFERROR(IF(X140="Impacto",(T140-(+T140*AA140)),IF(X140="Probabilidad",T140,"")),"")</f>
        <v>0.2</v>
      </c>
      <c r="AJ140" s="586" t="str">
        <f t="shared" ref="AJ140:AJ149" si="55">IFERROR(IF(OR(AND(AF140="Muy Baja",AH140="Leve"),AND(AF140="Muy Baja",AH140="Menor"),AND(AF140="Baja",AH140="Leve")),"Bajo",IF(OR(AND(AF140="Muy baja",AH140="Moderado"),AND(AF140="Baja",AH140="Menor"),AND(AF140="Baja",AH140="Moderado"),AND(AF140="Media",AH140="Leve"),AND(AF140="Media",AH140="Menor"),AND(AF140="Media",AH140="Moderado"),AND(AF140="Alta",AH140="Leve"),AND(AF140="Alta",AH140="Menor")),"Moderado",IF(OR(AND(AF140="Muy Baja",AH140="Mayor"),AND(AF140="Baja",AH140="Mayor"),AND(AF140="Media",AH140="Mayor"),AND(AF140="Alta",AH140="Moderado"),AND(AF140="Alta",AH140="Mayor"),AND(AF140="Muy Alta",AH140="Leve"),AND(AF140="Muy Alta",AH140="Menor"),AND(AF140="Muy Alta",AH140="Moderado"),AND(AF140="Muy Alta",AH140="Mayor")),"Alto",IF(OR(AND(AF140="Muy Baja",AH140="Catastrófico"),AND(AF140="Baja",AH140="Catastrófico"),AND(AF140="Media",AH140="Catastrófico"),AND(AF140="Alta",AH140="Catastrófico"),AND(AF140="Muy Alta",AH140="Catastrófico")),"Extremo","")))),"")</f>
        <v>Bajo</v>
      </c>
      <c r="AK140" s="601" t="s">
        <v>114</v>
      </c>
      <c r="AL140" s="483"/>
      <c r="AM140" s="483"/>
      <c r="AN140" s="483"/>
      <c r="AO140" s="499"/>
      <c r="AP140" s="618"/>
      <c r="AQ140" s="619"/>
      <c r="AR140" s="620"/>
      <c r="AS140" s="635"/>
      <c r="AT140" s="476"/>
      <c r="AU140" s="476"/>
      <c r="AV140" s="476"/>
      <c r="AW140" s="476"/>
      <c r="AX140" s="476"/>
      <c r="AY140" s="476"/>
      <c r="AZ140" s="476"/>
      <c r="BA140" s="476"/>
      <c r="BB140" s="476"/>
      <c r="BC140" s="476"/>
      <c r="BD140" s="476"/>
      <c r="BE140" s="476"/>
      <c r="BF140" s="476"/>
      <c r="BG140" s="476"/>
      <c r="BH140" s="476"/>
      <c r="BI140" s="476"/>
      <c r="BJ140" s="476"/>
      <c r="BK140" s="476"/>
      <c r="BL140" s="476"/>
      <c r="BM140" s="20"/>
    </row>
    <row r="141" spans="1:65" ht="171" customHeight="1" thickTop="1" thickBot="1">
      <c r="A141" s="1143"/>
      <c r="B141" s="1544"/>
      <c r="C141" s="1527"/>
      <c r="D141" s="1512"/>
      <c r="E141" s="1512"/>
      <c r="F141" s="1512"/>
      <c r="G141" s="1512"/>
      <c r="H141" s="1512"/>
      <c r="I141" s="1512"/>
      <c r="J141" s="1512"/>
      <c r="K141" s="1512"/>
      <c r="L141" s="1512"/>
      <c r="M141" s="1512"/>
      <c r="N141" s="1128"/>
      <c r="O141" s="1512"/>
      <c r="P141" s="1512"/>
      <c r="Q141" s="1512"/>
      <c r="R141" s="1512"/>
      <c r="S141" s="1512"/>
      <c r="T141" s="1512"/>
      <c r="U141" s="1512"/>
      <c r="V141" s="484">
        <v>2</v>
      </c>
      <c r="W141" s="487" t="s">
        <v>626</v>
      </c>
      <c r="X141" s="484" t="str">
        <f t="shared" si="50"/>
        <v>Probabilidad</v>
      </c>
      <c r="Y141" s="601" t="s">
        <v>109</v>
      </c>
      <c r="Z141" s="601" t="s">
        <v>110</v>
      </c>
      <c r="AA141" s="597" t="str">
        <f t="shared" si="51"/>
        <v>40%</v>
      </c>
      <c r="AB141" s="601" t="s">
        <v>111</v>
      </c>
      <c r="AC141" s="601" t="s">
        <v>112</v>
      </c>
      <c r="AD141" s="601" t="s">
        <v>113</v>
      </c>
      <c r="AE141" s="598">
        <f>IFERROR(IF(AND(X140="Probabilidad",X141="Probabilidad"),(AG140-(+AG140*AA141)),IF(X141="Probabilidad",(Q140-(+Q140*AA141)),IF(X141="Impacto",AG140,""))),"")</f>
        <v>7.1999999999999995E-2</v>
      </c>
      <c r="AF141" s="599" t="str">
        <f t="shared" si="52"/>
        <v>Muy Baja</v>
      </c>
      <c r="AG141" s="597">
        <f t="shared" si="53"/>
        <v>7.1999999999999995E-2</v>
      </c>
      <c r="AH141" s="599" t="str">
        <f t="shared" si="54"/>
        <v>Leve</v>
      </c>
      <c r="AI141" s="597">
        <f>IFERROR(IF(AND(X140="Impacto",X141="Impacto"),(AI140-(+AI140*AA141)),IF(X141="Impacto",(T140-(+T140*AA141)),IF(X141="Probabilidad",AI140,""))),"")</f>
        <v>0.2</v>
      </c>
      <c r="AJ141" s="600" t="str">
        <f t="shared" si="55"/>
        <v>Bajo</v>
      </c>
      <c r="AK141" s="601" t="s">
        <v>114</v>
      </c>
      <c r="AL141" s="485"/>
      <c r="AM141" s="485"/>
      <c r="AN141" s="485"/>
      <c r="AO141" s="486"/>
      <c r="AP141" s="618"/>
      <c r="AQ141" s="619"/>
      <c r="AR141" s="620"/>
      <c r="AS141" s="635"/>
      <c r="AT141" s="476"/>
      <c r="AU141" s="476"/>
      <c r="AV141" s="476"/>
      <c r="AW141" s="476"/>
      <c r="AX141" s="476"/>
      <c r="AY141" s="476"/>
      <c r="AZ141" s="476"/>
      <c r="BA141" s="476"/>
      <c r="BB141" s="476"/>
      <c r="BC141" s="476"/>
      <c r="BD141" s="476"/>
      <c r="BE141" s="476"/>
      <c r="BF141" s="476"/>
      <c r="BG141" s="476"/>
      <c r="BH141" s="476"/>
      <c r="BI141" s="476"/>
      <c r="BJ141" s="476"/>
      <c r="BK141" s="476"/>
      <c r="BL141" s="476"/>
      <c r="BM141" s="20"/>
    </row>
    <row r="142" spans="1:65" ht="213" customHeight="1" thickTop="1" thickBot="1">
      <c r="A142" s="1143"/>
      <c r="B142" s="1544"/>
      <c r="C142" s="1127"/>
      <c r="D142" s="1061"/>
      <c r="E142" s="1061"/>
      <c r="F142" s="1061"/>
      <c r="G142" s="1061"/>
      <c r="H142" s="1061"/>
      <c r="I142" s="1061"/>
      <c r="J142" s="1061"/>
      <c r="K142" s="1061"/>
      <c r="L142" s="1061"/>
      <c r="M142" s="1061"/>
      <c r="N142" s="1516"/>
      <c r="O142" s="1061"/>
      <c r="P142" s="1061"/>
      <c r="Q142" s="1061"/>
      <c r="R142" s="1061"/>
      <c r="S142" s="1061"/>
      <c r="T142" s="1061"/>
      <c r="U142" s="1061"/>
      <c r="V142" s="489">
        <v>3</v>
      </c>
      <c r="W142" s="488" t="s">
        <v>627</v>
      </c>
      <c r="X142" s="489" t="str">
        <f t="shared" si="50"/>
        <v>Probabilidad</v>
      </c>
      <c r="Y142" s="601" t="s">
        <v>109</v>
      </c>
      <c r="Z142" s="601" t="s">
        <v>110</v>
      </c>
      <c r="AA142" s="590" t="str">
        <f t="shared" si="51"/>
        <v>40%</v>
      </c>
      <c r="AB142" s="601" t="s">
        <v>111</v>
      </c>
      <c r="AC142" s="601" t="s">
        <v>112</v>
      </c>
      <c r="AD142" s="601" t="s">
        <v>113</v>
      </c>
      <c r="AE142" s="591">
        <f>IFERROR(IF(AND(X141="Probabilidad",X142="Probabilidad"),(AG141-(+AG141*AA142)),IF(AND(X141="Impacto",X142="Probabilidad"),(AG140-(+AG140*AA142)),IF(X142="Impacto",AG141,""))),"")</f>
        <v>4.3199999999999995E-2</v>
      </c>
      <c r="AF142" s="592" t="str">
        <f t="shared" si="52"/>
        <v>Muy Baja</v>
      </c>
      <c r="AG142" s="590">
        <f t="shared" si="53"/>
        <v>4.3199999999999995E-2</v>
      </c>
      <c r="AH142" s="592" t="str">
        <f t="shared" si="54"/>
        <v>Leve</v>
      </c>
      <c r="AI142" s="590">
        <f>IFERROR(IF(AND(X141="Impacto",X142="Impacto"),(AI141-(+AI141*AA142)),IF(AND(X141="Probabilidad",X142="Impacto"),(AI140-(+AI140*AA142)),IF(X142="Probabilidad",AI141,""))),"")</f>
        <v>0.2</v>
      </c>
      <c r="AJ142" s="593" t="str">
        <f t="shared" si="55"/>
        <v>Bajo</v>
      </c>
      <c r="AK142" s="601" t="s">
        <v>114</v>
      </c>
      <c r="AL142" s="488"/>
      <c r="AM142" s="488"/>
      <c r="AN142" s="488"/>
      <c r="AO142" s="490"/>
      <c r="AP142" s="618"/>
      <c r="AQ142" s="619"/>
      <c r="AR142" s="620"/>
      <c r="AS142" s="635"/>
      <c r="AT142" s="476"/>
      <c r="AU142" s="476"/>
      <c r="AV142" s="476"/>
      <c r="AW142" s="476"/>
      <c r="AX142" s="476"/>
      <c r="AY142" s="476"/>
      <c r="AZ142" s="476"/>
      <c r="BA142" s="476"/>
      <c r="BB142" s="476"/>
      <c r="BC142" s="476"/>
      <c r="BD142" s="476"/>
      <c r="BE142" s="476"/>
      <c r="BF142" s="476"/>
      <c r="BG142" s="476"/>
      <c r="BH142" s="476"/>
      <c r="BI142" s="476"/>
      <c r="BJ142" s="476"/>
      <c r="BK142" s="476"/>
      <c r="BL142" s="476"/>
      <c r="BM142" s="20"/>
    </row>
    <row r="143" spans="1:65" ht="213" customHeight="1" thickTop="1" thickBot="1">
      <c r="A143" s="1143"/>
      <c r="B143" s="1544"/>
      <c r="C143" s="1125">
        <v>13</v>
      </c>
      <c r="D143" s="1060" t="s">
        <v>622</v>
      </c>
      <c r="E143" s="1466" t="s">
        <v>101</v>
      </c>
      <c r="F143" s="1528" t="s">
        <v>667</v>
      </c>
      <c r="G143" s="1466"/>
      <c r="H143" s="1529" t="s">
        <v>623</v>
      </c>
      <c r="I143" s="1529" t="s">
        <v>628</v>
      </c>
      <c r="J143" s="1466"/>
      <c r="K143" s="1466"/>
      <c r="L143" s="1466"/>
      <c r="M143" s="1466"/>
      <c r="N143" s="1515" t="s">
        <v>155</v>
      </c>
      <c r="O143" s="1466">
        <v>2</v>
      </c>
      <c r="P143" s="1500" t="str">
        <f>IF(O143&lt;=0,"",IF(O143&lt;=2,"Muy Baja",IF(O143&lt;=24,"Baja",IF(O143&lt;=500,"Media",IF(O143&lt;=5000,"Alta","Muy Alta")))))</f>
        <v>Muy Baja</v>
      </c>
      <c r="Q143" s="1510">
        <f>IF(P143="","",IF(P143="Muy Baja",0.2,IF(P143="Baja",0.4,IF(P143="Media",0.6,IF(P143="Alta",0.8,IF(P143="Muy Alta",1,))))))</f>
        <v>0.2</v>
      </c>
      <c r="R143" s="1060" t="s">
        <v>146</v>
      </c>
      <c r="S143" s="1500" t="str">
        <f>IF(OR(R143='Tabla Impacto'!$C$11,R143='Tabla Impacto'!$D$11),"Leve",IF(OR(R143='Tabla Impacto'!$C$12,R143='Tabla Impacto'!$D$12),"Menor",IF(OR(R143='Tabla Impacto'!$C$13,R143='Tabla Impacto'!$D$13),"Moderado",IF(OR(R143='Tabla Impacto'!$C$14,R143='Tabla Impacto'!$D$14),"Mayor",IF(OR(R143='Tabla Impacto'!$C$15,R143='Tabla Impacto'!$D$15),"Catastrófico","")))))</f>
        <v>Leve</v>
      </c>
      <c r="T143" s="1513">
        <f>IF(S143="","",IF(S143="Leve",0.2,IF(S143="Menor",0.4,IF(S143="Moderado",0.6,IF(S143="Mayor",0.8,IF(S143="Catastrófico",1,))))))</f>
        <v>0.2</v>
      </c>
      <c r="U143" s="1514" t="str">
        <f>IF(OR(AND(P143="Muy Baja",S143="Leve"),AND(P143="Muy Baja",S143="Menor"),AND(P143="Baja",S143="Leve")),"Bajo",IF(OR(AND(P143="Muy baja",S143="Moderado"),AND(P143="Baja",S143="Menor"),AND(P143="Baja",S143="Moderado"),AND(P143="Media",S143="Leve"),AND(P143="Media",S143="Menor"),AND(P143="Media",S143="Moderado"),AND(P143="Alta",S143="Leve"),AND(P143="Alta",S143="Menor")),"Moderado",IF(OR(AND(P143="Muy Baja",S143="Mayor"),AND(P143="Baja",S143="Mayor"),AND(P143="Media",S143="Mayor"),AND(P143="Alta",S143="Moderado"),AND(P143="Alta",S143="Mayor"),AND(P143="Muy Alta",S143="Leve"),AND(P143="Muy Alta",S143="Menor"),AND(P143="Muy Alta",S143="Moderado"),AND(P143="Muy Alta",S143="Mayor")),"Alto",IF(OR(AND(P143="Muy Baja",S143="Catastrófico"),AND(P143="Baja",S143="Catastrófico"),AND(P143="Media",S143="Catastrófico"),AND(P143="Alta",S143="Catastrófico"),AND(P143="Muy Alta",S143="Catastrófico")),"Extremo",""))))</f>
        <v>Bajo</v>
      </c>
      <c r="V143" s="482">
        <v>1</v>
      </c>
      <c r="W143" s="483" t="s">
        <v>629</v>
      </c>
      <c r="X143" s="482" t="str">
        <f t="shared" si="50"/>
        <v>Probabilidad</v>
      </c>
      <c r="Y143" s="601" t="s">
        <v>109</v>
      </c>
      <c r="Z143" s="601" t="s">
        <v>110</v>
      </c>
      <c r="AA143" s="583" t="str">
        <f t="shared" si="51"/>
        <v>40%</v>
      </c>
      <c r="AB143" s="601" t="s">
        <v>111</v>
      </c>
      <c r="AC143" s="601" t="s">
        <v>112</v>
      </c>
      <c r="AD143" s="601" t="s">
        <v>113</v>
      </c>
      <c r="AE143" s="584">
        <f>IFERROR(IF(X143="Probabilidad",(Q143-(+Q143*AA143)),IF(X143="Impacto",Q143,"")),"")</f>
        <v>0.12</v>
      </c>
      <c r="AF143" s="585" t="str">
        <f t="shared" si="52"/>
        <v>Muy Baja</v>
      </c>
      <c r="AG143" s="583">
        <f t="shared" si="53"/>
        <v>0.12</v>
      </c>
      <c r="AH143" s="585" t="str">
        <f t="shared" si="54"/>
        <v>Leve</v>
      </c>
      <c r="AI143" s="583">
        <f>IFERROR(IF(X143="Impacto",(T143-(+T143*AA143)),IF(X143="Probabilidad",T143,"")),"")</f>
        <v>0.2</v>
      </c>
      <c r="AJ143" s="586" t="str">
        <f t="shared" si="55"/>
        <v>Bajo</v>
      </c>
      <c r="AK143" s="601" t="s">
        <v>114</v>
      </c>
      <c r="AL143" s="483"/>
      <c r="AM143" s="483"/>
      <c r="AN143" s="483"/>
      <c r="AO143" s="499"/>
      <c r="AP143" s="618"/>
      <c r="AQ143" s="619"/>
      <c r="AR143" s="620"/>
      <c r="AS143" s="635"/>
      <c r="AT143" s="476"/>
      <c r="AU143" s="476"/>
      <c r="AV143" s="476"/>
      <c r="AW143" s="476"/>
      <c r="AX143" s="476"/>
      <c r="AY143" s="476"/>
      <c r="AZ143" s="476"/>
      <c r="BA143" s="476"/>
      <c r="BB143" s="476"/>
      <c r="BC143" s="476"/>
      <c r="BD143" s="476"/>
      <c r="BE143" s="476"/>
      <c r="BF143" s="476"/>
      <c r="BG143" s="476"/>
      <c r="BH143" s="476"/>
      <c r="BI143" s="476"/>
      <c r="BJ143" s="476"/>
      <c r="BK143" s="476"/>
      <c r="BL143" s="476"/>
      <c r="BM143" s="20"/>
    </row>
    <row r="144" spans="1:65" ht="213" customHeight="1" thickTop="1" thickBot="1">
      <c r="A144" s="1143"/>
      <c r="B144" s="1544"/>
      <c r="C144" s="1527"/>
      <c r="D144" s="1512"/>
      <c r="E144" s="1512"/>
      <c r="F144" s="1512"/>
      <c r="G144" s="1512"/>
      <c r="H144" s="1512"/>
      <c r="I144" s="1512"/>
      <c r="J144" s="1512"/>
      <c r="K144" s="1512"/>
      <c r="L144" s="1512"/>
      <c r="M144" s="1512"/>
      <c r="N144" s="1128"/>
      <c r="O144" s="1512"/>
      <c r="P144" s="1512"/>
      <c r="Q144" s="1512"/>
      <c r="R144" s="1512"/>
      <c r="S144" s="1512"/>
      <c r="T144" s="1512"/>
      <c r="U144" s="1512"/>
      <c r="V144" s="484">
        <v>2</v>
      </c>
      <c r="W144" s="652" t="s">
        <v>626</v>
      </c>
      <c r="X144" s="484" t="str">
        <f t="shared" si="50"/>
        <v>Probabilidad</v>
      </c>
      <c r="Y144" s="601" t="s">
        <v>109</v>
      </c>
      <c r="Z144" s="601" t="s">
        <v>110</v>
      </c>
      <c r="AA144" s="597" t="str">
        <f t="shared" si="51"/>
        <v>40%</v>
      </c>
      <c r="AB144" s="601" t="s">
        <v>111</v>
      </c>
      <c r="AC144" s="601" t="s">
        <v>112</v>
      </c>
      <c r="AD144" s="601" t="s">
        <v>113</v>
      </c>
      <c r="AE144" s="598">
        <f>IFERROR(IF(AND(X143="Probabilidad",X144="Probabilidad"),(AG143-(+AG143*AA144)),IF(X144="Probabilidad",(Q143-(+Q143*AA144)),IF(X144="Impacto",AG143,""))),"")</f>
        <v>7.1999999999999995E-2</v>
      </c>
      <c r="AF144" s="599" t="str">
        <f t="shared" si="52"/>
        <v>Muy Baja</v>
      </c>
      <c r="AG144" s="597">
        <f t="shared" si="53"/>
        <v>7.1999999999999995E-2</v>
      </c>
      <c r="AH144" s="599" t="str">
        <f t="shared" si="54"/>
        <v>Leve</v>
      </c>
      <c r="AI144" s="597">
        <f>IFERROR(IF(AND(X143="Impacto",X144="Impacto"),(AI143-(+AI143*AA144)),IF(X144="Impacto",(T143-(+T143*AA144)),IF(X144="Probabilidad",AI143,""))),"")</f>
        <v>0.2</v>
      </c>
      <c r="AJ144" s="600" t="str">
        <f t="shared" si="55"/>
        <v>Bajo</v>
      </c>
      <c r="AK144" s="601" t="s">
        <v>114</v>
      </c>
      <c r="AL144" s="485"/>
      <c r="AM144" s="485"/>
      <c r="AN144" s="485"/>
      <c r="AO144" s="486"/>
      <c r="AP144" s="618"/>
      <c r="AQ144" s="619"/>
      <c r="AR144" s="620"/>
      <c r="AS144" s="635"/>
      <c r="AT144" s="476"/>
      <c r="AU144" s="476"/>
      <c r="AV144" s="476"/>
      <c r="AW144" s="476"/>
      <c r="AX144" s="476"/>
      <c r="AY144" s="476"/>
      <c r="AZ144" s="476"/>
      <c r="BA144" s="476"/>
      <c r="BB144" s="476"/>
      <c r="BC144" s="476"/>
      <c r="BD144" s="476"/>
      <c r="BE144" s="476"/>
      <c r="BF144" s="476"/>
      <c r="BG144" s="476"/>
      <c r="BH144" s="476"/>
      <c r="BI144" s="476"/>
      <c r="BJ144" s="476"/>
      <c r="BK144" s="476"/>
      <c r="BL144" s="476"/>
      <c r="BM144" s="20"/>
    </row>
    <row r="145" spans="1:65" ht="213" customHeight="1" thickTop="1" thickBot="1">
      <c r="A145" s="1143"/>
      <c r="B145" s="1544"/>
      <c r="C145" s="1127"/>
      <c r="D145" s="1061"/>
      <c r="E145" s="1061"/>
      <c r="F145" s="1061"/>
      <c r="G145" s="1061"/>
      <c r="H145" s="1061"/>
      <c r="I145" s="1061"/>
      <c r="J145" s="1061"/>
      <c r="K145" s="1061"/>
      <c r="L145" s="1061"/>
      <c r="M145" s="1061"/>
      <c r="N145" s="1516"/>
      <c r="O145" s="1061"/>
      <c r="P145" s="1061"/>
      <c r="Q145" s="1061"/>
      <c r="R145" s="1061"/>
      <c r="S145" s="1061"/>
      <c r="T145" s="1061"/>
      <c r="U145" s="1061"/>
      <c r="V145" s="489">
        <v>3</v>
      </c>
      <c r="W145" s="488" t="s">
        <v>627</v>
      </c>
      <c r="X145" s="489" t="str">
        <f t="shared" si="50"/>
        <v>Probabilidad</v>
      </c>
      <c r="Y145" s="601" t="s">
        <v>109</v>
      </c>
      <c r="Z145" s="601" t="s">
        <v>110</v>
      </c>
      <c r="AA145" s="590" t="str">
        <f t="shared" si="51"/>
        <v>40%</v>
      </c>
      <c r="AB145" s="601" t="s">
        <v>111</v>
      </c>
      <c r="AC145" s="601" t="s">
        <v>112</v>
      </c>
      <c r="AD145" s="601" t="s">
        <v>113</v>
      </c>
      <c r="AE145" s="591">
        <f>IFERROR(IF(AND(X144="Probabilidad",X145="Probabilidad"),(AG144-(+AG144*AA145)),IF(AND(X144="Impacto",X145="Probabilidad"),(AG143-(+AG143*AA145)),IF(X145="Impacto",AG144,""))),"")</f>
        <v>4.3199999999999995E-2</v>
      </c>
      <c r="AF145" s="592" t="str">
        <f t="shared" si="52"/>
        <v>Muy Baja</v>
      </c>
      <c r="AG145" s="590">
        <f t="shared" si="53"/>
        <v>4.3199999999999995E-2</v>
      </c>
      <c r="AH145" s="592" t="str">
        <f t="shared" si="54"/>
        <v>Leve</v>
      </c>
      <c r="AI145" s="590">
        <f>IFERROR(IF(AND(X144="Impacto",X145="Impacto"),(AI144-(+AI144*AA145)),IF(AND(X144="Probabilidad",X145="Impacto"),(AI143-(+AI143*AA145)),IF(X145="Probabilidad",AI144,""))),"")</f>
        <v>0.2</v>
      </c>
      <c r="AJ145" s="593" t="str">
        <f t="shared" si="55"/>
        <v>Bajo</v>
      </c>
      <c r="AK145" s="601" t="s">
        <v>114</v>
      </c>
      <c r="AL145" s="488"/>
      <c r="AM145" s="488"/>
      <c r="AN145" s="488"/>
      <c r="AO145" s="490"/>
      <c r="AP145" s="618"/>
      <c r="AQ145" s="619"/>
      <c r="AR145" s="620"/>
      <c r="AS145" s="635"/>
      <c r="AT145" s="476"/>
      <c r="AU145" s="476"/>
      <c r="AV145" s="476"/>
      <c r="AW145" s="476"/>
      <c r="AX145" s="476"/>
      <c r="AY145" s="476"/>
      <c r="AZ145" s="476"/>
      <c r="BA145" s="476"/>
      <c r="BB145" s="476"/>
      <c r="BC145" s="476"/>
      <c r="BD145" s="476"/>
      <c r="BE145" s="476"/>
      <c r="BF145" s="476"/>
      <c r="BG145" s="476"/>
      <c r="BH145" s="476"/>
      <c r="BI145" s="476"/>
      <c r="BJ145" s="476"/>
      <c r="BK145" s="476"/>
      <c r="BL145" s="476"/>
      <c r="BM145" s="20"/>
    </row>
    <row r="146" spans="1:65" ht="226.5" customHeight="1" thickTop="1" thickBot="1">
      <c r="A146" s="1143"/>
      <c r="B146" s="1544"/>
      <c r="C146" s="1129">
        <v>14</v>
      </c>
      <c r="D146" s="1060" t="s">
        <v>630</v>
      </c>
      <c r="E146" s="1060" t="s">
        <v>116</v>
      </c>
      <c r="F146" s="1060" t="s">
        <v>631</v>
      </c>
      <c r="G146" s="1060"/>
      <c r="H146" s="1060" t="s">
        <v>632</v>
      </c>
      <c r="I146" s="1060" t="s">
        <v>633</v>
      </c>
      <c r="J146" s="1060"/>
      <c r="K146" s="1060"/>
      <c r="L146" s="1060"/>
      <c r="M146" s="1060"/>
      <c r="N146" s="1515" t="s">
        <v>154</v>
      </c>
      <c r="O146" s="1466">
        <v>2</v>
      </c>
      <c r="P146" s="1500" t="str">
        <f>IF(O146&lt;=0,"",IF(O146&lt;=2,"Muy Baja",IF(O146&lt;=24,"Baja",IF(O146&lt;=500,"Media",IF(O146&lt;=5000,"Alta","Muy Alta")))))</f>
        <v>Muy Baja</v>
      </c>
      <c r="Q146" s="1510">
        <f>IF(P146="","",IF(P146="Muy Baja",0.2,IF(P146="Baja",0.4,IF(P146="Media",0.6,IF(P146="Alta",0.8,IF(P146="Muy Alta",1,))))))</f>
        <v>0.2</v>
      </c>
      <c r="R146" s="1060" t="s">
        <v>152</v>
      </c>
      <c r="S146" s="1500" t="str">
        <f>IF(OR(R146='Tabla Impacto'!$C$11,R146='Tabla Impacto'!$D$11),"Leve",IF(OR(R146='Tabla Impacto'!$C$12,R146='Tabla Impacto'!$D$12),"Menor",IF(OR(R146='Tabla Impacto'!$C$13,R146='Tabla Impacto'!$D$13),"Moderado",IF(OR(R146='Tabla Impacto'!$C$14,R146='Tabla Impacto'!$D$14),"Mayor",IF(OR(R146='Tabla Impacto'!$C$15,R146='Tabla Impacto'!$D$15),"Catastrófico","")))))</f>
        <v>Menor</v>
      </c>
      <c r="T146" s="1513">
        <f>IF(S146="","",IF(S146="Leve",0.2,IF(S146="Menor",0.4,IF(S146="Moderado",0.6,IF(S146="Mayor",0.8,IF(S146="Catastrófico",1,))))))</f>
        <v>0.4</v>
      </c>
      <c r="U146" s="1514" t="str">
        <f>IF(OR(AND(P146="Muy Baja",S146="Leve"),AND(P146="Muy Baja",S146="Menor"),AND(P146="Baja",S146="Leve")),"Bajo",IF(OR(AND(P146="Muy baja",S146="Moderado"),AND(P146="Baja",S146="Menor"),AND(P146="Baja",S146="Moderado"),AND(P146="Media",S146="Leve"),AND(P146="Media",S146="Menor"),AND(P146="Media",S146="Moderado"),AND(P146="Alta",S146="Leve"),AND(P146="Alta",S146="Menor")),"Moderado",IF(OR(AND(P146="Muy Baja",S146="Mayor"),AND(P146="Baja",S146="Mayor"),AND(P146="Media",S146="Mayor"),AND(P146="Alta",S146="Moderado"),AND(P146="Alta",S146="Mayor"),AND(P146="Muy Alta",S146="Leve"),AND(P146="Muy Alta",S146="Menor"),AND(P146="Muy Alta",S146="Moderado"),AND(P146="Muy Alta",S146="Mayor")),"Alto",IF(OR(AND(P146="Muy Baja",S146="Catastrófico"),AND(P146="Baja",S146="Catastrófico"),AND(P146="Media",S146="Catastrófico"),AND(P146="Alta",S146="Catastrófico"),AND(P146="Muy Alta",S146="Catastrófico")),"Extremo",""))))</f>
        <v>Bajo</v>
      </c>
      <c r="V146" s="482">
        <v>1</v>
      </c>
      <c r="W146" s="483" t="s">
        <v>634</v>
      </c>
      <c r="X146" s="482" t="str">
        <f t="shared" si="50"/>
        <v>Probabilidad</v>
      </c>
      <c r="Y146" s="601" t="s">
        <v>109</v>
      </c>
      <c r="Z146" s="601" t="s">
        <v>110</v>
      </c>
      <c r="AA146" s="583" t="str">
        <f t="shared" si="51"/>
        <v>40%</v>
      </c>
      <c r="AB146" s="601" t="s">
        <v>111</v>
      </c>
      <c r="AC146" s="601" t="s">
        <v>112</v>
      </c>
      <c r="AD146" s="601" t="s">
        <v>113</v>
      </c>
      <c r="AE146" s="584">
        <f>IFERROR(IF(X146="Probabilidad",(Q146-(+Q146*AA146)),IF(X146="Impacto",Q146,"")),"")</f>
        <v>0.12</v>
      </c>
      <c r="AF146" s="585" t="str">
        <f t="shared" si="52"/>
        <v>Muy Baja</v>
      </c>
      <c r="AG146" s="583">
        <f t="shared" si="53"/>
        <v>0.12</v>
      </c>
      <c r="AH146" s="585" t="str">
        <f t="shared" si="54"/>
        <v>Menor</v>
      </c>
      <c r="AI146" s="583">
        <f>IFERROR(IF(X146="Impacto",(T146-(+T146*AA146)),IF(X146="Probabilidad",T146,"")),"")</f>
        <v>0.4</v>
      </c>
      <c r="AJ146" s="586" t="str">
        <f t="shared" si="55"/>
        <v>Bajo</v>
      </c>
      <c r="AK146" s="601" t="s">
        <v>114</v>
      </c>
      <c r="AL146" s="483"/>
      <c r="AM146" s="483" t="s">
        <v>635</v>
      </c>
      <c r="AN146" s="483" t="s">
        <v>486</v>
      </c>
      <c r="AO146" s="500" t="s">
        <v>354</v>
      </c>
      <c r="AP146" s="618"/>
      <c r="AQ146" s="619"/>
      <c r="AR146" s="620"/>
      <c r="AS146" s="635"/>
      <c r="AT146" s="476"/>
      <c r="AU146" s="476"/>
      <c r="AV146" s="476"/>
      <c r="AW146" s="476"/>
      <c r="AX146" s="476"/>
      <c r="AY146" s="476"/>
      <c r="AZ146" s="476"/>
      <c r="BA146" s="476"/>
      <c r="BB146" s="476"/>
      <c r="BC146" s="476"/>
      <c r="BD146" s="476"/>
      <c r="BE146" s="476"/>
      <c r="BF146" s="476"/>
      <c r="BG146" s="476"/>
      <c r="BH146" s="476"/>
      <c r="BI146" s="476"/>
      <c r="BJ146" s="476"/>
      <c r="BK146" s="476"/>
      <c r="BL146" s="476"/>
      <c r="BM146" s="20"/>
    </row>
    <row r="147" spans="1:65" ht="225.75" customHeight="1" thickTop="1" thickBot="1">
      <c r="A147" s="1143"/>
      <c r="B147" s="1544"/>
      <c r="C147" s="1127"/>
      <c r="D147" s="1061"/>
      <c r="E147" s="1061"/>
      <c r="F147" s="1061"/>
      <c r="G147" s="1061"/>
      <c r="H147" s="1061"/>
      <c r="I147" s="1061"/>
      <c r="J147" s="1061"/>
      <c r="K147" s="1061"/>
      <c r="L147" s="1061"/>
      <c r="M147" s="1061"/>
      <c r="N147" s="1516"/>
      <c r="O147" s="1061"/>
      <c r="P147" s="1061"/>
      <c r="Q147" s="1061"/>
      <c r="R147" s="1061"/>
      <c r="S147" s="1061"/>
      <c r="T147" s="1061"/>
      <c r="U147" s="1061"/>
      <c r="V147" s="489">
        <v>2</v>
      </c>
      <c r="W147" s="488" t="s">
        <v>636</v>
      </c>
      <c r="X147" s="489" t="str">
        <f t="shared" si="50"/>
        <v>Probabilidad</v>
      </c>
      <c r="Y147" s="601" t="s">
        <v>109</v>
      </c>
      <c r="Z147" s="601" t="s">
        <v>110</v>
      </c>
      <c r="AA147" s="590" t="str">
        <f t="shared" si="51"/>
        <v>40%</v>
      </c>
      <c r="AB147" s="601" t="s">
        <v>111</v>
      </c>
      <c r="AC147" s="601" t="s">
        <v>112</v>
      </c>
      <c r="AD147" s="601" t="s">
        <v>113</v>
      </c>
      <c r="AE147" s="591">
        <f>IFERROR(IF(AND(X145="Probabilidad",X147="Probabilidad"),(AG145-(+AG145*AA147)),IF(X147="Probabilidad",(Q145-(+Q145*AA147)),IF(X147="Impacto",AG145,""))),"")</f>
        <v>2.5919999999999995E-2</v>
      </c>
      <c r="AF147" s="592" t="str">
        <f t="shared" si="52"/>
        <v>Muy Baja</v>
      </c>
      <c r="AG147" s="590">
        <f t="shared" si="53"/>
        <v>2.5919999999999995E-2</v>
      </c>
      <c r="AH147" s="592" t="str">
        <f t="shared" si="54"/>
        <v>Menor</v>
      </c>
      <c r="AI147" s="590">
        <f>IFERROR(IF(AND(X146="Impacto",X147="Impacto"),(AI146-(+AI146*AA147)),IF(X147="Impacto",(T146-(+T146*AA147)),IF(X147="Probabilidad",AI146,""))),"")</f>
        <v>0.4</v>
      </c>
      <c r="AJ147" s="593" t="str">
        <f t="shared" si="55"/>
        <v>Bajo</v>
      </c>
      <c r="AK147" s="601" t="s">
        <v>114</v>
      </c>
      <c r="AL147" s="488"/>
      <c r="AM147" s="501"/>
      <c r="AN147" s="488"/>
      <c r="AO147" s="490"/>
      <c r="AP147" s="618"/>
      <c r="AQ147" s="619"/>
      <c r="AR147" s="620"/>
      <c r="AS147" s="477"/>
      <c r="AT147" s="476"/>
      <c r="AU147" s="476"/>
      <c r="AV147" s="476"/>
      <c r="AW147" s="476"/>
      <c r="AX147" s="476"/>
      <c r="AY147" s="476"/>
      <c r="AZ147" s="476"/>
      <c r="BA147" s="476"/>
      <c r="BB147" s="476"/>
      <c r="BC147" s="476"/>
      <c r="BD147" s="476"/>
      <c r="BE147" s="476"/>
      <c r="BF147" s="476"/>
      <c r="BG147" s="476"/>
      <c r="BH147" s="476"/>
      <c r="BI147" s="476"/>
      <c r="BJ147" s="476"/>
      <c r="BK147" s="476"/>
      <c r="BL147" s="476"/>
      <c r="BM147" s="20"/>
    </row>
    <row r="148" spans="1:65" ht="213" customHeight="1" thickTop="1" thickBot="1">
      <c r="A148" s="1143"/>
      <c r="B148" s="1544"/>
      <c r="C148" s="516">
        <v>15</v>
      </c>
      <c r="D148" s="492" t="s">
        <v>637</v>
      </c>
      <c r="E148" s="492" t="s">
        <v>101</v>
      </c>
      <c r="F148" s="653" t="s">
        <v>667</v>
      </c>
      <c r="G148" s="492"/>
      <c r="H148" s="492" t="s">
        <v>615</v>
      </c>
      <c r="I148" s="492" t="s">
        <v>638</v>
      </c>
      <c r="J148" s="492"/>
      <c r="K148" s="492"/>
      <c r="L148" s="492"/>
      <c r="M148" s="492"/>
      <c r="N148" s="492" t="s">
        <v>155</v>
      </c>
      <c r="O148" s="494">
        <v>10</v>
      </c>
      <c r="P148" s="496" t="str">
        <f t="shared" ref="P148:P149" si="56">IF(O148&lt;=0,"",IF(O148&lt;=2,"Muy Baja",IF(O148&lt;=24,"Baja",IF(O148&lt;=500,"Media",IF(O148&lt;=5000,"Alta","Muy Alta")))))</f>
        <v>Baja</v>
      </c>
      <c r="Q148" s="602">
        <f t="shared" ref="Q148:Q149" si="57">IF(P148="","",IF(P148="Muy Baja",0.2,IF(P148="Baja",0.4,IF(P148="Media",0.6,IF(P148="Alta",0.8,IF(P148="Muy Alta",1,))))))</f>
        <v>0.4</v>
      </c>
      <c r="R148" s="492" t="s">
        <v>163</v>
      </c>
      <c r="S148" s="496" t="str">
        <f>IF(OR(R148='Tabla Impacto'!$C$11,R148='Tabla Impacto'!$D$11),"Leve",IF(OR(R148='Tabla Impacto'!$C$12,R148='Tabla Impacto'!$D$12),"Menor",IF(OR(R148='Tabla Impacto'!$C$13,R148='Tabla Impacto'!$D$13),"Moderado",IF(OR(R148='Tabla Impacto'!$C$14,R148='Tabla Impacto'!$D$14),"Mayor",IF(OR(R148='Tabla Impacto'!$C$15,R148='Tabla Impacto'!$D$15),"Catastrófico","")))))</f>
        <v>Leve</v>
      </c>
      <c r="T148" s="497">
        <f t="shared" ref="T148:T149" si="58">IF(S148="","",IF(S148="Leve",0.2,IF(S148="Menor",0.4,IF(S148="Moderado",0.6,IF(S148="Mayor",0.8,IF(S148="Catastrófico",1,))))))</f>
        <v>0.2</v>
      </c>
      <c r="U148" s="493" t="str">
        <f>IF(OR(AND(P148="Muy Baja",S148="Leve"),AND(P148="Muy Baja",S148="Menor"),AND(P148="Baja",S148="Leve")),"Bajo",IF(OR(AND(P148="Muy baja",S148="Moderado"),AND(P148="Baja",S148="Menor"),AND(P148="Baja",S148="Moderado"),AND(P148="Media",S148="Leve"),AND(P148="Media",S148="Menor"),AND(P148="Media",S148="Moderado"),AND(P148="Alta",S148="Leve"),AND(P148="Alta",S148="Menor")),"Moderado",IF(OR(AND(P148="Muy Baja",S148="Mayor"),AND(P148="Baja",S148="Mayor"),AND(P148="Media",S148="Mayor"),AND(P148="Alta",S148="Moderado"),AND(P148="Alta",S148="Mayor"),AND(P148="Muy Alta",S148="Leve"),AND(P148="Muy Alta",S148="Menor"),AND(P148="Muy Alta",S148="Moderado"),AND(P148="Muy Alta",S148="Mayor")),"Alto",IF(OR(AND(P148="Muy Baja",S148="Catastrófico"),AND(P148="Baja",S148="Catastrófico"),AND(P148="Media",S148="Catastrófico"),AND(P148="Alta",S148="Catastrófico"),AND(P148="Muy Alta",S148="Catastrófico")),"Extremo",""))))</f>
        <v>Bajo</v>
      </c>
      <c r="V148" s="494">
        <v>1</v>
      </c>
      <c r="W148" s="492" t="s">
        <v>639</v>
      </c>
      <c r="X148" s="494" t="str">
        <f t="shared" si="50"/>
        <v>Probabilidad</v>
      </c>
      <c r="Y148" s="601" t="s">
        <v>109</v>
      </c>
      <c r="Z148" s="601" t="s">
        <v>110</v>
      </c>
      <c r="AA148" s="602" t="str">
        <f t="shared" si="51"/>
        <v>40%</v>
      </c>
      <c r="AB148" s="601" t="s">
        <v>111</v>
      </c>
      <c r="AC148" s="601" t="s">
        <v>112</v>
      </c>
      <c r="AD148" s="601" t="s">
        <v>113</v>
      </c>
      <c r="AE148" s="603">
        <f>IFERROR(IF(X148="Probabilidad",(Q148-(+Q148*AA148)),IF(X148="Impacto",Q148,"")),"")</f>
        <v>0.24</v>
      </c>
      <c r="AF148" s="604" t="str">
        <f t="shared" si="52"/>
        <v>Baja</v>
      </c>
      <c r="AG148" s="602">
        <f t="shared" si="53"/>
        <v>0.24</v>
      </c>
      <c r="AH148" s="604" t="str">
        <f t="shared" si="54"/>
        <v>Leve</v>
      </c>
      <c r="AI148" s="602">
        <f t="shared" ref="AI148:AI149" si="59">IFERROR(IF(X148="Impacto",(T148-(+T148*AA148)),IF(X148="Probabilidad",T148,"")),"")</f>
        <v>0.2</v>
      </c>
      <c r="AJ148" s="605" t="str">
        <f t="shared" si="55"/>
        <v>Bajo</v>
      </c>
      <c r="AK148" s="601" t="s">
        <v>114</v>
      </c>
      <c r="AL148" s="492"/>
      <c r="AM148" s="492"/>
      <c r="AN148" s="492"/>
      <c r="AO148" s="509"/>
      <c r="AP148" s="481"/>
      <c r="AQ148" s="477"/>
      <c r="AR148" s="477"/>
      <c r="AS148" s="477"/>
      <c r="AT148" s="476"/>
      <c r="AU148" s="476"/>
      <c r="AV148" s="476"/>
      <c r="AW148" s="476"/>
      <c r="AX148" s="476"/>
      <c r="AY148" s="476"/>
      <c r="AZ148" s="476"/>
      <c r="BA148" s="476"/>
      <c r="BB148" s="476"/>
      <c r="BC148" s="476"/>
      <c r="BD148" s="476"/>
      <c r="BE148" s="476"/>
      <c r="BF148" s="476"/>
      <c r="BG148" s="476"/>
      <c r="BH148" s="476"/>
      <c r="BI148" s="476"/>
      <c r="BJ148" s="476"/>
      <c r="BK148" s="476"/>
      <c r="BL148" s="476"/>
      <c r="BM148" s="20"/>
    </row>
    <row r="149" spans="1:65" ht="151.5" customHeight="1" thickTop="1" thickBot="1">
      <c r="A149" s="1143"/>
      <c r="B149" s="1544"/>
      <c r="C149" s="518">
        <v>16</v>
      </c>
      <c r="D149" s="502" t="s">
        <v>637</v>
      </c>
      <c r="E149" s="503"/>
      <c r="F149" s="502" t="s">
        <v>640</v>
      </c>
      <c r="G149" s="503"/>
      <c r="H149" s="502" t="s">
        <v>641</v>
      </c>
      <c r="I149" s="504" t="s">
        <v>642</v>
      </c>
      <c r="J149" s="503"/>
      <c r="K149" s="503"/>
      <c r="L149" s="503"/>
      <c r="M149" s="503"/>
      <c r="N149" s="503" t="s">
        <v>155</v>
      </c>
      <c r="O149" s="503">
        <v>2</v>
      </c>
      <c r="P149" s="504" t="str">
        <f t="shared" si="56"/>
        <v>Muy Baja</v>
      </c>
      <c r="Q149" s="621">
        <f t="shared" si="57"/>
        <v>0.2</v>
      </c>
      <c r="R149" s="492" t="s">
        <v>163</v>
      </c>
      <c r="S149" s="496" t="str">
        <f>IF(OR(R149='Tabla Impacto'!$C$11,R149='Tabla Impacto'!$D$11),"Leve",IF(OR(R149='Tabla Impacto'!$C$12,R149='Tabla Impacto'!$D$12),"Menor",IF(OR(R149='Tabla Impacto'!$C$13,R149='Tabla Impacto'!$D$13),"Moderado",IF(OR(R149='Tabla Impacto'!$C$14,R149='Tabla Impacto'!$D$14),"Mayor",IF(OR(R149='Tabla Impacto'!$C$15,R149='Tabla Impacto'!$D$15),"Catastrófico","")))))</f>
        <v>Leve</v>
      </c>
      <c r="T149" s="505">
        <f t="shared" si="58"/>
        <v>0.2</v>
      </c>
      <c r="U149" s="506" t="str">
        <f>IF(OR(AND(P149="Muy Baja",S149="Leve"),AND(P149="Muy Baja",S149="Menor"),AND(P149="Baja",S149="Leve")),"Bajo",IF(OR(AND(P149="Muy baja",S149="Moderado"),AND(P149="Baja",S149="Menor"),AND(P149="Baja",S149="Moderado"),AND(P149="Media",S149="Leve"),AND(P149="Media",S149="Menor"),AND(P149="Media",S149="Moderado"),AND(P149="Alta",S149="Leve"),AND(P149="Alta",S149="Menor")),"Moderado",IF(OR(AND(P149="Muy Baja",S149="Mayor"),AND(P149="Baja",S149="Mayor"),AND(P149="Media",S149="Mayor"),AND(P149="Alta",S149="Moderado"),AND(P149="Alta",S149="Mayor"),AND(P149="Muy Alta",S149="Leve"),AND(P149="Muy Alta",S149="Menor"),AND(P149="Muy Alta",S149="Moderado"),AND(P149="Muy Alta",S149="Mayor")),"Alto",IF(OR(AND(P149="Muy Baja",S149="Catastrófico"),AND(P149="Baja",S149="Catastrófico"),AND(P149="Media",S149="Catastrófico"),AND(P149="Alta",S149="Catastrófico"),AND(P149="Muy Alta",S149="Catastrófico")),"Extremo",""))))</f>
        <v>Bajo</v>
      </c>
      <c r="V149" s="503">
        <v>1</v>
      </c>
      <c r="W149" s="502"/>
      <c r="X149" s="503" t="str">
        <f t="shared" si="50"/>
        <v>Probabilidad</v>
      </c>
      <c r="Y149" s="601" t="s">
        <v>109</v>
      </c>
      <c r="Z149" s="601" t="s">
        <v>110</v>
      </c>
      <c r="AA149" s="621" t="str">
        <f t="shared" si="51"/>
        <v>40%</v>
      </c>
      <c r="AB149" s="601" t="s">
        <v>111</v>
      </c>
      <c r="AC149" s="601" t="s">
        <v>112</v>
      </c>
      <c r="AD149" s="601" t="s">
        <v>113</v>
      </c>
      <c r="AE149" s="622">
        <f>IFERROR(IF(X149="Probabilidad",(Q149-(+Q149*AA149)),IF(X149="Impacto",Q149,"")),"")</f>
        <v>0.12</v>
      </c>
      <c r="AF149" s="623" t="str">
        <f t="shared" si="52"/>
        <v>Muy Baja</v>
      </c>
      <c r="AG149" s="621">
        <f t="shared" si="53"/>
        <v>0.12</v>
      </c>
      <c r="AH149" s="623" t="str">
        <f t="shared" si="54"/>
        <v>Leve</v>
      </c>
      <c r="AI149" s="621">
        <f t="shared" si="59"/>
        <v>0.2</v>
      </c>
      <c r="AJ149" s="624" t="str">
        <f t="shared" si="55"/>
        <v>Bajo</v>
      </c>
      <c r="AK149" s="601" t="s">
        <v>114</v>
      </c>
      <c r="AL149" s="507"/>
      <c r="AM149" s="502"/>
      <c r="AN149" s="502"/>
      <c r="AO149" s="508"/>
      <c r="AP149" s="478"/>
      <c r="AQ149" s="479"/>
      <c r="AR149" s="480"/>
      <c r="AS149" s="638"/>
      <c r="AT149" s="160"/>
      <c r="AU149" s="160"/>
      <c r="AV149" s="160"/>
      <c r="AW149" s="160"/>
      <c r="AX149" s="160"/>
      <c r="AY149" s="160"/>
      <c r="AZ149" s="160"/>
      <c r="BA149" s="160"/>
      <c r="BB149" s="160"/>
      <c r="BC149" s="160"/>
      <c r="BD149" s="160"/>
      <c r="BE149" s="160"/>
      <c r="BF149" s="160"/>
      <c r="BG149" s="160"/>
      <c r="BH149" s="160"/>
      <c r="BI149" s="160"/>
      <c r="BJ149" s="160"/>
      <c r="BK149" s="160"/>
      <c r="BL149" s="160"/>
      <c r="BM149" s="20"/>
    </row>
    <row r="150" spans="1:65" ht="174.75" thickTop="1" thickBot="1">
      <c r="A150" s="1143"/>
      <c r="B150" s="1143" t="s">
        <v>603</v>
      </c>
      <c r="C150" s="1469">
        <v>1</v>
      </c>
      <c r="D150" s="1456" t="s">
        <v>902</v>
      </c>
      <c r="E150" s="1221" t="s">
        <v>126</v>
      </c>
      <c r="F150" s="1221" t="s">
        <v>506</v>
      </c>
      <c r="G150" s="1221" t="s">
        <v>507</v>
      </c>
      <c r="H150" s="1221" t="s">
        <v>380</v>
      </c>
      <c r="I150" s="1224" t="s">
        <v>508</v>
      </c>
      <c r="J150" s="1221" t="s">
        <v>106</v>
      </c>
      <c r="K150" s="1221" t="s">
        <v>106</v>
      </c>
      <c r="L150" s="1221"/>
      <c r="M150" s="1221"/>
      <c r="N150" s="1456" t="s">
        <v>149</v>
      </c>
      <c r="O150" s="1112">
        <v>12</v>
      </c>
      <c r="P150" s="1451" t="str">
        <f>IF(O150&lt;=0,"",IF(O150&lt;=2,"Muy Baja",IF(O150&lt;=24,"Baja",IF(O150&lt;=500,"Media",IF(O150&lt;=5000,"Alta","Muy Alta")))))</f>
        <v>Baja</v>
      </c>
      <c r="Q150" s="1455">
        <f>IF(P150="","",IF(P150="Muy Baja",0.2,IF(P150="Baja",0.4,IF(P150="Media",0.6,IF(P150="Alta",0.8,IF(P150="Muy Alta",1,))))))</f>
        <v>0.4</v>
      </c>
      <c r="R150" s="1456" t="s">
        <v>108</v>
      </c>
      <c r="S150" s="1461" t="str">
        <f>IF(OR(R150='Tabla Impacto'!$C$11,R150='Tabla Impacto'!$D$11),"Leve",IF(OR(R150='Tabla Impacto'!$C$12,R150='Tabla Impacto'!$D$12),"Menor",IF(OR(R150='Tabla Impacto'!$C$13,R150='Tabla Impacto'!$D$13),"Moderado",IF(OR(R150='Tabla Impacto'!$C$14,R150='Tabla Impacto'!$D$14),"Mayor",IF(OR(R150='Tabla Impacto'!$C$15,R150='Tabla Impacto'!$D$15),"Catastrófico","")))))</f>
        <v>Moderado</v>
      </c>
      <c r="T150" s="1108">
        <f>IF(S150="","",IF(S150="Leve",0.2,IF(S150="Menor",0.4,IF(S150="Moderado",0.6,IF(S150="Mayor",0.8,IF(S150="Catastrófico",1,))))))</f>
        <v>0.6</v>
      </c>
      <c r="U150" s="1462" t="str">
        <f>IF(OR(AND(P150="Muy Baja",S150="Leve"),AND(P150="Muy Baja",S150="Menor"),AND(P150="Baja",S150="Leve")),"Bajo",IF(OR(AND(P150="Muy baja",S150="Moderado"),AND(P150="Baja",S150="Menor"),AND(P150="Baja",S150="Moderado"),AND(P150="Media",S150="Leve"),AND(P150="Media",S150="Menor"),AND(P150="Media",S150="Moderado"),AND(P150="Alta",S150="Leve"),AND(P150="Alta",S150="Menor")),"Moderado",IF(OR(AND(P150="Muy Baja",S150="Mayor"),AND(P150="Baja",S150="Mayor"),AND(P150="Media",S150="Mayor"),AND(P150="Alta",S150="Moderado"),AND(P150="Alta",S150="Mayor"),AND(P150="Muy Alta",S150="Leve"),AND(P150="Muy Alta",S150="Menor"),AND(P150="Muy Alta",S150="Moderado"),AND(P150="Muy Alta",S150="Mayor")),"Alto",IF(OR(AND(P150="Muy Baja",S150="Catastrófico"),AND(P150="Baja",S150="Catastrófico"),AND(P150="Media",S150="Catastrófico"),AND(P150="Alta",S150="Catastrófico"),AND(P150="Muy Alta",S150="Catastrófico")),"Extremo",""))))</f>
        <v>Moderado</v>
      </c>
      <c r="V150" s="519">
        <v>1</v>
      </c>
      <c r="W150" s="746" t="s">
        <v>903</v>
      </c>
      <c r="X150" s="519" t="str">
        <f t="shared" ref="X150:X156" si="60">IF(OR(Y150="Preventivo",Y150="Detectivo"),"Probabilidad",IF(Y150="Correctivo","Impacto",""))</f>
        <v>Probabilidad</v>
      </c>
      <c r="Y150" s="601" t="s">
        <v>109</v>
      </c>
      <c r="Z150" s="601" t="s">
        <v>110</v>
      </c>
      <c r="AA150" s="747" t="str">
        <f t="shared" ref="AA150:AA156" si="61">IF(AND(Y150="Preventivo",Z150="Automático"),"50%",IF(AND(Y150="Preventivo",Z150="Manual"),"40%",IF(AND(Y150="Detectivo",Z150="Automático"),"40%",IF(AND(Y150="Detectivo",Z150="Manual"),"30%",IF(AND(Y150="Correctivo",Z150="Automático"),"35%",IF(AND(Y150="Correctivo",Z150="Manual"),"25%",""))))))</f>
        <v>40%</v>
      </c>
      <c r="AB150" s="601" t="s">
        <v>111</v>
      </c>
      <c r="AC150" s="601" t="s">
        <v>112</v>
      </c>
      <c r="AD150" s="601" t="s">
        <v>113</v>
      </c>
      <c r="AE150" s="522">
        <f>IFERROR(IF(X150="Probabilidad",(Q150-(+Q150*AA150)),IF(X150="Impacto",Q150,"")),"")</f>
        <v>0.24</v>
      </c>
      <c r="AF150" s="523" t="str">
        <f t="shared" ref="AF150:AF156" si="62">IFERROR(IF(AE150="","",IF(AE150&lt;=0.2,"Muy Baja",IF(AE150&lt;=0.4,"Baja",IF(AE150&lt;=0.6,"Media",IF(AE150&lt;=0.8,"Alta","Muy Alta"))))),"")</f>
        <v>Baja</v>
      </c>
      <c r="AG150" s="521">
        <f t="shared" ref="AG150:AG156" si="63">+AE150</f>
        <v>0.24</v>
      </c>
      <c r="AH150" s="523" t="str">
        <f t="shared" ref="AH150:AH156" si="64">IFERROR(IF(AI150="","",IF(AI150&lt;=0.2,"Leve",IF(AI150&lt;=0.4,"Menor",IF(AI150&lt;=0.6,"Moderado",IF(AI150&lt;=0.8,"Mayor","Catastrófico"))))),"")</f>
        <v>Moderado</v>
      </c>
      <c r="AI150" s="524">
        <f>IFERROR(IF(X150="Impacto",(T150-(+T150*AA150)),IF(X150="Probabilidad",T150,"")),"")</f>
        <v>0.6</v>
      </c>
      <c r="AJ150" s="525" t="str">
        <f t="shared" ref="AJ150:AJ156" si="65">IFERROR(IF(OR(AND(AF150="Muy Baja",AH150="Leve"),AND(AF150="Muy Baja",AH150="Menor"),AND(AF150="Baja",AH150="Leve")),"Bajo",IF(OR(AND(AF150="Muy baja",AH150="Moderado"),AND(AF150="Baja",AH150="Menor"),AND(AF150="Baja",AH150="Moderado"),AND(AF150="Media",AH150="Leve"),AND(AF150="Media",AH150="Menor"),AND(AF150="Media",AH150="Moderado"),AND(AF150="Alta",AH150="Leve"),AND(AF150="Alta",AH150="Menor")),"Moderado",IF(OR(AND(AF150="Muy Baja",AH150="Mayor"),AND(AF150="Baja",AH150="Mayor"),AND(AF150="Media",AH150="Mayor"),AND(AF150="Alta",AH150="Moderado"),AND(AF150="Alta",AH150="Mayor"),AND(AF150="Muy Alta",AH150="Leve"),AND(AF150="Muy Alta",AH150="Menor"),AND(AF150="Muy Alta",AH150="Moderado"),AND(AF150="Muy Alta",AH150="Mayor")),"Alto",IF(OR(AND(AF150="Muy Baja",AH150="Catastrófico"),AND(AF150="Baja",AH150="Catastrófico"),AND(AF150="Media",AH150="Catastrófico"),AND(AF150="Alta",AH150="Catastrófico"),AND(AF150="Muy Alta",AH150="Catastrófico")),"Extremo","")))),"")</f>
        <v>Moderado</v>
      </c>
      <c r="AK150" s="601" t="s">
        <v>114</v>
      </c>
      <c r="AL150" s="748"/>
      <c r="AM150" s="520" t="s">
        <v>905</v>
      </c>
      <c r="AN150" s="520" t="s">
        <v>906</v>
      </c>
      <c r="AO150" s="749" t="s">
        <v>519</v>
      </c>
      <c r="AP150" s="305"/>
      <c r="AQ150" s="1166"/>
      <c r="AR150" s="301"/>
      <c r="AS150" s="637"/>
      <c r="AT150" s="132"/>
      <c r="AU150" s="132"/>
      <c r="AV150" s="132"/>
      <c r="AW150" s="132"/>
      <c r="AX150" s="132"/>
      <c r="AY150" s="132"/>
      <c r="AZ150" s="132"/>
      <c r="BA150" s="132"/>
      <c r="BB150" s="132"/>
      <c r="BC150" s="132"/>
      <c r="BD150" s="132"/>
      <c r="BE150" s="132"/>
      <c r="BF150" s="132"/>
      <c r="BG150" s="132"/>
      <c r="BH150" s="132"/>
      <c r="BI150" s="132"/>
      <c r="BJ150" s="132"/>
      <c r="BK150" s="132"/>
      <c r="BL150" s="132"/>
    </row>
    <row r="151" spans="1:65" ht="222" thickTop="1" thickBot="1">
      <c r="A151" s="1143"/>
      <c r="B151" s="1143"/>
      <c r="C151" s="1454"/>
      <c r="D151" s="1221"/>
      <c r="E151" s="1214"/>
      <c r="F151" s="1214"/>
      <c r="G151" s="1214"/>
      <c r="H151" s="1221"/>
      <c r="I151" s="1214"/>
      <c r="J151" s="1214"/>
      <c r="K151" s="1214"/>
      <c r="L151" s="1214"/>
      <c r="M151" s="1214"/>
      <c r="N151" s="1221"/>
      <c r="O151" s="1214"/>
      <c r="P151" s="1214"/>
      <c r="Q151" s="1112"/>
      <c r="R151" s="1214"/>
      <c r="S151" s="1214"/>
      <c r="T151" s="1109"/>
      <c r="U151" s="1214"/>
      <c r="V151" s="424">
        <v>2</v>
      </c>
      <c r="W151" s="425" t="s">
        <v>904</v>
      </c>
      <c r="X151" s="424" t="str">
        <f t="shared" si="60"/>
        <v>Probabilidad</v>
      </c>
      <c r="Y151" s="601" t="s">
        <v>109</v>
      </c>
      <c r="Z151" s="601" t="s">
        <v>110</v>
      </c>
      <c r="AA151" s="430" t="str">
        <f t="shared" si="61"/>
        <v>40%</v>
      </c>
      <c r="AB151" s="601" t="s">
        <v>111</v>
      </c>
      <c r="AC151" s="601" t="s">
        <v>112</v>
      </c>
      <c r="AD151" s="601" t="s">
        <v>113</v>
      </c>
      <c r="AE151" s="431">
        <f>IFERROR(IF(AND(X150="Probabilidad",X151="Probabilidad"),(AG150-(+AG150*AA151)),IF(X151="Probabilidad",(Q150-(+Q150*AA151)),IF(X151="Impacto",AG150,""))),"")</f>
        <v>0.14399999999999999</v>
      </c>
      <c r="AF151" s="432" t="str">
        <f t="shared" si="62"/>
        <v>Muy Baja</v>
      </c>
      <c r="AG151" s="423">
        <f t="shared" si="63"/>
        <v>0.14399999999999999</v>
      </c>
      <c r="AH151" s="432" t="str">
        <f t="shared" si="64"/>
        <v>Moderado</v>
      </c>
      <c r="AI151" s="420">
        <f>IFERROR(IF(AND(X150="Impacto",X151="Impacto"),(AI150-(+AI150*AA151)),IF(X151="Impacto",(T150-(+T150*AA151)),IF(X151="Probabilidad",AI150,""))),"")</f>
        <v>0.6</v>
      </c>
      <c r="AJ151" s="433" t="str">
        <f t="shared" si="65"/>
        <v>Moderado</v>
      </c>
      <c r="AK151" s="601" t="s">
        <v>114</v>
      </c>
      <c r="AL151" s="426"/>
      <c r="AM151" s="425" t="s">
        <v>907</v>
      </c>
      <c r="AN151" s="359" t="s">
        <v>906</v>
      </c>
      <c r="AO151" s="449">
        <v>45641</v>
      </c>
      <c r="AP151" s="305"/>
      <c r="AQ151" s="1468"/>
      <c r="AR151" s="301"/>
      <c r="AS151" s="637"/>
      <c r="AT151" s="133"/>
      <c r="AU151" s="133"/>
      <c r="AV151" s="133"/>
      <c r="AW151" s="133"/>
      <c r="AX151" s="133"/>
      <c r="AY151" s="133"/>
      <c r="AZ151" s="133"/>
      <c r="BA151" s="133"/>
      <c r="BB151" s="133"/>
      <c r="BC151" s="133"/>
      <c r="BD151" s="133"/>
      <c r="BE151" s="133"/>
      <c r="BF151" s="133"/>
      <c r="BG151" s="133"/>
      <c r="BH151" s="133"/>
      <c r="BI151" s="133"/>
      <c r="BJ151" s="133"/>
      <c r="BK151" s="133"/>
      <c r="BL151" s="133"/>
    </row>
    <row r="152" spans="1:65" ht="189" customHeight="1" thickTop="1" thickBot="1">
      <c r="A152" s="1143"/>
      <c r="B152" s="1143"/>
      <c r="C152" s="1454"/>
      <c r="D152" s="1221"/>
      <c r="E152" s="1214"/>
      <c r="F152" s="1214"/>
      <c r="G152" s="1214"/>
      <c r="H152" s="1221"/>
      <c r="I152" s="1214"/>
      <c r="J152" s="1214"/>
      <c r="K152" s="1214"/>
      <c r="L152" s="1214"/>
      <c r="M152" s="1214"/>
      <c r="N152" s="1221"/>
      <c r="O152" s="1214"/>
      <c r="P152" s="1214"/>
      <c r="Q152" s="1112"/>
      <c r="R152" s="1214"/>
      <c r="S152" s="1214"/>
      <c r="T152" s="1109"/>
      <c r="U152" s="1214"/>
      <c r="V152" s="424">
        <v>3</v>
      </c>
      <c r="W152" s="425" t="s">
        <v>668</v>
      </c>
      <c r="X152" s="424" t="str">
        <f t="shared" si="60"/>
        <v>Probabilidad</v>
      </c>
      <c r="Y152" s="601" t="s">
        <v>109</v>
      </c>
      <c r="Z152" s="601" t="s">
        <v>110</v>
      </c>
      <c r="AA152" s="430" t="str">
        <f t="shared" si="61"/>
        <v>40%</v>
      </c>
      <c r="AB152" s="601" t="s">
        <v>111</v>
      </c>
      <c r="AC152" s="601" t="s">
        <v>112</v>
      </c>
      <c r="AD152" s="601" t="s">
        <v>113</v>
      </c>
      <c r="AE152" s="431">
        <f>IFERROR(IF(AND(X151="Probabilidad",X152="Probabilidad"),(AG151-(+AG151*AA152)),IF(AND(X151="Impacto",X152="Probabilidad"),(AG150-(+AG150*AA152)),IF(X152="Impacto",AG151,""))),"")</f>
        <v>8.6399999999999991E-2</v>
      </c>
      <c r="AF152" s="432" t="str">
        <f t="shared" si="62"/>
        <v>Muy Baja</v>
      </c>
      <c r="AG152" s="423">
        <f t="shared" si="63"/>
        <v>8.6399999999999991E-2</v>
      </c>
      <c r="AH152" s="432" t="str">
        <f t="shared" si="64"/>
        <v>Moderado</v>
      </c>
      <c r="AI152" s="420">
        <f>IFERROR(IF(AND(X151="Impacto",X152="Impacto"),(AI151-(+AI151*AA152)),IF(AND(X151="Probabilidad",X152="Impacto"),(AI150-(+AI150*AA152)),IF(X152="Probabilidad",AI151,""))),"")</f>
        <v>0.6</v>
      </c>
      <c r="AJ152" s="433" t="str">
        <f t="shared" si="65"/>
        <v>Moderado</v>
      </c>
      <c r="AK152" s="601" t="s">
        <v>114</v>
      </c>
      <c r="AL152" s="426"/>
      <c r="AM152" s="359" t="s">
        <v>510</v>
      </c>
      <c r="AN152" s="359" t="s">
        <v>906</v>
      </c>
      <c r="AO152" s="437" t="s">
        <v>509</v>
      </c>
      <c r="AP152" s="305"/>
      <c r="AQ152" s="1468"/>
      <c r="AR152" s="301"/>
      <c r="AS152" s="637"/>
      <c r="AT152" s="133"/>
      <c r="AU152" s="133"/>
      <c r="AV152" s="133"/>
      <c r="AW152" s="133"/>
      <c r="AX152" s="133"/>
      <c r="AY152" s="133"/>
      <c r="AZ152" s="133"/>
      <c r="BA152" s="133"/>
      <c r="BB152" s="133"/>
      <c r="BC152" s="133"/>
      <c r="BD152" s="133"/>
      <c r="BE152" s="133"/>
      <c r="BF152" s="133"/>
      <c r="BG152" s="133"/>
      <c r="BH152" s="133"/>
      <c r="BI152" s="133"/>
      <c r="BJ152" s="133"/>
      <c r="BK152" s="133"/>
      <c r="BL152" s="133"/>
    </row>
    <row r="153" spans="1:65" ht="189" customHeight="1" thickTop="1" thickBot="1">
      <c r="A153" s="1143"/>
      <c r="B153" s="1143"/>
      <c r="C153" s="1454"/>
      <c r="D153" s="1221"/>
      <c r="E153" s="1214"/>
      <c r="F153" s="1214"/>
      <c r="G153" s="1214"/>
      <c r="H153" s="1221"/>
      <c r="I153" s="1214"/>
      <c r="J153" s="1214"/>
      <c r="K153" s="1214"/>
      <c r="L153" s="1214"/>
      <c r="M153" s="1214"/>
      <c r="N153" s="1221"/>
      <c r="O153" s="1214"/>
      <c r="P153" s="1214"/>
      <c r="Q153" s="1112"/>
      <c r="R153" s="1214"/>
      <c r="S153" s="1214"/>
      <c r="T153" s="1109"/>
      <c r="U153" s="1214"/>
      <c r="V153" s="1112">
        <v>4</v>
      </c>
      <c r="W153" s="1460" t="s">
        <v>511</v>
      </c>
      <c r="X153" s="1550" t="str">
        <f>IF(OR(Y153="Preventivo",Y153="Detectivo"),"Probabilidad",IF(Y153="Correctivo","Impacto",""))</f>
        <v>Probabilidad</v>
      </c>
      <c r="Y153" s="1552" t="s">
        <v>109</v>
      </c>
      <c r="Z153" s="1552" t="s">
        <v>110</v>
      </c>
      <c r="AA153" s="1554" t="str">
        <f>IF(AND(Y153="Preventivo",Z153="Automático"),"50%",IF(AND(Y153="Preventivo",Z153="Manual"),"40%",IF(AND(Y153="Detectivo",Z153="Automático"),"40%",IF(AND(Y153="Detectivo",Z153="Manual"),"30%",IF(AND(Y153="Correctivo",Z153="Automático"),"35%",IF(AND(Y153="Correctivo",Z153="Manual"),"25%",""))))))</f>
        <v>40%</v>
      </c>
      <c r="AB153" s="1552" t="s">
        <v>111</v>
      </c>
      <c r="AC153" s="1552" t="s">
        <v>112</v>
      </c>
      <c r="AD153" s="1552" t="s">
        <v>113</v>
      </c>
      <c r="AE153" s="1556">
        <f>IFERROR(IF(AND(X152="Probabilidad",X153="Probabilidad"),(AG152-(+AG152*AA153)),IF(AND(X152="Impacto",X153="Probabilidad"),(AG151-(+AG151*AA153)),IF(X153="Impacto",AG152,""))),"")</f>
        <v>5.183999999999999E-2</v>
      </c>
      <c r="AF153" s="1457" t="str">
        <f>IFERROR(IF(AE153="","",IF(AE153&lt;=0.2,"Muy Baja",IF(AE153&lt;=0.4,"Baja",IF(AE153&lt;=0.6,"Media",IF(AE153&lt;=0.8,"Alta","Muy Alta"))))),"")</f>
        <v>Muy Baja</v>
      </c>
      <c r="AG153" s="1458">
        <f>+AE153</f>
        <v>5.183999999999999E-2</v>
      </c>
      <c r="AH153" s="1457" t="str">
        <f>IFERROR(IF(AI153="","",IF(AI153&lt;=0.2,"Leve",IF(AI153&lt;=0.4,"Menor",IF(AI153&lt;=0.6,"Moderado",IF(AI153&lt;=0.8,"Mayor","Catastrófico"))))),"")</f>
        <v>Moderado</v>
      </c>
      <c r="AI153" s="1559">
        <f>IFERROR(IF(AND(X152="Impacto",X153="Impacto"),(AI152-(+AI152*AA153)),IF(AND(X152="Probabilidad",X153="Impacto"),(AI151-(+AI151*AA153)),IF(X153="Probabilidad",AI152,""))),"")</f>
        <v>0.6</v>
      </c>
      <c r="AJ153" s="1561" t="str">
        <f>IFERROR(IF(OR(AND(AF153="Muy Baja",AH153="Leve"),AND(AF153="Muy Baja",AH153="Menor"),AND(AF153="Baja",AH153="Leve")),"Bajo",IF(OR(AND(AF153="Muy baja",AH153="Moderado"),AND(AF153="Baja",AH153="Menor"),AND(AF153="Baja",AH153="Moderado"),AND(AF153="Media",AH153="Leve"),AND(AF153="Media",AH153="Menor"),AND(AF153="Media",AH153="Moderado"),AND(AF153="Alta",AH153="Leve"),AND(AF153="Alta",AH153="Menor")),"Moderado",IF(OR(AND(AF153="Muy Baja",AH153="Mayor"),AND(AF153="Baja",AH153="Mayor"),AND(AF153="Media",AH153="Mayor"),AND(AF153="Alta",AH153="Moderado"),AND(AF153="Alta",AH153="Mayor"),AND(AF153="Muy Alta",AH153="Leve"),AND(AF153="Muy Alta",AH153="Menor"),AND(AF153="Muy Alta",AH153="Moderado"),AND(AF153="Muy Alta",AH153="Mayor")),"Alto",IF(OR(AND(AF153="Muy Baja",AH153="Catastrófico"),AND(AF153="Baja",AH153="Catastrófico"),AND(AF153="Media",AH153="Catastrófico"),AND(AF153="Alta",AH153="Catastrófico"),AND(AF153="Muy Alta",AH153="Catastrófico")),"Extremo","")))),"")</f>
        <v>Moderado</v>
      </c>
      <c r="AK153" s="1552" t="s">
        <v>114</v>
      </c>
      <c r="AL153" s="1566"/>
      <c r="AM153" s="359" t="s">
        <v>908</v>
      </c>
      <c r="AN153" s="359" t="s">
        <v>906</v>
      </c>
      <c r="AO153" s="437" t="s">
        <v>909</v>
      </c>
      <c r="AP153" s="305"/>
      <c r="AQ153" s="1468"/>
      <c r="AR153" s="301"/>
      <c r="AS153" s="637"/>
      <c r="AT153" s="133"/>
      <c r="AU153" s="133"/>
      <c r="AV153" s="133"/>
      <c r="AW153" s="133"/>
      <c r="AX153" s="133"/>
      <c r="AY153" s="133"/>
      <c r="AZ153" s="133"/>
      <c r="BA153" s="133"/>
      <c r="BB153" s="133"/>
      <c r="BC153" s="133"/>
      <c r="BD153" s="133"/>
      <c r="BE153" s="133"/>
      <c r="BF153" s="133"/>
      <c r="BG153" s="133"/>
      <c r="BH153" s="133"/>
      <c r="BI153" s="133"/>
      <c r="BJ153" s="133"/>
      <c r="BK153" s="133"/>
      <c r="BL153" s="133"/>
    </row>
    <row r="154" spans="1:65" ht="151.5" customHeight="1" thickTop="1" thickBot="1">
      <c r="A154" s="1143"/>
      <c r="B154" s="1143"/>
      <c r="C154" s="1454"/>
      <c r="D154" s="1221"/>
      <c r="E154" s="1214"/>
      <c r="F154" s="1214"/>
      <c r="G154" s="1214"/>
      <c r="H154" s="1221"/>
      <c r="I154" s="1214"/>
      <c r="J154" s="1214"/>
      <c r="K154" s="1214"/>
      <c r="L154" s="1214"/>
      <c r="M154" s="1214"/>
      <c r="N154" s="1221"/>
      <c r="O154" s="1214"/>
      <c r="P154" s="1214"/>
      <c r="Q154" s="1229"/>
      <c r="R154" s="1431"/>
      <c r="S154" s="1431"/>
      <c r="T154" s="1110"/>
      <c r="U154" s="1431"/>
      <c r="V154" s="1229"/>
      <c r="W154" s="1549"/>
      <c r="X154" s="1551"/>
      <c r="Y154" s="1553"/>
      <c r="Z154" s="1553"/>
      <c r="AA154" s="1555"/>
      <c r="AB154" s="1553"/>
      <c r="AC154" s="1553"/>
      <c r="AD154" s="1553"/>
      <c r="AE154" s="1557"/>
      <c r="AF154" s="1558"/>
      <c r="AG154" s="1526"/>
      <c r="AH154" s="1558"/>
      <c r="AI154" s="1560"/>
      <c r="AJ154" s="1562"/>
      <c r="AK154" s="1553"/>
      <c r="AL154" s="1567"/>
      <c r="AM154" s="222" t="s">
        <v>910</v>
      </c>
      <c r="AN154" s="222" t="s">
        <v>906</v>
      </c>
      <c r="AO154" s="752">
        <v>45473</v>
      </c>
      <c r="AP154" s="305"/>
      <c r="AQ154" s="1468"/>
      <c r="AR154" s="301"/>
      <c r="AS154" s="637"/>
      <c r="AT154" s="133"/>
      <c r="AU154" s="133"/>
      <c r="AV154" s="133"/>
      <c r="AW154" s="133"/>
      <c r="AX154" s="133"/>
      <c r="AY154" s="133"/>
      <c r="AZ154" s="133"/>
      <c r="BA154" s="133"/>
      <c r="BB154" s="133"/>
      <c r="BC154" s="133"/>
      <c r="BD154" s="133"/>
      <c r="BE154" s="133"/>
      <c r="BF154" s="133"/>
      <c r="BG154" s="133"/>
      <c r="BH154" s="133"/>
      <c r="BI154" s="133"/>
      <c r="BJ154" s="133"/>
      <c r="BK154" s="133"/>
      <c r="BL154" s="133"/>
    </row>
    <row r="155" spans="1:65" ht="151.5" customHeight="1" thickTop="1" thickBot="1">
      <c r="A155" s="1143"/>
      <c r="B155" s="1143"/>
      <c r="C155" s="1469">
        <v>2</v>
      </c>
      <c r="D155" s="1221"/>
      <c r="E155" s="1221" t="s">
        <v>116</v>
      </c>
      <c r="F155" s="1470" t="s">
        <v>512</v>
      </c>
      <c r="G155" s="1221" t="s">
        <v>911</v>
      </c>
      <c r="H155" s="1221" t="s">
        <v>380</v>
      </c>
      <c r="I155" s="1470" t="s">
        <v>513</v>
      </c>
      <c r="J155" s="1224" t="s">
        <v>106</v>
      </c>
      <c r="K155" s="1224"/>
      <c r="L155" s="1224"/>
      <c r="M155" s="1224"/>
      <c r="N155" s="1230" t="s">
        <v>149</v>
      </c>
      <c r="O155" s="1112">
        <v>591</v>
      </c>
      <c r="P155" s="1451" t="str">
        <f>IF(O155&lt;=0,"",IF(O155&lt;=2,"Muy Baja",IF(O155&lt;=24,"Baja",IF(O155&lt;=500,"Media",IF(O155&lt;=5000,"Alta","Muy Alta")))))</f>
        <v>Alta</v>
      </c>
      <c r="Q155" s="1458">
        <f>IF(P155="","",IF(P155="Muy Baja",0.2,IF(P155="Baja",0.4,IF(P155="Media",0.6,IF(P155="Alta",0.8,IF(#REF!="Muy Alta",1,))))))</f>
        <v>0.8</v>
      </c>
      <c r="R155" s="1221" t="s">
        <v>108</v>
      </c>
      <c r="S155" s="1451" t="str">
        <f>IF(OR(R155='Tabla Impacto'!$C$11,R155='Tabla Impacto'!$D$11),"Leve",IF(OR(R155='Tabla Impacto'!$C$12,R155='Tabla Impacto'!$D$12),"Menor",IF(OR(R155='Tabla Impacto'!$C$13,R155='Tabla Impacto'!$D$13),"Moderado",IF(OR(R155='Tabla Impacto'!$C$14,R155='Tabla Impacto'!$D$14),"Mayor",IF(OR(R155='Tabla Impacto'!$C$15,R155='Tabla Impacto'!$D$15),"Catastrófico","")))))</f>
        <v>Moderado</v>
      </c>
      <c r="T155" s="1109">
        <f>IF(S155="","",IF(S155="Leve",0.2,IF(S155="Menor",0.4,IF(S155="Moderado",0.6,IF(S155="Mayor",0.8,IF(S155="Catastrófico",1,))))))</f>
        <v>0.6</v>
      </c>
      <c r="U155" s="1452" t="str">
        <f>IF(OR(AND(P155="Muy Baja",S155="Leve"),AND(P155="Muy Baja",S155="Menor"),AND(P155="Baja",S155="Leve")),"Bajo",IF(OR(AND(P155="Muy baja",S155="Moderado"),AND(P155="Baja",S155="Menor"),AND(P155="Baja",S155="Moderado"),AND(P155="Media",S155="Leve"),AND(P155="Media",S155="Menor"),AND(P155="Media",S155="Moderado"),AND(P155="Alta",S155="Leve"),AND(P155="Alta",S155="Menor")),"Moderado",IF(OR(AND(P155="Muy Baja",S155="Mayor"),AND(P155="Baja",S155="Mayor"),AND(P155="Media",S155="Mayor"),AND(P155="Alta",S155="Moderado"),AND(P155="Alta",S155="Mayor"),AND(P155="Muy Alta",S155="Leve"),AND(P155="Muy Alta",S155="Menor"),AND(P155="Muy Alta",S155="Moderado"),AND(P155="Muy Alta",S155="Mayor")),"Alto",IF(OR(AND(P155="Muy Baja",S155="Catastrófico"),AND(P155="Baja",S155="Catastrófico"),AND(P155="Media",S155="Catastrófico"),AND(P155="Alta",S155="Catastrófico"),AND(P155="Muy Alta",S155="Catastrófico")),"Extremo",""))))</f>
        <v>Alto</v>
      </c>
      <c r="V155" s="424">
        <v>1</v>
      </c>
      <c r="W155" s="359" t="s">
        <v>514</v>
      </c>
      <c r="X155" s="424" t="str">
        <f t="shared" si="60"/>
        <v>Probabilidad</v>
      </c>
      <c r="Y155" s="745" t="s">
        <v>109</v>
      </c>
      <c r="Z155" s="745" t="s">
        <v>110</v>
      </c>
      <c r="AA155" s="430" t="str">
        <f t="shared" si="61"/>
        <v>40%</v>
      </c>
      <c r="AB155" s="745" t="s">
        <v>111</v>
      </c>
      <c r="AC155" s="745" t="s">
        <v>112</v>
      </c>
      <c r="AD155" s="745" t="s">
        <v>113</v>
      </c>
      <c r="AE155" s="431">
        <f>IFERROR(IF(X155="Probabilidad",(Q155-(+Q155*AA155)),IF(X155="Impacto",Q155,"")),"")</f>
        <v>0.48</v>
      </c>
      <c r="AF155" s="432" t="str">
        <f t="shared" si="62"/>
        <v>Media</v>
      </c>
      <c r="AG155" s="423">
        <f t="shared" si="63"/>
        <v>0.48</v>
      </c>
      <c r="AH155" s="432" t="str">
        <f t="shared" si="64"/>
        <v>Moderado</v>
      </c>
      <c r="AI155" s="423">
        <f>IFERROR(IF(X155="Impacto",(T155-(+T155*AA155)),IF(X155="Probabilidad",T155,"")),"")</f>
        <v>0.6</v>
      </c>
      <c r="AJ155" s="433" t="str">
        <f t="shared" si="65"/>
        <v>Moderado</v>
      </c>
      <c r="AK155" s="745" t="s">
        <v>114</v>
      </c>
      <c r="AL155" s="426"/>
      <c r="AM155" s="359" t="s">
        <v>912</v>
      </c>
      <c r="AN155" s="359" t="s">
        <v>913</v>
      </c>
      <c r="AO155" s="437" t="s">
        <v>519</v>
      </c>
      <c r="AP155" s="305"/>
      <c r="AQ155" s="300"/>
      <c r="AR155" s="301"/>
      <c r="AS155" s="637"/>
      <c r="AT155" s="133"/>
      <c r="AU155" s="133"/>
      <c r="AV155" s="133"/>
      <c r="AW155" s="133"/>
      <c r="AX155" s="133"/>
      <c r="AY155" s="133"/>
      <c r="AZ155" s="133"/>
      <c r="BA155" s="133"/>
      <c r="BB155" s="133"/>
      <c r="BC155" s="133"/>
      <c r="BD155" s="133"/>
      <c r="BE155" s="133"/>
      <c r="BF155" s="133"/>
      <c r="BG155" s="133"/>
      <c r="BH155" s="133"/>
      <c r="BI155" s="133"/>
      <c r="BJ155" s="133"/>
      <c r="BK155" s="133"/>
      <c r="BL155" s="133"/>
    </row>
    <row r="156" spans="1:65" ht="151.5" customHeight="1" thickTop="1" thickBot="1">
      <c r="A156" s="1143"/>
      <c r="B156" s="1143"/>
      <c r="C156" s="1454"/>
      <c r="D156" s="1221"/>
      <c r="E156" s="1214"/>
      <c r="F156" s="1214"/>
      <c r="G156" s="1214"/>
      <c r="H156" s="1221"/>
      <c r="I156" s="1214"/>
      <c r="J156" s="1214"/>
      <c r="K156" s="1214"/>
      <c r="L156" s="1214"/>
      <c r="M156" s="1214"/>
      <c r="N156" s="1221"/>
      <c r="O156" s="1214"/>
      <c r="P156" s="1214"/>
      <c r="Q156" s="1112"/>
      <c r="R156" s="1214"/>
      <c r="S156" s="1214"/>
      <c r="T156" s="1109"/>
      <c r="U156" s="1214"/>
      <c r="V156" s="1112">
        <v>2</v>
      </c>
      <c r="W156" s="1460" t="s">
        <v>515</v>
      </c>
      <c r="X156" s="1112" t="str">
        <f t="shared" si="60"/>
        <v>Probabilidad</v>
      </c>
      <c r="Y156" s="1463" t="s">
        <v>109</v>
      </c>
      <c r="Z156" s="1463" t="s">
        <v>110</v>
      </c>
      <c r="AA156" s="1464" t="str">
        <f t="shared" si="61"/>
        <v>40%</v>
      </c>
      <c r="AB156" s="1463" t="s">
        <v>111</v>
      </c>
      <c r="AC156" s="1463" t="s">
        <v>112</v>
      </c>
      <c r="AD156" s="1463" t="s">
        <v>113</v>
      </c>
      <c r="AE156" s="1465">
        <f>IFERROR(IF(AND(X155="Probabilidad",X156="Probabilidad"),(AG155-(+AG155*AA156)),IF(X156="Probabilidad",(Q155-(+Q155*AA156)),IF(X156="Impacto",AG155,""))),"")</f>
        <v>0.28799999999999998</v>
      </c>
      <c r="AF156" s="1457" t="str">
        <f t="shared" si="62"/>
        <v>Baja</v>
      </c>
      <c r="AG156" s="1458">
        <f t="shared" si="63"/>
        <v>0.28799999999999998</v>
      </c>
      <c r="AH156" s="1457" t="str">
        <f t="shared" si="64"/>
        <v>Leve</v>
      </c>
      <c r="AI156" s="1458">
        <f>IFERROR(IF(X156="Impacto",(T155-(+T155*AA156)),IF(X156="Probabilidad",T156,"")),"")</f>
        <v>0</v>
      </c>
      <c r="AJ156" s="1459" t="str">
        <f t="shared" si="65"/>
        <v>Bajo</v>
      </c>
      <c r="AK156" s="601" t="s">
        <v>114</v>
      </c>
      <c r="AL156" s="426"/>
      <c r="AM156" s="425" t="s">
        <v>510</v>
      </c>
      <c r="AN156" s="359" t="s">
        <v>914</v>
      </c>
      <c r="AO156" s="437" t="s">
        <v>509</v>
      </c>
      <c r="AP156" s="305"/>
      <c r="AQ156" s="300"/>
      <c r="AR156" s="301"/>
      <c r="AS156" s="637"/>
      <c r="AT156" s="133"/>
      <c r="AU156" s="133"/>
      <c r="AV156" s="133"/>
      <c r="AW156" s="133"/>
      <c r="AX156" s="133"/>
      <c r="AY156" s="133"/>
      <c r="AZ156" s="133"/>
      <c r="BA156" s="133"/>
      <c r="BB156" s="133"/>
      <c r="BC156" s="133"/>
      <c r="BD156" s="133"/>
      <c r="BE156" s="133"/>
      <c r="BF156" s="133"/>
      <c r="BG156" s="133"/>
      <c r="BH156" s="133"/>
      <c r="BI156" s="133"/>
      <c r="BJ156" s="133"/>
      <c r="BK156" s="133"/>
      <c r="BL156" s="133"/>
    </row>
    <row r="157" spans="1:65" ht="190.5" thickTop="1" thickBot="1">
      <c r="A157" s="1143"/>
      <c r="B157" s="1143"/>
      <c r="C157" s="1433"/>
      <c r="D157" s="1231"/>
      <c r="E157" s="1431"/>
      <c r="F157" s="1431"/>
      <c r="G157" s="1431"/>
      <c r="H157" s="1231"/>
      <c r="I157" s="1431"/>
      <c r="J157" s="1431"/>
      <c r="K157" s="1431"/>
      <c r="L157" s="1431"/>
      <c r="M157" s="1431"/>
      <c r="N157" s="1231"/>
      <c r="O157" s="1431"/>
      <c r="P157" s="1431"/>
      <c r="Q157" s="1431"/>
      <c r="R157" s="1431"/>
      <c r="S157" s="1431"/>
      <c r="T157" s="1110"/>
      <c r="U157" s="1431"/>
      <c r="V157" s="1431"/>
      <c r="W157" s="1431"/>
      <c r="X157" s="1431"/>
      <c r="Y157" s="1431"/>
      <c r="Z157" s="1431"/>
      <c r="AA157" s="1431"/>
      <c r="AB157" s="1431"/>
      <c r="AC157" s="1431"/>
      <c r="AD157" s="1431"/>
      <c r="AE157" s="1431"/>
      <c r="AF157" s="1431"/>
      <c r="AG157" s="1431"/>
      <c r="AH157" s="1431"/>
      <c r="AI157" s="1431"/>
      <c r="AJ157" s="1431"/>
      <c r="AK157" s="601" t="s">
        <v>114</v>
      </c>
      <c r="AL157" s="428"/>
      <c r="AM157" s="435" t="s">
        <v>516</v>
      </c>
      <c r="AN157" s="222" t="s">
        <v>906</v>
      </c>
      <c r="AO157" s="421" t="s">
        <v>909</v>
      </c>
      <c r="AP157" s="305"/>
      <c r="AQ157" s="300"/>
      <c r="AR157" s="301"/>
      <c r="AS157" s="637"/>
      <c r="AT157" s="133"/>
      <c r="AU157" s="133"/>
      <c r="AV157" s="133"/>
      <c r="AW157" s="133"/>
      <c r="AX157" s="133"/>
      <c r="AY157" s="133"/>
      <c r="AZ157" s="133"/>
      <c r="BA157" s="133"/>
      <c r="BB157" s="133"/>
      <c r="BC157" s="133"/>
      <c r="BD157" s="133"/>
      <c r="BE157" s="133"/>
      <c r="BF157" s="133"/>
      <c r="BG157" s="133"/>
      <c r="BH157" s="133"/>
      <c r="BI157" s="133"/>
      <c r="BJ157" s="133"/>
      <c r="BK157" s="133"/>
      <c r="BL157" s="133"/>
    </row>
    <row r="158" spans="1:65" ht="151.5" customHeight="1" thickTop="1" thickBot="1">
      <c r="A158" s="1143"/>
      <c r="B158" s="1143"/>
      <c r="C158" s="1469">
        <v>3</v>
      </c>
      <c r="D158" s="1221" t="s">
        <v>915</v>
      </c>
      <c r="E158" s="1221" t="s">
        <v>126</v>
      </c>
      <c r="F158" s="1470" t="s">
        <v>916</v>
      </c>
      <c r="G158" s="1221" t="s">
        <v>917</v>
      </c>
      <c r="H158" s="1221" t="s">
        <v>380</v>
      </c>
      <c r="I158" s="1224" t="s">
        <v>918</v>
      </c>
      <c r="J158" s="1221" t="s">
        <v>106</v>
      </c>
      <c r="K158" s="1221" t="s">
        <v>106</v>
      </c>
      <c r="L158" s="1221"/>
      <c r="M158" s="1221" t="s">
        <v>106</v>
      </c>
      <c r="N158" s="1230" t="s">
        <v>149</v>
      </c>
      <c r="O158" s="1112">
        <v>4</v>
      </c>
      <c r="P158" s="1451" t="str">
        <f>IF(O158&lt;=0,"",IF(O158&lt;=2,"Muy Baja",IF(O158&lt;=24,"Baja",IF(O158&lt;=500,"Media",IF(O158&lt;=5000,"Alta","Muy Alta")))))</f>
        <v>Baja</v>
      </c>
      <c r="Q158" s="1458">
        <f>IF(P158="","",IF(P158="Muy Baja",0.2,IF(P158="Baja",0.4,IF(P158="Media",0.6,IF(P158="Alta",0.8,IF(P158="Muy Alta",1,))))))</f>
        <v>0.4</v>
      </c>
      <c r="R158" s="1221" t="s">
        <v>165</v>
      </c>
      <c r="S158" s="1451" t="str">
        <f>IF(OR(R158='Tabla Impacto'!$C$11,R158='Tabla Impacto'!$D$11),"Leve",IF(OR(R158='Tabla Impacto'!$C$12,R158='Tabla Impacto'!$D$12),"Menor",IF(OR(R158='Tabla Impacto'!$C$13,R158='Tabla Impacto'!$D$13),"Moderado",IF(OR(R158='Tabla Impacto'!$C$14,R158='Tabla Impacto'!$D$14),"Mayor",IF(OR(R158='Tabla Impacto'!$C$15,R158='Tabla Impacto'!$D$15),"Catastrófico","")))))</f>
        <v>Mayor</v>
      </c>
      <c r="T158" s="1109">
        <f>IF(S158="","",IF(S158="Leve",0.2,IF(S158="Menor",0.4,IF(S158="Moderado",0.6,IF(S158="Mayor",0.8,IF(S158="Catastrófico",1,))))))</f>
        <v>0.8</v>
      </c>
      <c r="U158" s="1452" t="str">
        <f>IF(OR(AND(P158="Muy Baja",S158="Leve"),AND(P158="Muy Baja",S158="Menor"),AND(P158="Baja",S158="Leve")),"Bajo",IF(OR(AND(P158="Muy baja",S158="Moderado"),AND(P158="Baja",S158="Menor"),AND(P158="Baja",S158="Moderado"),AND(P158="Media",S158="Leve"),AND(P158="Media",S158="Menor"),AND(P158="Media",S158="Moderado"),AND(P158="Alta",S158="Leve"),AND(P158="Alta",S158="Menor")),"Moderado",IF(OR(AND(P158="Muy Baja",S158="Mayor"),AND(P158="Baja",S158="Mayor"),AND(P158="Media",S158="Mayor"),AND(P158="Alta",S158="Moderado"),AND(P158="Alta",S158="Mayor"),AND(P158="Muy Alta",S158="Leve"),AND(P158="Muy Alta",S158="Menor"),AND(P158="Muy Alta",S158="Moderado"),AND(P158="Muy Alta",S158="Mayor")),"Alto",IF(OR(AND(P158="Muy Baja",S158="Catastrófico"),AND(P158="Baja",S158="Catastrófico"),AND(P158="Media",S158="Catastrófico"),AND(P158="Alta",S158="Catastrófico"),AND(P158="Muy Alta",S158="Catastrófico")),"Extremo",""))))</f>
        <v>Alto</v>
      </c>
      <c r="V158" s="424">
        <v>1</v>
      </c>
      <c r="W158" s="425" t="s">
        <v>919</v>
      </c>
      <c r="X158" s="424" t="str">
        <f t="shared" ref="X158:X164" si="66">IF(OR(Y158="Preventivo",Y158="Detectivo"),"Probabilidad",IF(Y158="Correctivo","Impacto",""))</f>
        <v>Probabilidad</v>
      </c>
      <c r="Y158" s="429" t="s">
        <v>109</v>
      </c>
      <c r="Z158" s="429" t="s">
        <v>110</v>
      </c>
      <c r="AA158" s="430" t="str">
        <f t="shared" ref="AA158:AA164" si="67">IF(AND(Y158="Preventivo",Z158="Automático"),"50%",IF(AND(Y158="Preventivo",Z158="Manual"),"40%",IF(AND(Y158="Detectivo",Z158="Automático"),"40%",IF(AND(Y158="Detectivo",Z158="Manual"),"30%",IF(AND(Y158="Correctivo",Z158="Automático"),"35%",IF(AND(Y158="Correctivo",Z158="Manual"),"25%",""))))))</f>
        <v>40%</v>
      </c>
      <c r="AB158" s="429" t="s">
        <v>111</v>
      </c>
      <c r="AC158" s="429" t="s">
        <v>112</v>
      </c>
      <c r="AD158" s="429" t="s">
        <v>113</v>
      </c>
      <c r="AE158" s="431">
        <f>IFERROR(IF(X158="Probabilidad",(Q158-(+Q158*AA158)),IF(X158="Impacto",Q158,"")),"")</f>
        <v>0.24</v>
      </c>
      <c r="AF158" s="432" t="str">
        <f t="shared" ref="AF158:AF164" si="68">IFERROR(IF(AE158="","",IF(AE158&lt;=0.2,"Muy Baja",IF(AE158&lt;=0.4,"Baja",IF(AE158&lt;=0.6,"Media",IF(AE158&lt;=0.8,"Alta","Muy Alta"))))),"")</f>
        <v>Baja</v>
      </c>
      <c r="AG158" s="423">
        <f t="shared" ref="AG158:AG164" si="69">+AE158</f>
        <v>0.24</v>
      </c>
      <c r="AH158" s="432" t="str">
        <f t="shared" ref="AH158:AH164" si="70">IFERROR(IF(AI158="","",IF(AI158&lt;=0.2,"Leve",IF(AI158&lt;=0.4,"Menor",IF(AI158&lt;=0.6,"Moderado",IF(AI158&lt;=0.8,"Mayor","Catastrófico"))))),"")</f>
        <v>Mayor</v>
      </c>
      <c r="AI158" s="423">
        <f>IFERROR(IF(X158="Impacto",(T158-(+T158*AA158)),IF(X158="Probabilidad",T158,"")),"")</f>
        <v>0.8</v>
      </c>
      <c r="AJ158" s="433" t="str">
        <f t="shared" ref="AJ158:AJ164" si="71">IFERROR(IF(OR(AND(AF158="Muy Baja",AH158="Leve"),AND(AF158="Muy Baja",AH158="Menor"),AND(AF158="Baja",AH158="Leve")),"Bajo",IF(OR(AND(AF158="Muy baja",AH158="Moderado"),AND(AF158="Baja",AH158="Menor"),AND(AF158="Baja",AH158="Moderado"),AND(AF158="Media",AH158="Leve"),AND(AF158="Media",AH158="Menor"),AND(AF158="Media",AH158="Moderado"),AND(AF158="Alta",AH158="Leve"),AND(AF158="Alta",AH158="Menor")),"Moderado",IF(OR(AND(AF158="Muy Baja",AH158="Mayor"),AND(AF158="Baja",AH158="Mayor"),AND(AF158="Media",AH158="Mayor"),AND(AF158="Alta",AH158="Moderado"),AND(AF158="Alta",AH158="Mayor"),AND(AF158="Muy Alta",AH158="Leve"),AND(AF158="Muy Alta",AH158="Menor"),AND(AF158="Muy Alta",AH158="Moderado"),AND(AF158="Muy Alta",AH158="Mayor")),"Alto",IF(OR(AND(AF158="Muy Baja",AH158="Catastrófico"),AND(AF158="Baja",AH158="Catastrófico"),AND(AF158="Media",AH158="Catastrófico"),AND(AF158="Alta",AH158="Catastrófico"),AND(AF158="Muy Alta",AH158="Catastrófico")),"Extremo","")))),"")</f>
        <v>Alto</v>
      </c>
      <c r="AK158" s="601" t="s">
        <v>114</v>
      </c>
      <c r="AL158" s="426"/>
      <c r="AM158" s="1230" t="s">
        <v>923</v>
      </c>
      <c r="AN158" s="1230" t="s">
        <v>924</v>
      </c>
      <c r="AO158" s="1568" t="s">
        <v>925</v>
      </c>
      <c r="AP158" s="305"/>
      <c r="AQ158" s="300"/>
      <c r="AR158" s="301"/>
      <c r="AS158" s="637"/>
      <c r="AT158" s="133"/>
      <c r="AU158" s="133"/>
      <c r="AV158" s="133"/>
      <c r="AW158" s="133"/>
      <c r="AX158" s="133"/>
      <c r="AY158" s="133"/>
      <c r="AZ158" s="133"/>
      <c r="BA158" s="133"/>
      <c r="BB158" s="133"/>
      <c r="BC158" s="133"/>
      <c r="BD158" s="133"/>
      <c r="BE158" s="133"/>
      <c r="BF158" s="133"/>
      <c r="BG158" s="133"/>
      <c r="BH158" s="133"/>
      <c r="BI158" s="133"/>
      <c r="BJ158" s="133"/>
      <c r="BK158" s="133"/>
      <c r="BL158" s="133"/>
    </row>
    <row r="159" spans="1:65" ht="151.5" customHeight="1" thickTop="1" thickBot="1">
      <c r="A159" s="1143"/>
      <c r="B159" s="1143"/>
      <c r="C159" s="1454"/>
      <c r="D159" s="1112"/>
      <c r="E159" s="1214"/>
      <c r="F159" s="1214"/>
      <c r="G159" s="1214"/>
      <c r="H159" s="1221"/>
      <c r="I159" s="1214"/>
      <c r="J159" s="1214"/>
      <c r="K159" s="1214"/>
      <c r="L159" s="1214"/>
      <c r="M159" s="1214"/>
      <c r="N159" s="1221"/>
      <c r="O159" s="1214"/>
      <c r="P159" s="1214"/>
      <c r="Q159" s="1112"/>
      <c r="R159" s="1214"/>
      <c r="S159" s="1214"/>
      <c r="T159" s="1214"/>
      <c r="U159" s="1214"/>
      <c r="V159" s="424">
        <v>2</v>
      </c>
      <c r="W159" s="359" t="s">
        <v>920</v>
      </c>
      <c r="X159" s="424" t="str">
        <f t="shared" si="66"/>
        <v>Probabilidad</v>
      </c>
      <c r="Y159" s="429" t="s">
        <v>109</v>
      </c>
      <c r="Z159" s="429" t="s">
        <v>110</v>
      </c>
      <c r="AA159" s="430" t="str">
        <f t="shared" si="67"/>
        <v>40%</v>
      </c>
      <c r="AB159" s="429" t="s">
        <v>111</v>
      </c>
      <c r="AC159" s="429" t="s">
        <v>112</v>
      </c>
      <c r="AD159" s="429" t="s">
        <v>113</v>
      </c>
      <c r="AE159" s="753">
        <f>IFERROR(IF(AND(X158="Probabilidad",X159="Probabilidad"),(AG158-(+AG158*AA159)),IF(X159="Probabilidad",(Q158-(+Q158*AA159)),IF(X159="Impacto",AG158,""))),"")</f>
        <v>0.14399999999999999</v>
      </c>
      <c r="AF159" s="432" t="str">
        <f t="shared" si="68"/>
        <v>Muy Baja</v>
      </c>
      <c r="AG159" s="423">
        <f t="shared" si="69"/>
        <v>0.14399999999999999</v>
      </c>
      <c r="AH159" s="432" t="str">
        <f t="shared" si="70"/>
        <v>Mayor</v>
      </c>
      <c r="AI159" s="754">
        <f>IFERROR(IF(AND(X158="Impacto",X159="Impacto"),(AI158-(+AI158*AA159)),IF(AND(X158="Probabilidad",X159="Impacto"),(AI156-(+AI156*AA159)),IF(X159="Probabilidad",AI158,""))),"")</f>
        <v>0.8</v>
      </c>
      <c r="AJ159" s="433" t="str">
        <f t="shared" si="71"/>
        <v>Alto</v>
      </c>
      <c r="AK159" s="601" t="s">
        <v>114</v>
      </c>
      <c r="AL159" s="426"/>
      <c r="AM159" s="1221"/>
      <c r="AN159" s="1221"/>
      <c r="AO159" s="1496"/>
      <c r="AP159" s="305"/>
      <c r="AQ159" s="300"/>
      <c r="AR159" s="301"/>
      <c r="AS159" s="637"/>
      <c r="AT159" s="133"/>
      <c r="AU159" s="133"/>
      <c r="AV159" s="133"/>
      <c r="AW159" s="133"/>
      <c r="AX159" s="133"/>
      <c r="AY159" s="133"/>
      <c r="AZ159" s="133"/>
      <c r="BA159" s="133"/>
      <c r="BB159" s="133"/>
      <c r="BC159" s="133"/>
      <c r="BD159" s="133"/>
      <c r="BE159" s="133"/>
      <c r="BF159" s="133"/>
      <c r="BG159" s="133"/>
      <c r="BH159" s="133"/>
      <c r="BI159" s="133"/>
      <c r="BJ159" s="133"/>
      <c r="BK159" s="133"/>
      <c r="BL159" s="133"/>
    </row>
    <row r="160" spans="1:65" ht="151.5" customHeight="1" thickTop="1" thickBot="1">
      <c r="A160" s="1143"/>
      <c r="B160" s="1143"/>
      <c r="C160" s="1454"/>
      <c r="D160" s="1112"/>
      <c r="E160" s="1214"/>
      <c r="F160" s="1214"/>
      <c r="G160" s="1214"/>
      <c r="H160" s="1221"/>
      <c r="I160" s="1214"/>
      <c r="J160" s="1214"/>
      <c r="K160" s="1214"/>
      <c r="L160" s="1214"/>
      <c r="M160" s="1214"/>
      <c r="N160" s="1221"/>
      <c r="O160" s="1214"/>
      <c r="P160" s="1214"/>
      <c r="Q160" s="1112"/>
      <c r="R160" s="1214"/>
      <c r="S160" s="1214"/>
      <c r="T160" s="1214"/>
      <c r="U160" s="1214"/>
      <c r="V160" s="424">
        <v>3</v>
      </c>
      <c r="W160" s="359" t="s">
        <v>921</v>
      </c>
      <c r="X160" s="222" t="str">
        <f t="shared" si="66"/>
        <v>Probabilidad</v>
      </c>
      <c r="Y160" s="429" t="s">
        <v>130</v>
      </c>
      <c r="Z160" s="429" t="s">
        <v>110</v>
      </c>
      <c r="AA160" s="430" t="str">
        <f t="shared" si="67"/>
        <v>30%</v>
      </c>
      <c r="AB160" s="429" t="s">
        <v>111</v>
      </c>
      <c r="AC160" s="429" t="s">
        <v>112</v>
      </c>
      <c r="AD160" s="429" t="s">
        <v>113</v>
      </c>
      <c r="AE160" s="753">
        <f>IFERROR(IF(AND(X159="Probabilidad",X160="Probabilidad"),(AG159-(+AG159*AA160)),IF(X160="Probabilidad",(Q158-(+Q158*AA160)),IF(X160="Impacto",AG159,""))),"")</f>
        <v>0.1008</v>
      </c>
      <c r="AF160" s="432" t="str">
        <f t="shared" si="68"/>
        <v>Muy Baja</v>
      </c>
      <c r="AG160" s="423">
        <f t="shared" si="69"/>
        <v>0.1008</v>
      </c>
      <c r="AH160" s="432" t="str">
        <f t="shared" si="70"/>
        <v>Mayor</v>
      </c>
      <c r="AI160" s="754">
        <f>IFERROR(IF(AND(X159="Impacto",X160="Impacto"),(AI159-(+AI159*AA160)),IF(AND(X159="Probabilidad",X160="Impacto"),(AI157-(+AI157*AA160)),IF(X160="Probabilidad",AI159,""))),"")</f>
        <v>0.8</v>
      </c>
      <c r="AJ160" s="432" t="str">
        <f t="shared" si="71"/>
        <v>Alto</v>
      </c>
      <c r="AK160" s="601" t="s">
        <v>114</v>
      </c>
      <c r="AL160" s="426"/>
      <c r="AM160" s="1460" t="s">
        <v>926</v>
      </c>
      <c r="AN160" s="1569" t="s">
        <v>924</v>
      </c>
      <c r="AO160" s="1571" t="s">
        <v>927</v>
      </c>
      <c r="AP160" s="305"/>
      <c r="AQ160" s="300"/>
      <c r="AR160" s="301"/>
      <c r="AS160" s="637"/>
      <c r="AT160" s="133"/>
      <c r="AU160" s="133"/>
      <c r="AV160" s="133"/>
      <c r="AW160" s="133"/>
      <c r="AX160" s="133"/>
      <c r="AY160" s="133"/>
      <c r="AZ160" s="133"/>
      <c r="BA160" s="133"/>
      <c r="BB160" s="133"/>
      <c r="BC160" s="133"/>
      <c r="BD160" s="133"/>
      <c r="BE160" s="133"/>
      <c r="BF160" s="133"/>
      <c r="BG160" s="133"/>
      <c r="BH160" s="133"/>
      <c r="BI160" s="133"/>
      <c r="BJ160" s="133"/>
      <c r="BK160" s="133"/>
      <c r="BL160" s="133"/>
    </row>
    <row r="161" spans="1:92" ht="151.5" customHeight="1" thickTop="1" thickBot="1">
      <c r="A161" s="1143"/>
      <c r="B161" s="1143"/>
      <c r="C161" s="1433"/>
      <c r="D161" s="1229"/>
      <c r="E161" s="1431"/>
      <c r="F161" s="1431"/>
      <c r="G161" s="1431"/>
      <c r="H161" s="1231"/>
      <c r="I161" s="1431"/>
      <c r="J161" s="1431"/>
      <c r="K161" s="1431"/>
      <c r="L161" s="1431"/>
      <c r="M161" s="1431"/>
      <c r="N161" s="1231"/>
      <c r="O161" s="1431"/>
      <c r="P161" s="1431"/>
      <c r="Q161" s="1431"/>
      <c r="R161" s="1431"/>
      <c r="S161" s="1431"/>
      <c r="T161" s="1431"/>
      <c r="U161" s="1431"/>
      <c r="V161" s="434">
        <v>4</v>
      </c>
      <c r="W161" s="435" t="s">
        <v>922</v>
      </c>
      <c r="X161" s="434" t="str">
        <f t="shared" si="66"/>
        <v>Probabilidad</v>
      </c>
      <c r="Y161" s="429" t="s">
        <v>109</v>
      </c>
      <c r="Z161" s="429" t="s">
        <v>110</v>
      </c>
      <c r="AA161" s="427" t="str">
        <f t="shared" si="67"/>
        <v>40%</v>
      </c>
      <c r="AB161" s="429" t="s">
        <v>111</v>
      </c>
      <c r="AC161" s="429" t="s">
        <v>112</v>
      </c>
      <c r="AD161" s="429" t="s">
        <v>113</v>
      </c>
      <c r="AE161" s="417">
        <f>IFERROR(IF(AND(X159="Probabilidad",X161="Probabilidad"),(AG159-(+AG159*AA161)),IF(AND(X159="Impacto",X161="Probabilidad"),(AG158-(+AG158*AA161)),IF(X161="Impacto",AG159,""))),"")</f>
        <v>8.6399999999999991E-2</v>
      </c>
      <c r="AF161" s="418" t="str">
        <f t="shared" si="68"/>
        <v>Muy Baja</v>
      </c>
      <c r="AG161" s="217">
        <f t="shared" si="69"/>
        <v>8.6399999999999991E-2</v>
      </c>
      <c r="AH161" s="418" t="str">
        <f>IFERROR(IF(AI161="","",IF(AI161&lt;=0.2,"Leve",IF(AI161&lt;=0.4,"Menor",IF(AI161&lt;=0.6,"Moderado",IF(AI161&lt;=0.8,"Mayor","Catastrófico"))))),"")</f>
        <v>Mayor</v>
      </c>
      <c r="AI161" s="754">
        <f>IFERROR(IF(AND(X160="Impacto",X161="Impacto"),(AI160-(+AI160*AA161)),IF(AND(X160="Probabilidad",X161="Impacto"),(AI160-(+AI160*AA161)),IF(X161="Probabilidad",AI160,""))),"")</f>
        <v>0.8</v>
      </c>
      <c r="AJ161" s="418" t="str">
        <f t="shared" si="71"/>
        <v>Alto</v>
      </c>
      <c r="AK161" s="601" t="s">
        <v>114</v>
      </c>
      <c r="AL161" s="428"/>
      <c r="AM161" s="1549"/>
      <c r="AN161" s="1570"/>
      <c r="AO161" s="1572"/>
      <c r="AP161" s="305"/>
      <c r="AQ161" s="300"/>
      <c r="AR161" s="301"/>
      <c r="AS161" s="637"/>
      <c r="AT161" s="133"/>
      <c r="AU161" s="133"/>
      <c r="AV161" s="133"/>
      <c r="AW161" s="133"/>
      <c r="AX161" s="133"/>
      <c r="AY161" s="133"/>
      <c r="AZ161" s="133"/>
      <c r="BA161" s="133"/>
      <c r="BB161" s="133"/>
      <c r="BC161" s="133"/>
      <c r="BD161" s="133"/>
      <c r="BE161" s="133"/>
      <c r="BF161" s="133"/>
      <c r="BG161" s="133"/>
      <c r="BH161" s="133"/>
      <c r="BI161" s="133"/>
      <c r="BJ161" s="133"/>
      <c r="BK161" s="133"/>
      <c r="BL161" s="133"/>
    </row>
    <row r="162" spans="1:92" ht="162.94999999999999" customHeight="1" thickTop="1" thickBot="1">
      <c r="A162" s="1143"/>
      <c r="B162" s="1143"/>
      <c r="C162" s="1469">
        <v>4</v>
      </c>
      <c r="D162" s="1221" t="s">
        <v>928</v>
      </c>
      <c r="E162" s="1221" t="s">
        <v>126</v>
      </c>
      <c r="F162" s="1221" t="s">
        <v>517</v>
      </c>
      <c r="G162" s="1221" t="s">
        <v>929</v>
      </c>
      <c r="H162" s="1221" t="s">
        <v>380</v>
      </c>
      <c r="I162" s="1224" t="s">
        <v>930</v>
      </c>
      <c r="J162" s="1221" t="s">
        <v>106</v>
      </c>
      <c r="K162" s="1221" t="s">
        <v>106</v>
      </c>
      <c r="L162" s="1221"/>
      <c r="M162" s="1221" t="s">
        <v>106</v>
      </c>
      <c r="N162" s="1230" t="s">
        <v>149</v>
      </c>
      <c r="O162" s="1112">
        <v>8532</v>
      </c>
      <c r="P162" s="1451" t="str">
        <f>IF(O162&lt;=0,"",IF(O162&lt;=2,"Muy Baja",IF(O162&lt;=24,"Baja",IF(O162&lt;=500,"Media",IF(O162&lt;=5000,"Alta","Muy Alta")))))</f>
        <v>Muy Alta</v>
      </c>
      <c r="Q162" s="1458">
        <f>IF(P162="","",IF(P162="Muy Baja",0.2,IF(P162="Baja",0.4,IF(P162="Media",0.6,IF(P162="Alta",0.8,IF(P162="Muy Alta",1,))))))</f>
        <v>1</v>
      </c>
      <c r="R162" s="1221" t="s">
        <v>165</v>
      </c>
      <c r="S162" s="1451" t="str">
        <f>IF(OR(R162='Tabla Impacto'!$C$11,R162='Tabla Impacto'!$D$11),"Leve",IF(OR(R162='Tabla Impacto'!$C$12,R162='Tabla Impacto'!$D$12),"Menor",IF(OR(R162='Tabla Impacto'!$C$13,R162='Tabla Impacto'!$D$13),"Moderado",IF(OR(R162='Tabla Impacto'!$C$14,R162='Tabla Impacto'!$D$14),"Mayor",IF(OR(R162='Tabla Impacto'!$C$15,R162='Tabla Impacto'!$D$15),"Catastrófico","")))))</f>
        <v>Mayor</v>
      </c>
      <c r="T162" s="1109">
        <f>IF(S162="","",IF(S162="Leve",0.2,IF(S162="Menor",0.4,IF(S162="Moderado",0.6,IF(S162="Mayor",0.8,IF(S162="Catastrófico",1,))))))</f>
        <v>0.8</v>
      </c>
      <c r="U162" s="1452" t="str">
        <f>IF(OR(AND(P162="Muy Baja",S162="Leve"),AND(P162="Muy Baja",S162="Menor"),AND(P162="Baja",S162="Leve")),"Bajo",IF(OR(AND(P162="Muy baja",S162="Moderado"),AND(P162="Baja",S162="Menor"),AND(P162="Baja",S162="Moderado"),AND(P162="Media",S162="Leve"),AND(P162="Media",S162="Menor"),AND(P162="Media",S162="Moderado"),AND(P162="Alta",S162="Leve"),AND(P162="Alta",S162="Menor")),"Moderado",IF(OR(AND(P162="Muy Baja",S162="Mayor"),AND(P162="Baja",S162="Mayor"),AND(P162="Media",S162="Mayor"),AND(P162="Alta",S162="Moderado"),AND(P162="Alta",S162="Mayor"),AND(P162="Muy Alta",S162="Leve"),AND(P162="Muy Alta",S162="Menor"),AND(P162="Muy Alta",S162="Moderado"),AND(P162="Muy Alta",S162="Mayor")),"Alto",IF(OR(AND(P162="Muy Baja",S162="Catastrófico"),AND(P162="Baja",S162="Catastrófico"),AND(P162="Media",S162="Catastrófico"),AND(P162="Alta",S162="Catastrófico"),AND(P162="Muy Alta",S162="Catastrófico")),"Extremo",""))))</f>
        <v>Alto</v>
      </c>
      <c r="V162" s="424">
        <v>1</v>
      </c>
      <c r="W162" s="425" t="s">
        <v>931</v>
      </c>
      <c r="X162" s="424" t="str">
        <f t="shared" si="66"/>
        <v>Probabilidad</v>
      </c>
      <c r="Y162" s="429" t="s">
        <v>109</v>
      </c>
      <c r="Z162" s="429" t="s">
        <v>110</v>
      </c>
      <c r="AA162" s="430" t="str">
        <f t="shared" si="67"/>
        <v>40%</v>
      </c>
      <c r="AB162" s="429" t="s">
        <v>111</v>
      </c>
      <c r="AC162" s="429" t="s">
        <v>112</v>
      </c>
      <c r="AD162" s="429" t="s">
        <v>113</v>
      </c>
      <c r="AE162" s="431">
        <f>IFERROR(IF(X162="Probabilidad",(Q162-(+Q162*AA162)),IF(X162="Impacto",Q162,"")),"")</f>
        <v>0.6</v>
      </c>
      <c r="AF162" s="432" t="str">
        <f t="shared" si="68"/>
        <v>Media</v>
      </c>
      <c r="AG162" s="423">
        <f t="shared" si="69"/>
        <v>0.6</v>
      </c>
      <c r="AH162" s="432" t="str">
        <f t="shared" si="70"/>
        <v>Mayor</v>
      </c>
      <c r="AI162" s="423">
        <f>IFERROR(IF(X162="Impacto",(T162-(+T162*AA162)),IF(X162="Probabilidad",T162,"")),"")</f>
        <v>0.8</v>
      </c>
      <c r="AJ162" s="433" t="str">
        <f t="shared" si="71"/>
        <v>Alto</v>
      </c>
      <c r="AK162" s="601" t="s">
        <v>114</v>
      </c>
      <c r="AL162" s="426"/>
      <c r="AM162" s="425" t="s">
        <v>934</v>
      </c>
      <c r="AN162" s="359" t="s">
        <v>937</v>
      </c>
      <c r="AO162" s="707" t="s">
        <v>519</v>
      </c>
      <c r="AP162" s="305"/>
      <c r="AQ162" s="300"/>
      <c r="AR162" s="301"/>
      <c r="AS162" s="637"/>
      <c r="AT162" s="133"/>
      <c r="AU162" s="133"/>
      <c r="AV162" s="133"/>
      <c r="AW162" s="133"/>
      <c r="AX162" s="133"/>
      <c r="AY162" s="133"/>
      <c r="AZ162" s="133"/>
      <c r="BA162" s="133"/>
      <c r="BB162" s="133"/>
      <c r="BC162" s="133"/>
      <c r="BD162" s="133"/>
      <c r="BE162" s="133"/>
      <c r="BF162" s="133"/>
      <c r="BG162" s="133"/>
      <c r="BH162" s="133"/>
      <c r="BI162" s="133"/>
      <c r="BJ162" s="133"/>
      <c r="BK162" s="133"/>
      <c r="BL162" s="133"/>
      <c r="CN162">
        <v>36</v>
      </c>
    </row>
    <row r="163" spans="1:92" ht="162.94999999999999" customHeight="1" thickTop="1" thickBot="1">
      <c r="A163" s="1143"/>
      <c r="B163" s="1143"/>
      <c r="C163" s="1469"/>
      <c r="D163" s="1221"/>
      <c r="E163" s="1221"/>
      <c r="F163" s="1221"/>
      <c r="G163" s="1221"/>
      <c r="H163" s="1221"/>
      <c r="I163" s="1224"/>
      <c r="J163" s="1221"/>
      <c r="K163" s="1221"/>
      <c r="L163" s="1221"/>
      <c r="M163" s="1221"/>
      <c r="N163" s="1221"/>
      <c r="O163" s="1112"/>
      <c r="P163" s="1451"/>
      <c r="Q163" s="1458"/>
      <c r="R163" s="1221"/>
      <c r="S163" s="1451"/>
      <c r="T163" s="1109"/>
      <c r="U163" s="1452"/>
      <c r="V163" s="424">
        <v>2</v>
      </c>
      <c r="W163" s="425" t="s">
        <v>932</v>
      </c>
      <c r="X163" s="424" t="str">
        <f t="shared" si="66"/>
        <v>Probabilidad</v>
      </c>
      <c r="Y163" s="429" t="s">
        <v>109</v>
      </c>
      <c r="Z163" s="429" t="s">
        <v>110</v>
      </c>
      <c r="AA163" s="751" t="str">
        <f t="shared" si="67"/>
        <v>40%</v>
      </c>
      <c r="AB163" s="429" t="s">
        <v>111</v>
      </c>
      <c r="AC163" s="429" t="s">
        <v>112</v>
      </c>
      <c r="AD163" s="429" t="s">
        <v>113</v>
      </c>
      <c r="AE163" s="417">
        <f>IFERROR(IF(AND(X162="Probabilidad",X163="Probabilidad"),(AG162-(+AG162*AA163)),IF(X163="Probabilidad",(Q161-(+Q161*AA163)),IF(X163="Impacto",AG162,""))),"")</f>
        <v>0.36</v>
      </c>
      <c r="AF163" s="432" t="str">
        <f t="shared" si="68"/>
        <v>Baja</v>
      </c>
      <c r="AG163" s="708">
        <f t="shared" si="69"/>
        <v>0.36</v>
      </c>
      <c r="AH163" s="432" t="str">
        <f t="shared" si="70"/>
        <v>Mayor</v>
      </c>
      <c r="AI163" s="423">
        <f>IFERROR(IF(X163="Impacto",(T162-(+T162*AA163)),IF(X163="Probabilidad",T162,"")),"")</f>
        <v>0.8</v>
      </c>
      <c r="AJ163" s="433" t="str">
        <f t="shared" si="71"/>
        <v>Alto</v>
      </c>
      <c r="AK163" s="601" t="s">
        <v>114</v>
      </c>
      <c r="AL163" s="426"/>
      <c r="AM163" s="425" t="s">
        <v>935</v>
      </c>
      <c r="AN163" s="359" t="s">
        <v>938</v>
      </c>
      <c r="AO163" s="707" t="s">
        <v>519</v>
      </c>
      <c r="AP163" s="305"/>
      <c r="AQ163" s="300"/>
      <c r="AR163" s="301"/>
      <c r="AS163" s="637"/>
      <c r="AT163" s="133"/>
      <c r="AU163" s="133"/>
      <c r="AV163" s="133"/>
      <c r="AW163" s="133"/>
      <c r="AX163" s="133"/>
      <c r="AY163" s="133"/>
      <c r="AZ163" s="133"/>
      <c r="BA163" s="133"/>
      <c r="BB163" s="133"/>
      <c r="BC163" s="133"/>
      <c r="BD163" s="133"/>
      <c r="BE163" s="133"/>
      <c r="BF163" s="133"/>
      <c r="BG163" s="133"/>
      <c r="BH163" s="133"/>
      <c r="BI163" s="133"/>
      <c r="BJ163" s="133"/>
      <c r="BK163" s="133"/>
      <c r="BL163" s="133"/>
    </row>
    <row r="164" spans="1:92" ht="151.5" customHeight="1" thickTop="1" thickBot="1">
      <c r="A164" s="1143"/>
      <c r="B164" s="1143"/>
      <c r="C164" s="1433"/>
      <c r="D164" s="1229"/>
      <c r="E164" s="1431"/>
      <c r="F164" s="1431"/>
      <c r="G164" s="1431"/>
      <c r="H164" s="1231"/>
      <c r="I164" s="1431"/>
      <c r="J164" s="1431"/>
      <c r="K164" s="1431"/>
      <c r="L164" s="1431"/>
      <c r="M164" s="1431"/>
      <c r="N164" s="1231"/>
      <c r="O164" s="1431"/>
      <c r="P164" s="1431"/>
      <c r="Q164" s="1431"/>
      <c r="R164" s="1431"/>
      <c r="S164" s="1431"/>
      <c r="T164" s="1431"/>
      <c r="U164" s="1431"/>
      <c r="V164" s="424">
        <v>3</v>
      </c>
      <c r="W164" s="425" t="s">
        <v>933</v>
      </c>
      <c r="X164" s="424" t="str">
        <f t="shared" si="66"/>
        <v>Probabilidad</v>
      </c>
      <c r="Y164" s="429" t="s">
        <v>109</v>
      </c>
      <c r="Z164" s="429" t="s">
        <v>110</v>
      </c>
      <c r="AA164" s="430" t="str">
        <f t="shared" si="67"/>
        <v>40%</v>
      </c>
      <c r="AB164" s="429" t="s">
        <v>111</v>
      </c>
      <c r="AC164" s="429" t="s">
        <v>112</v>
      </c>
      <c r="AD164" s="429" t="s">
        <v>113</v>
      </c>
      <c r="AE164" s="431">
        <f>IFERROR(IF(AND(X162="Probabilidad",X164="Probabilidad"),(AG162-(+AG162*AA164)),IF(X164="Probabilidad",(Q162-(+Q162*AA164)),IF(X164="Impacto",AG162,""))),"")</f>
        <v>0.36</v>
      </c>
      <c r="AF164" s="432" t="str">
        <f t="shared" si="68"/>
        <v>Baja</v>
      </c>
      <c r="AG164" s="423">
        <f t="shared" si="69"/>
        <v>0.36</v>
      </c>
      <c r="AH164" s="432" t="str">
        <f t="shared" si="70"/>
        <v>Mayor</v>
      </c>
      <c r="AI164" s="423">
        <f>IFERROR(IF(X164="Impacto",(T162-(+T162*AA164)),IF(X164="Probabilidad",T162,"")),"")</f>
        <v>0.8</v>
      </c>
      <c r="AJ164" s="433" t="str">
        <f t="shared" si="71"/>
        <v>Alto</v>
      </c>
      <c r="AK164" s="750" t="s">
        <v>114</v>
      </c>
      <c r="AL164" s="428"/>
      <c r="AM164" s="435" t="s">
        <v>936</v>
      </c>
      <c r="AN164" s="435" t="s">
        <v>518</v>
      </c>
      <c r="AO164" s="707" t="s">
        <v>519</v>
      </c>
      <c r="AP164" s="305"/>
      <c r="AQ164" s="300"/>
      <c r="AR164" s="301"/>
      <c r="AS164" s="637"/>
      <c r="AT164" s="133"/>
      <c r="AU164" s="133"/>
      <c r="AV164" s="133"/>
      <c r="AW164" s="133"/>
      <c r="AX164" s="133"/>
      <c r="AY164" s="133"/>
      <c r="AZ164" s="133"/>
      <c r="BA164" s="133"/>
      <c r="BB164" s="133"/>
      <c r="BC164" s="133"/>
      <c r="BD164" s="133"/>
      <c r="BE164" s="133"/>
      <c r="BF164" s="133"/>
      <c r="BG164" s="133"/>
      <c r="BH164" s="133"/>
      <c r="BI164" s="133"/>
      <c r="BJ164" s="133"/>
      <c r="BK164" s="133"/>
      <c r="BL164" s="133"/>
      <c r="CN164">
        <v>65</v>
      </c>
    </row>
    <row r="165" spans="1:92" ht="162" customHeight="1" thickTop="1" thickBot="1">
      <c r="A165" s="1143"/>
      <c r="B165" s="1143" t="s">
        <v>643</v>
      </c>
      <c r="C165" s="1130">
        <v>1</v>
      </c>
      <c r="D165" s="1576" t="s">
        <v>520</v>
      </c>
      <c r="E165" s="1488" t="s">
        <v>126</v>
      </c>
      <c r="F165" s="1489" t="s">
        <v>939</v>
      </c>
      <c r="G165" s="1473" t="s">
        <v>940</v>
      </c>
      <c r="H165" s="1490" t="s">
        <v>227</v>
      </c>
      <c r="I165" s="1491" t="s">
        <v>941</v>
      </c>
      <c r="J165" s="1518" t="s">
        <v>106</v>
      </c>
      <c r="K165" s="1518"/>
      <c r="L165" s="1518"/>
      <c r="M165" s="1518"/>
      <c r="N165" s="1483" t="s">
        <v>155</v>
      </c>
      <c r="O165" s="1111">
        <v>22</v>
      </c>
      <c r="P165" s="1471" t="str">
        <f>IF(O165&lt;=0,"",IF(O165&lt;=2,"Muy Baja",IF(O165&lt;=24,"Baja",IF(O165&lt;=500,"Media",IF(O165&lt;=5000,"Alta","Muy Alta")))))</f>
        <v>Baja</v>
      </c>
      <c r="Q165" s="1593">
        <f>IF(P165="","",IF(P165="Muy Baja",0.2,IF(P165="Baja",0.4,IF(P165="Media",0.6,IF(P165="Alta",0.8,IF(P165="Muy Alta",1,))))))</f>
        <v>0.4</v>
      </c>
      <c r="R165" s="1221" t="s">
        <v>108</v>
      </c>
      <c r="S165" s="1451" t="str">
        <f>IF(OR(R165='Tabla Impacto'!$C$11,R165='Tabla Impacto'!$D$11),"Leve",IF(OR(R165='Tabla Impacto'!$C$12,R165='Tabla Impacto'!$D$12),"Menor",IF(OR(R165='Tabla Impacto'!$C$13,R165='Tabla Impacto'!$D$13),"Moderado",IF(OR(R165='Tabla Impacto'!$C$14,R165='Tabla Impacto'!$D$14),"Mayor",IF(OR(R165='Tabla Impacto'!$C$15,R165='Tabla Impacto'!$D$15),"Catastrófico","")))))</f>
        <v>Moderado</v>
      </c>
      <c r="T165" s="1109">
        <f>IF(S165="","",IF(S165="Leve",0.2,IF(S165="Menor",0.4,IF(S165="Moderado",0.6,IF(S165="Mayor",0.8,IF(S165="Catastrófico",1,))))))</f>
        <v>0.6</v>
      </c>
      <c r="U165" s="1452" t="str">
        <f>IF(OR(AND(P165="Muy Baja",S165="Leve"),AND(P165="Muy Baja",S165="Menor"),AND(P165="Baja",S165="Leve")),"Bajo",IF(OR(AND(P165="Muy baja",S165="Moderado"),AND(P165="Baja",S165="Menor"),AND(P165="Baja",S165="Moderado"),AND(P165="Media",S165="Leve"),AND(P165="Media",S165="Menor"),AND(P165="Media",S165="Moderado"),AND(P165="Alta",S165="Leve"),AND(P165="Alta",S165="Menor")),"Moderado",IF(OR(AND(P165="Muy Baja",S165="Mayor"),AND(P165="Baja",S165="Mayor"),AND(P165="Media",S165="Mayor"),AND(P165="Alta",S165="Moderado"),AND(P165="Alta",S165="Mayor"),AND(P165="Muy Alta",S165="Leve"),AND(P165="Muy Alta",S165="Menor"),AND(P165="Muy Alta",S165="Moderado"),AND(P165="Muy Alta",S165="Mayor")),"Alto",IF(OR(AND(P165="Muy Baja",S165="Catastrófico"),AND(P165="Baja",S165="Catastrófico"),AND(P165="Media",S165="Catastrófico"),AND(P165="Alta",S165="Catastrófico"),AND(P165="Muy Alta",S165="Catastrófico")),"Extremo",""))))</f>
        <v>Moderado</v>
      </c>
      <c r="V165" s="755">
        <v>1</v>
      </c>
      <c r="W165" s="756" t="s">
        <v>521</v>
      </c>
      <c r="X165" s="755" t="str">
        <f t="shared" ref="X165:X187" si="72">IF(OR(Y165="Preventivo",Y165="Detectivo"),"Probabilidad",IF(Y165="Correctivo","Impacto",""))</f>
        <v>Probabilidad</v>
      </c>
      <c r="Y165" s="757" t="s">
        <v>130</v>
      </c>
      <c r="Z165" s="757" t="s">
        <v>110</v>
      </c>
      <c r="AA165" s="758" t="str">
        <f t="shared" ref="AA165:AA197" si="73">IF(AND(Y165="Preventivo",Z165="Automático"),"50%",IF(AND(Y165="Preventivo",Z165="Manual"),"40%",IF(AND(Y165="Detectivo",Z165="Automático"),"40%",IF(AND(Y165="Detectivo",Z165="Manual"),"30%",IF(AND(Y165="Correctivo",Z165="Automático"),"35%",IF(AND(Y165="Correctivo",Z165="Manual"),"25%",""))))))</f>
        <v>30%</v>
      </c>
      <c r="AB165" s="757" t="s">
        <v>121</v>
      </c>
      <c r="AC165" s="757" t="s">
        <v>112</v>
      </c>
      <c r="AD165" s="757" t="s">
        <v>113</v>
      </c>
      <c r="AE165" s="759">
        <f>IFERROR(IF(X165="Probabilidad",(Q165-(+Q165*AA165)),IF(X165="Impacto",Q165,"")),"")</f>
        <v>0.28000000000000003</v>
      </c>
      <c r="AF165" s="760" t="str">
        <f>IFERROR(IF(AE165="","",IF(AE165&lt;=0.2,"Muy Baja",IF(AE165&lt;=0.4,"Baja",IF(AE165&lt;=0.6,"Media",IF(AE165&lt;=0.8,"Alta","Muy Alta"))))),"")</f>
        <v>Baja</v>
      </c>
      <c r="AG165" s="761">
        <f t="shared" ref="AG165:AG197" si="74">+AE165</f>
        <v>0.28000000000000003</v>
      </c>
      <c r="AH165" s="760" t="str">
        <f>IFERROR(IF(AI165="","",IF(AI165&lt;=0.2,"Leve",IF(AI165&lt;=0.4,"Menor",IF(AI165&lt;=0.6,"Moderado",IF(AI165&lt;=0.8,"Mayor","Catastrófico"))))),"")</f>
        <v>Moderado</v>
      </c>
      <c r="AI165" s="762">
        <f>IFERROR(IF(X165="Impacto",(T165-(+T165*AA165)),IF(X165="Probabilidad",T165,"")),"")</f>
        <v>0.6</v>
      </c>
      <c r="AJ165" s="760" t="str">
        <f t="shared" ref="AJ165:AJ196" si="75">IFERROR(IF(OR(AND(AF165="Muy Baja",AH165="Leve"),AND(AF165="Muy Baja",AH165="Menor"),AND(AF165="Baja",AH165="Leve")),"Bajo",IF(OR(AND(AF165="Muy baja",AH165="Moderado"),AND(AF165="Baja",AH165="Menor"),AND(AF165="Baja",AH165="Moderado"),AND(AF165="Media",AH165="Leve"),AND(AF165="Media",AH165="Menor"),AND(AF165="Media",AH165="Moderado"),AND(AF165="Alta",AH165="Leve"),AND(AF165="Alta",AH165="Menor")),"Moderado",IF(OR(AND(AF165="Muy Baja",AH165="Mayor"),AND(AF165="Baja",AH165="Mayor"),AND(AF165="Media",AH165="Mayor"),AND(AF165="Alta",AH165="Moderado"),AND(AF165="Alta",AH165="Mayor"),AND(AF165="Muy Alta",AH165="Leve"),AND(AF165="Muy Alta",AH165="Menor"),AND(AF165="Muy Alta",AH165="Moderado"),AND(AF165="Muy Alta",AH165="Mayor")),"Alto",IF(OR(AND(AF165="Muy Baja",AH165="Catastrófico"),AND(AF165="Baja",AH165="Catastrófico"),AND(AF165="Media",AH165="Catastrófico"),AND(AF165="Alta",AH165="Catastrófico"),AND(AF165="Muy Alta",AH165="Catastrófico")),"Extremo","")))),"")</f>
        <v>Moderado</v>
      </c>
      <c r="AK165" s="757" t="s">
        <v>114</v>
      </c>
      <c r="AL165" s="1112"/>
      <c r="AM165" s="1221" t="s">
        <v>522</v>
      </c>
      <c r="AN165" s="1221" t="s">
        <v>944</v>
      </c>
      <c r="AO165" s="1496" t="s">
        <v>945</v>
      </c>
      <c r="AP165" s="625"/>
      <c r="AQ165" s="1474"/>
      <c r="AR165" s="626"/>
      <c r="AS165" s="642"/>
      <c r="AT165" s="307"/>
      <c r="AU165" s="307"/>
      <c r="AV165" s="307"/>
      <c r="AW165" s="307"/>
      <c r="AX165" s="307"/>
      <c r="AY165" s="307"/>
      <c r="AZ165" s="307"/>
      <c r="BA165" s="307"/>
      <c r="BB165" s="307"/>
      <c r="BC165" s="307"/>
      <c r="BD165" s="307"/>
      <c r="BE165" s="307"/>
      <c r="BF165" s="307"/>
      <c r="BG165" s="307"/>
      <c r="BH165" s="307"/>
      <c r="BI165" s="307"/>
      <c r="BJ165" s="307"/>
      <c r="BK165" s="307"/>
      <c r="BL165" s="307"/>
    </row>
    <row r="166" spans="1:92" ht="94.5" customHeight="1" thickTop="1" thickBot="1">
      <c r="A166" s="1143"/>
      <c r="B166" s="1143"/>
      <c r="C166" s="1131"/>
      <c r="D166" s="1577"/>
      <c r="E166" s="1479"/>
      <c r="F166" s="1454"/>
      <c r="G166" s="1214"/>
      <c r="H166" s="1214"/>
      <c r="I166" s="1214"/>
      <c r="J166" s="1214"/>
      <c r="K166" s="1214"/>
      <c r="L166" s="1214"/>
      <c r="M166" s="1214"/>
      <c r="N166" s="1484"/>
      <c r="O166" s="1214"/>
      <c r="P166" s="1214"/>
      <c r="Q166" s="1593"/>
      <c r="R166" s="1214"/>
      <c r="S166" s="1214"/>
      <c r="T166" s="1214"/>
      <c r="U166" s="1214"/>
      <c r="V166" s="755">
        <v>2</v>
      </c>
      <c r="W166" s="756" t="s">
        <v>942</v>
      </c>
      <c r="X166" s="755" t="str">
        <f t="shared" si="72"/>
        <v>Probabilidad</v>
      </c>
      <c r="Y166" s="757" t="s">
        <v>109</v>
      </c>
      <c r="Z166" s="757" t="s">
        <v>110</v>
      </c>
      <c r="AA166" s="761" t="str">
        <f t="shared" si="73"/>
        <v>40%</v>
      </c>
      <c r="AB166" s="757" t="s">
        <v>111</v>
      </c>
      <c r="AC166" s="757" t="s">
        <v>112</v>
      </c>
      <c r="AD166" s="757" t="s">
        <v>113</v>
      </c>
      <c r="AE166" s="763">
        <f>IFERROR(IF(AND(X165="Probabilidad",X166="Probabilidad"),(AG165-(+AG165*AA166)),IF(X166="Probabilidad",(Q165-(+Q165*AA166)),IF(X166="Impacto",AG165,""))),"")</f>
        <v>0.16800000000000001</v>
      </c>
      <c r="AF166" s="760" t="str">
        <f>IFERROR(IF(AE166="","",IF(AE166&lt;=0.2,"Muy Baja",IF(AE166&lt;=0.4,"Baja",IF(AE166&lt;=0.6,"Media",IF(AE166&lt;=0.8,"Alta","Muy Alta"))))),"")</f>
        <v>Muy Baja</v>
      </c>
      <c r="AG166" s="761">
        <f t="shared" si="74"/>
        <v>0.16800000000000001</v>
      </c>
      <c r="AH166" s="760" t="str">
        <f t="shared" ref="AH166:AH197" si="76">IFERROR(IF(AI166="","",IF(AI166&lt;=0.2,"Leve",IF(AI166&lt;=0.4,"Menor",IF(AI166&lt;=0.6,"Moderado",IF(AI166&lt;=0.8,"Mayor","Catastrófico"))))),"")</f>
        <v>Moderado</v>
      </c>
      <c r="AI166" s="764">
        <f>IFERROR(IF(AND(X165="Impacto",X166="Impacto"),(AI165-(+AI165*AA166)),IF(X166="Impacto",(T165-(+T165*AA166)),IF(X166="Probabilidad",AI165,""))),"")</f>
        <v>0.6</v>
      </c>
      <c r="AJ166" s="760" t="str">
        <f t="shared" si="75"/>
        <v>Moderado</v>
      </c>
      <c r="AK166" s="757" t="s">
        <v>114</v>
      </c>
      <c r="AL166" s="1214"/>
      <c r="AM166" s="1214"/>
      <c r="AN166" s="1214"/>
      <c r="AO166" s="1216"/>
      <c r="AP166" s="625"/>
      <c r="AQ166" s="1475"/>
      <c r="AR166" s="626"/>
      <c r="AS166" s="642"/>
      <c r="AT166" s="308"/>
      <c r="AU166" s="308"/>
      <c r="AV166" s="308"/>
      <c r="AW166" s="308"/>
      <c r="AX166" s="308"/>
      <c r="AY166" s="308"/>
      <c r="AZ166" s="308"/>
      <c r="BA166" s="308"/>
      <c r="BB166" s="308"/>
      <c r="BC166" s="308"/>
      <c r="BD166" s="308"/>
      <c r="BE166" s="308"/>
      <c r="BF166" s="308"/>
      <c r="BG166" s="308"/>
      <c r="BH166" s="308"/>
      <c r="BI166" s="308"/>
      <c r="BJ166" s="308"/>
      <c r="BK166" s="308"/>
      <c r="BL166" s="308"/>
    </row>
    <row r="167" spans="1:92" ht="94.5" customHeight="1" thickTop="1" thickBot="1">
      <c r="A167" s="1143"/>
      <c r="B167" s="1143"/>
      <c r="C167" s="1131"/>
      <c r="D167" s="1577"/>
      <c r="E167" s="1479"/>
      <c r="F167" s="1454"/>
      <c r="G167" s="1214"/>
      <c r="H167" s="1214"/>
      <c r="I167" s="1214"/>
      <c r="J167" s="1214"/>
      <c r="K167" s="1214"/>
      <c r="L167" s="1214"/>
      <c r="M167" s="1214"/>
      <c r="N167" s="1484"/>
      <c r="O167" s="1214"/>
      <c r="P167" s="1214"/>
      <c r="Q167" s="1593"/>
      <c r="R167" s="1214"/>
      <c r="S167" s="1214"/>
      <c r="T167" s="1214"/>
      <c r="U167" s="1214"/>
      <c r="V167" s="755">
        <v>3</v>
      </c>
      <c r="W167" s="756" t="s">
        <v>523</v>
      </c>
      <c r="X167" s="755" t="str">
        <f t="shared" si="72"/>
        <v>Probabilidad</v>
      </c>
      <c r="Y167" s="757" t="s">
        <v>130</v>
      </c>
      <c r="Z167" s="757" t="s">
        <v>110</v>
      </c>
      <c r="AA167" s="765" t="str">
        <f t="shared" si="73"/>
        <v>30%</v>
      </c>
      <c r="AB167" s="757" t="s">
        <v>111</v>
      </c>
      <c r="AC167" s="757" t="s">
        <v>112</v>
      </c>
      <c r="AD167" s="757" t="s">
        <v>113</v>
      </c>
      <c r="AE167" s="763">
        <f>IFERROR(IF(AND(X166="Probabilidad",X167="Probabilidad"),(AG166-(+AG166*AA167)),IF(AND(X166="Impacto",X167="Probabilidad"),(AG164-(+AG164*AA167)),IF(X167="Impacto",AG166,""))),"")</f>
        <v>0.11760000000000001</v>
      </c>
      <c r="AF167" s="760" t="str">
        <f>IFERROR(IF(AE167="","",IF(AE167&lt;=0.2,"Muy Baja",IF(AE167&lt;=0.4,"Baja",IF(AE167&lt;=0.6,"Media",IF(AE167&lt;=0.8,"Alta","Muy Alta"))))),"")</f>
        <v>Muy Baja</v>
      </c>
      <c r="AG167" s="761">
        <f t="shared" si="74"/>
        <v>0.11760000000000001</v>
      </c>
      <c r="AH167" s="760" t="str">
        <f t="shared" si="76"/>
        <v>Moderado</v>
      </c>
      <c r="AI167" s="764">
        <f>IFERROR(IF(AND(X166="Impacto",X167="Impacto"),(AI166-(+AI166*AA167)),IF(AND(X166="Probabilidad",X167="Impacto"),(AI164-(+AI164*AA167)),IF(X167="Probabilidad",AI166,""))),"")</f>
        <v>0.6</v>
      </c>
      <c r="AJ167" s="760" t="str">
        <f t="shared" si="75"/>
        <v>Moderado</v>
      </c>
      <c r="AK167" s="757" t="s">
        <v>114</v>
      </c>
      <c r="AL167" s="1214"/>
      <c r="AM167" s="1214"/>
      <c r="AN167" s="1214"/>
      <c r="AO167" s="1216"/>
      <c r="AP167" s="625"/>
      <c r="AQ167" s="1475"/>
      <c r="AR167" s="626"/>
      <c r="AS167" s="642"/>
      <c r="AT167" s="308"/>
      <c r="AU167" s="308"/>
      <c r="AV167" s="308"/>
      <c r="AW167" s="308"/>
      <c r="AX167" s="308"/>
      <c r="AY167" s="308"/>
      <c r="AZ167" s="308"/>
      <c r="BA167" s="308"/>
      <c r="BB167" s="308"/>
      <c r="BC167" s="308"/>
      <c r="BD167" s="308"/>
      <c r="BE167" s="308"/>
      <c r="BF167" s="308"/>
      <c r="BG167" s="308"/>
      <c r="BH167" s="308"/>
      <c r="BI167" s="308"/>
      <c r="BJ167" s="308"/>
      <c r="BK167" s="308"/>
      <c r="BL167" s="308"/>
    </row>
    <row r="168" spans="1:92" ht="109.5" customHeight="1" thickTop="1" thickBot="1">
      <c r="A168" s="1143"/>
      <c r="B168" s="1143"/>
      <c r="C168" s="1131"/>
      <c r="D168" s="1577"/>
      <c r="E168" s="1480"/>
      <c r="F168" s="1433"/>
      <c r="G168" s="1431"/>
      <c r="H168" s="1431"/>
      <c r="I168" s="1431"/>
      <c r="J168" s="1431"/>
      <c r="K168" s="1431"/>
      <c r="L168" s="1431"/>
      <c r="M168" s="1431"/>
      <c r="N168" s="1485"/>
      <c r="O168" s="1431"/>
      <c r="P168" s="1431"/>
      <c r="Q168" s="1594"/>
      <c r="R168" s="1431"/>
      <c r="S168" s="1431"/>
      <c r="T168" s="1431"/>
      <c r="U168" s="1431"/>
      <c r="V168" s="766">
        <v>4</v>
      </c>
      <c r="W168" s="767" t="s">
        <v>943</v>
      </c>
      <c r="X168" s="766" t="str">
        <f t="shared" si="72"/>
        <v>Probabilidad</v>
      </c>
      <c r="Y168" s="768" t="s">
        <v>109</v>
      </c>
      <c r="Z168" s="768" t="s">
        <v>110</v>
      </c>
      <c r="AA168" s="769" t="str">
        <f t="shared" si="73"/>
        <v>40%</v>
      </c>
      <c r="AB168" s="768" t="s">
        <v>111</v>
      </c>
      <c r="AC168" s="768" t="s">
        <v>112</v>
      </c>
      <c r="AD168" s="768" t="s">
        <v>113</v>
      </c>
      <c r="AE168" s="770">
        <f>IFERROR(IF(AND(X166="Probabilidad",X168="Probabilidad"),(AG166-(+AG166*AA168)),IF(AND(X166="Impacto",X168="Probabilidad"),(AG165-(+AG165*AA168)),IF(X168="Impacto",AG166,""))),"")</f>
        <v>0.1008</v>
      </c>
      <c r="AF168" s="771" t="str">
        <f>IFERROR(IF(AE168="","",IF(AE168&lt;=0.2,"Muy Baja",IF(AE168&lt;=0.4,"Baja",IF(AE168&lt;=0.6,"Media",IF(AE168&lt;=0.8,"Alta","Muy Alta"))))),"")</f>
        <v>Muy Baja</v>
      </c>
      <c r="AG168" s="769">
        <f t="shared" si="74"/>
        <v>0.1008</v>
      </c>
      <c r="AH168" s="771" t="str">
        <f t="shared" si="76"/>
        <v>Moderado</v>
      </c>
      <c r="AI168" s="772">
        <f>IFERROR(IF(AND(X167="Impacto",X168="Impacto"),(AI167-(+AI166*AA168)),IF(AND(X167="Probabilidad",X168="Impacto"),(AI165-(+AI165*AA168)),IF(X168="Probabilidad",AI166,""))),"")</f>
        <v>0.6</v>
      </c>
      <c r="AJ168" s="771" t="str">
        <f t="shared" si="75"/>
        <v>Moderado</v>
      </c>
      <c r="AK168" s="768" t="s">
        <v>114</v>
      </c>
      <c r="AL168" s="1431"/>
      <c r="AM168" s="1431"/>
      <c r="AN168" s="1431"/>
      <c r="AO168" s="1450"/>
      <c r="AP168" s="625"/>
      <c r="AQ168" s="1475"/>
      <c r="AR168" s="626"/>
      <c r="AS168" s="642"/>
      <c r="AT168" s="308"/>
      <c r="AU168" s="308"/>
      <c r="AV168" s="308"/>
      <c r="AW168" s="308"/>
      <c r="AX168" s="308"/>
      <c r="AY168" s="308"/>
      <c r="AZ168" s="308"/>
      <c r="BA168" s="308"/>
      <c r="BB168" s="308"/>
      <c r="BC168" s="308"/>
      <c r="BD168" s="308"/>
      <c r="BE168" s="308"/>
      <c r="BF168" s="308"/>
      <c r="BG168" s="308"/>
      <c r="BH168" s="308"/>
      <c r="BI168" s="308"/>
      <c r="BJ168" s="308"/>
      <c r="BK168" s="308"/>
      <c r="BL168" s="308"/>
    </row>
    <row r="169" spans="1:92" ht="198" customHeight="1" thickTop="1" thickBot="1">
      <c r="A169" s="1143"/>
      <c r="B169" s="1143"/>
      <c r="C169" s="1476">
        <v>2</v>
      </c>
      <c r="D169" s="1577"/>
      <c r="E169" s="1478" t="s">
        <v>126</v>
      </c>
      <c r="F169" s="1481" t="s">
        <v>524</v>
      </c>
      <c r="G169" s="1470" t="s">
        <v>525</v>
      </c>
      <c r="H169" s="1492" t="s">
        <v>227</v>
      </c>
      <c r="I169" s="1482" t="s">
        <v>946</v>
      </c>
      <c r="J169" s="1482" t="s">
        <v>106</v>
      </c>
      <c r="K169" s="1482" t="s">
        <v>106</v>
      </c>
      <c r="L169" s="1482" t="s">
        <v>106</v>
      </c>
      <c r="M169" s="1482" t="s">
        <v>106</v>
      </c>
      <c r="N169" s="1483" t="s">
        <v>423</v>
      </c>
      <c r="O169" s="1484">
        <v>2</v>
      </c>
      <c r="P169" s="1486" t="str">
        <f>IF(O169&lt;=0,"",IF(O169&lt;=2,"Muy Baja",IF(O169&lt;=24,"Baja",IF(O169&lt;=500,"Media",IF(O169&lt;=5000,"Alta","Muy Alta")))))</f>
        <v>Muy Baja</v>
      </c>
      <c r="Q169" s="1458">
        <f>IF(P169="","",IF(P169="Muy Baja",0.2,IF(P169="Baja",0.4,IF(P169="Media",0.6,IF(P169="Alta",0.8,IF(P169="Muy Alta",1,))))))</f>
        <v>0.2</v>
      </c>
      <c r="R169" s="1484" t="s">
        <v>165</v>
      </c>
      <c r="S169" s="1486" t="str">
        <f>IF(OR(R169='Tabla Impacto'!$C$11,R169='Tabla Impacto'!$D$11),"Leve",IF(OR(R169='Tabla Impacto'!$C$12,R169='Tabla Impacto'!$D$12),"Menor",IF(OR(R169='Tabla Impacto'!$C$13,R169='Tabla Impacto'!$D$13),"Moderado",IF(OR(R169='Tabla Impacto'!$C$14,R169='Tabla Impacto'!$D$14),"Mayor",IF(OR(R169='Tabla Impacto'!$C$15,R169='Tabla Impacto'!$D$15),"Catastrófico","")))))</f>
        <v>Mayor</v>
      </c>
      <c r="T169" s="1487">
        <f>IF(S169="","",IF(S169="Leve",0.2,IF(S169="Menor",0.4,IF(S169="Moderado",0.6,IF(S169="Mayor",0.8,IF(S169="Catastrófico",1,))))))</f>
        <v>0.8</v>
      </c>
      <c r="U169" s="1486" t="str">
        <f>IF(OR(AND(P169="Muy Baja",S169="Leve"),AND(P169="Muy Baja",S169="Menor"),AND(P169="Baja",S169="Leve")),"Bajo",IF(OR(AND(P169="Muy baja",S169="Moderado"),AND(P169="Baja",S169="Menor"),AND(P169="Baja",S169="Moderado"),AND(P169="Media",S169="Leve"),AND(P169="Media",S169="Menor"),AND(P169="Media",S169="Moderado"),AND(P169="Alta",S169="Leve"),AND(P169="Alta",S169="Menor")),"Moderado",IF(OR(AND(P169="Muy Baja",S169="Mayor"),AND(P169="Baja",S169="Mayor"),AND(P169="Media",S169="Mayor"),AND(P169="Alta",S169="Moderado"),AND(P169="Alta",S169="Mayor"),AND(P169="Muy Alta",S169="Leve"),AND(P169="Muy Alta",S169="Menor"),AND(P169="Muy Alta",S169="Moderado"),AND(P169="Muy Alta",S169="Mayor")),"Alto",IF(OR(AND(P169="Muy Baja",S169="Catastrófico"),AND(P169="Baja",S169="Catastrófico"),AND(P169="Media",S169="Catastrófico"),AND(P169="Alta",S169="Catastrófico"),AND(P169="Muy Alta",S169="Catastrófico")),"Extremo",""))))</f>
        <v>Alto</v>
      </c>
      <c r="V169" s="440">
        <v>1</v>
      </c>
      <c r="W169" s="438" t="s">
        <v>947</v>
      </c>
      <c r="X169" s="440" t="str">
        <f t="shared" si="72"/>
        <v>Probabilidad</v>
      </c>
      <c r="Y169" s="436" t="s">
        <v>109</v>
      </c>
      <c r="Z169" s="436" t="s">
        <v>110</v>
      </c>
      <c r="AA169" s="441" t="str">
        <f t="shared" si="73"/>
        <v>40%</v>
      </c>
      <c r="AB169" s="436" t="s">
        <v>111</v>
      </c>
      <c r="AC169" s="436" t="s">
        <v>112</v>
      </c>
      <c r="AD169" s="436" t="s">
        <v>113</v>
      </c>
      <c r="AE169" s="431">
        <f>IFERROR(IF(X169="Probabilidad",(Q169-(+Q169*AA169)),IF(X169="Impacto",Q169,"")),"")</f>
        <v>0.12</v>
      </c>
      <c r="AF169" s="442" t="str">
        <f t="shared" ref="AF169:AF184" si="77">IFERROR(IF(AE169="","",IF(AE169&lt;=0.2,"Muy Baja",IF(AE169&lt;=0.4,"Baja",IF(AE169&lt;=0.6,"Media",IF(AE169&lt;=0.8,"Alta","Muy Alta"))))),"")</f>
        <v>Muy Baja</v>
      </c>
      <c r="AG169" s="441">
        <f t="shared" si="74"/>
        <v>0.12</v>
      </c>
      <c r="AH169" s="418" t="str">
        <f t="shared" si="76"/>
        <v>Mayor</v>
      </c>
      <c r="AI169" s="221">
        <f>IFERROR(IF(X169="Impacto",(T169-(+T169*AA169)),IF(X169="Probabilidad",T169,"")),"")</f>
        <v>0.8</v>
      </c>
      <c r="AJ169" s="418" t="str">
        <f t="shared" si="75"/>
        <v>Alto</v>
      </c>
      <c r="AK169" s="436" t="s">
        <v>114</v>
      </c>
      <c r="AL169" s="440"/>
      <c r="AM169" s="1483" t="s">
        <v>950</v>
      </c>
      <c r="AN169" s="1483" t="s">
        <v>951</v>
      </c>
      <c r="AO169" s="1573">
        <v>45442</v>
      </c>
      <c r="AP169" s="384"/>
      <c r="AQ169" s="309"/>
      <c r="AR169" s="309"/>
      <c r="AS169" s="310"/>
      <c r="AT169" s="310"/>
      <c r="AU169" s="310"/>
      <c r="AV169" s="310"/>
      <c r="AW169" s="310"/>
      <c r="AX169" s="310"/>
      <c r="AY169" s="310"/>
      <c r="AZ169" s="310"/>
      <c r="BA169" s="310"/>
      <c r="BB169" s="310"/>
      <c r="BC169" s="310"/>
      <c r="BD169" s="310"/>
      <c r="BE169" s="310"/>
      <c r="BF169" s="310"/>
      <c r="BG169" s="310"/>
      <c r="BH169" s="310"/>
      <c r="BI169" s="310"/>
      <c r="BJ169" s="310"/>
      <c r="BK169" s="310"/>
      <c r="BL169" s="310"/>
    </row>
    <row r="170" spans="1:92" ht="198" customHeight="1" thickTop="1" thickBot="1">
      <c r="A170" s="1143"/>
      <c r="B170" s="1143"/>
      <c r="C170" s="1477"/>
      <c r="D170" s="1577"/>
      <c r="E170" s="1479"/>
      <c r="F170" s="1454"/>
      <c r="G170" s="1214"/>
      <c r="H170" s="1492"/>
      <c r="I170" s="1214"/>
      <c r="J170" s="1214"/>
      <c r="K170" s="1214"/>
      <c r="L170" s="1214"/>
      <c r="M170" s="1214"/>
      <c r="N170" s="1484"/>
      <c r="O170" s="1214"/>
      <c r="P170" s="1214"/>
      <c r="Q170" s="1214"/>
      <c r="R170" s="1214"/>
      <c r="S170" s="1214"/>
      <c r="T170" s="1214"/>
      <c r="U170" s="1214"/>
      <c r="V170" s="440">
        <v>2</v>
      </c>
      <c r="W170" s="438" t="s">
        <v>948</v>
      </c>
      <c r="X170" s="440" t="str">
        <f t="shared" si="72"/>
        <v>Probabilidad</v>
      </c>
      <c r="Y170" s="436" t="s">
        <v>109</v>
      </c>
      <c r="Z170" s="436" t="s">
        <v>162</v>
      </c>
      <c r="AA170" s="423" t="str">
        <f t="shared" si="73"/>
        <v>50%</v>
      </c>
      <c r="AB170" s="436" t="s">
        <v>111</v>
      </c>
      <c r="AC170" s="436" t="s">
        <v>112</v>
      </c>
      <c r="AD170" s="436" t="s">
        <v>113</v>
      </c>
      <c r="AE170" s="431">
        <f>IFERROR(IF(AND(X169="Probabilidad",X170="Probabilidad"),(AG169-(+AG169*AA170)),IF(X170="Probabilidad",(Q169-(+Q169*AA170)),IF(X170="Impacto",AG169,""))),"")</f>
        <v>0.06</v>
      </c>
      <c r="AF170" s="442" t="str">
        <f t="shared" si="77"/>
        <v>Muy Baja</v>
      </c>
      <c r="AG170" s="441">
        <f t="shared" si="74"/>
        <v>0.06</v>
      </c>
      <c r="AH170" s="452" t="str">
        <f t="shared" si="76"/>
        <v>Mayor</v>
      </c>
      <c r="AI170" s="420">
        <f>IFERROR(IF(AND(X169="Impacto",X170="Impacto"),(AI169-(+AI169*AA170)),IF(X170="Impacto",(T169-(+T169*AA170)),IF(X170="Probabilidad",AI169,""))),"")</f>
        <v>0.8</v>
      </c>
      <c r="AJ170" s="452" t="str">
        <f t="shared" si="75"/>
        <v>Alto</v>
      </c>
      <c r="AK170" s="436" t="s">
        <v>114</v>
      </c>
      <c r="AL170" s="440"/>
      <c r="AM170" s="1484"/>
      <c r="AN170" s="1484"/>
      <c r="AO170" s="1574"/>
      <c r="AP170" s="384"/>
      <c r="AQ170" s="309"/>
      <c r="AR170" s="309"/>
      <c r="AS170" s="310"/>
      <c r="AT170" s="310"/>
      <c r="AU170" s="310"/>
      <c r="AV170" s="310"/>
      <c r="AW170" s="310"/>
      <c r="AX170" s="310"/>
      <c r="AY170" s="310"/>
      <c r="AZ170" s="310"/>
      <c r="BA170" s="310"/>
      <c r="BB170" s="310"/>
      <c r="BC170" s="310"/>
      <c r="BD170" s="310"/>
      <c r="BE170" s="310"/>
      <c r="BF170" s="310"/>
      <c r="BG170" s="310"/>
      <c r="BH170" s="310"/>
      <c r="BI170" s="310"/>
      <c r="BJ170" s="310"/>
      <c r="BK170" s="310"/>
      <c r="BL170" s="310"/>
    </row>
    <row r="171" spans="1:92" ht="198" customHeight="1" thickTop="1" thickBot="1">
      <c r="A171" s="1143"/>
      <c r="B171" s="1143"/>
      <c r="C171" s="1477"/>
      <c r="D171" s="1578"/>
      <c r="E171" s="1480"/>
      <c r="F171" s="1433"/>
      <c r="G171" s="1431"/>
      <c r="H171" s="1493"/>
      <c r="I171" s="1431"/>
      <c r="J171" s="1431"/>
      <c r="K171" s="1431"/>
      <c r="L171" s="1431"/>
      <c r="M171" s="1431"/>
      <c r="N171" s="1485"/>
      <c r="O171" s="1431"/>
      <c r="P171" s="1431"/>
      <c r="Q171" s="1431"/>
      <c r="R171" s="1431"/>
      <c r="S171" s="1431"/>
      <c r="T171" s="1431"/>
      <c r="U171" s="1431"/>
      <c r="V171" s="443">
        <v>3</v>
      </c>
      <c r="W171" s="439" t="s">
        <v>949</v>
      </c>
      <c r="X171" s="443" t="str">
        <f t="shared" si="72"/>
        <v>Probabilidad</v>
      </c>
      <c r="Y171" s="436" t="s">
        <v>109</v>
      </c>
      <c r="Z171" s="436" t="s">
        <v>110</v>
      </c>
      <c r="AA171" s="217" t="str">
        <f t="shared" si="73"/>
        <v>40%</v>
      </c>
      <c r="AB171" s="436" t="s">
        <v>111</v>
      </c>
      <c r="AC171" s="436" t="s">
        <v>112</v>
      </c>
      <c r="AD171" s="436" t="s">
        <v>113</v>
      </c>
      <c r="AE171" s="417">
        <f>IFERROR(IF(AND(X170="Probabilidad",X171="Probabilidad"),(AG170-(+AG170*AA171)),IF(AND(X170="Impacto",X171="Probabilidad"),(AG169-(+AG169*AA171)),IF(X171="Impacto",AG170,""))),"")</f>
        <v>3.5999999999999997E-2</v>
      </c>
      <c r="AF171" s="444" t="str">
        <f t="shared" si="77"/>
        <v>Muy Baja</v>
      </c>
      <c r="AG171" s="445">
        <f t="shared" si="74"/>
        <v>3.5999999999999997E-2</v>
      </c>
      <c r="AH171" s="452" t="str">
        <f t="shared" si="76"/>
        <v>Mayor</v>
      </c>
      <c r="AI171" s="221">
        <f>IFERROR(IF(AND(X170="Impacto",X171="Impacto"),(AI170-(+AI170*AA171)),IF(AND(X170="Probabilidad",X171="Impacto"),(AI169-(+AI169*AA171)),IF(X171="Probabilidad",AI170,""))),"")</f>
        <v>0.8</v>
      </c>
      <c r="AJ171" s="452" t="str">
        <f t="shared" si="75"/>
        <v>Alto</v>
      </c>
      <c r="AK171" s="436" t="s">
        <v>114</v>
      </c>
      <c r="AL171" s="443"/>
      <c r="AM171" s="1485"/>
      <c r="AN171" s="1485"/>
      <c r="AO171" s="1575"/>
      <c r="AP171" s="384"/>
      <c r="AQ171" s="309"/>
      <c r="AR171" s="309"/>
      <c r="AS171" s="310"/>
      <c r="AT171" s="310"/>
      <c r="AU171" s="310"/>
      <c r="AV171" s="310"/>
      <c r="AW171" s="310"/>
      <c r="AX171" s="310"/>
      <c r="AY171" s="310"/>
      <c r="AZ171" s="310"/>
      <c r="BA171" s="310"/>
      <c r="BB171" s="310"/>
      <c r="BC171" s="310"/>
      <c r="BD171" s="310"/>
      <c r="BE171" s="310"/>
      <c r="BF171" s="310"/>
      <c r="BG171" s="310"/>
      <c r="BH171" s="310"/>
      <c r="BI171" s="310"/>
      <c r="BJ171" s="310"/>
      <c r="BK171" s="310"/>
      <c r="BL171" s="310"/>
    </row>
    <row r="172" spans="1:92" ht="117.95" customHeight="1" thickTop="1" thickBot="1">
      <c r="A172" s="1143"/>
      <c r="B172" s="1143"/>
      <c r="C172" s="1333">
        <v>3</v>
      </c>
      <c r="D172" s="1579" t="s">
        <v>526</v>
      </c>
      <c r="E172" s="1453" t="s">
        <v>126</v>
      </c>
      <c r="F172" s="1221" t="s">
        <v>527</v>
      </c>
      <c r="G172" s="1221" t="s">
        <v>952</v>
      </c>
      <c r="H172" s="1460" t="s">
        <v>227</v>
      </c>
      <c r="I172" s="1482" t="s">
        <v>953</v>
      </c>
      <c r="J172" s="1497" t="s">
        <v>106</v>
      </c>
      <c r="K172" s="1497"/>
      <c r="L172" s="1497"/>
      <c r="M172" s="1497"/>
      <c r="N172" s="1230" t="s">
        <v>154</v>
      </c>
      <c r="O172" s="1112">
        <v>24</v>
      </c>
      <c r="P172" s="1451" t="str">
        <f>IF(O172&lt;=0,"",IF(O172&lt;=2,"Muy Baja",IF(O172&lt;=24,"Baja",IF(O172&lt;=500,"Media",IF(O172&lt;=5000,"Alta","Muy Alta")))))</f>
        <v>Baja</v>
      </c>
      <c r="Q172" s="1458">
        <f>IF(P172="","",IF(P172="Muy Baja",0.2,IF(P172="Baja",0.4,IF(P172="Media",0.6,IF(P172="Alta",0.8,IF(P172="Muy Alta",1,))))))</f>
        <v>0.4</v>
      </c>
      <c r="R172" s="1221" t="s">
        <v>108</v>
      </c>
      <c r="S172" s="1486" t="str">
        <f>IF(OR(R172='Tabla Impacto'!$C$11,R172='Tabla Impacto'!$D$11),"Leve",IF(OR(R172='Tabla Impacto'!$C$12,R172='Tabla Impacto'!$D$12),"Menor",IF(OR(R172='Tabla Impacto'!$C$13,R172='Tabla Impacto'!$D$13),"Moderado",IF(OR(R172='Tabla Impacto'!$C$14,R172='Tabla Impacto'!$D$14),"Mayor",IF(OR(R172='Tabla Impacto'!$C$15,R172='Tabla Impacto'!$D$15),"Catastrófico","")))))</f>
        <v>Moderado</v>
      </c>
      <c r="T172" s="1109">
        <f>IF(S172="","",IF(S172="Leve",0.2,IF(S172="Menor",0.4,IF(S172="Moderado",0.6,IF(S172="Mayor",0.8,IF(S172="Catastrófico",1,))))))</f>
        <v>0.6</v>
      </c>
      <c r="U172" s="1452" t="str">
        <f>IF(OR(AND(P172="Muy Baja",S172="Leve"),AND(P172="Muy Baja",S172="Menor"),AND(P172="Baja",S172="Leve")),"Bajo",IF(OR(AND(P172="Muy baja",S172="Moderado"),AND(P172="Baja",S172="Menor"),AND(P172="Baja",S172="Moderado"),AND(P172="Media",S172="Leve"),AND(P172="Media",S172="Menor"),AND(P172="Media",S172="Moderado"),AND(P172="Alta",S172="Leve"),AND(P172="Alta",S172="Menor")),"Moderado",IF(OR(AND(P172="Muy Baja",S172="Mayor"),AND(P172="Baja",S172="Mayor"),AND(P172="Media",S172="Mayor"),AND(P172="Alta",S172="Moderado"),AND(P172="Alta",S172="Mayor"),AND(P172="Muy Alta",S172="Leve"),AND(P172="Muy Alta",S172="Menor"),AND(P172="Muy Alta",S172="Moderado"),AND(P172="Muy Alta",S172="Mayor")),"Alto",IF(OR(AND(P172="Muy Baja",S172="Catastrófico"),AND(P172="Baja",S172="Catastrófico"),AND(P172="Media",S172="Catastrófico"),AND(P172="Alta",S172="Catastrófico"),AND(P172="Muy Alta",S172="Catastrófico")),"Extremo",""))))</f>
        <v>Moderado</v>
      </c>
      <c r="V172" s="424">
        <v>1</v>
      </c>
      <c r="W172" s="438" t="s">
        <v>954</v>
      </c>
      <c r="X172" s="424" t="str">
        <f t="shared" si="72"/>
        <v>Probabilidad</v>
      </c>
      <c r="Y172" s="436" t="s">
        <v>109</v>
      </c>
      <c r="Z172" s="436" t="s">
        <v>110</v>
      </c>
      <c r="AA172" s="423" t="str">
        <f t="shared" si="73"/>
        <v>40%</v>
      </c>
      <c r="AB172" s="436" t="s">
        <v>111</v>
      </c>
      <c r="AC172" s="436" t="s">
        <v>112</v>
      </c>
      <c r="AD172" s="436" t="s">
        <v>113</v>
      </c>
      <c r="AE172" s="431">
        <f>IFERROR(IF(X172="Probabilidad",(Q172-(+Q172*AA172)),IF(X172="Impacto",Q172,"")),"")</f>
        <v>0.24</v>
      </c>
      <c r="AF172" s="432" t="str">
        <f t="shared" si="77"/>
        <v>Baja</v>
      </c>
      <c r="AG172" s="445">
        <f t="shared" si="74"/>
        <v>0.24</v>
      </c>
      <c r="AH172" s="452" t="str">
        <f t="shared" si="76"/>
        <v>Moderado</v>
      </c>
      <c r="AI172" s="221">
        <f>IFERROR(IF(X172="Impacto",(T172-(+T172*AA172)),IF(X172="Probabilidad",T172,"")),"")</f>
        <v>0.6</v>
      </c>
      <c r="AJ172" s="452" t="str">
        <f t="shared" si="75"/>
        <v>Moderado</v>
      </c>
      <c r="AK172" s="436" t="s">
        <v>114</v>
      </c>
      <c r="AL172" s="1221"/>
      <c r="AM172" s="1221" t="s">
        <v>956</v>
      </c>
      <c r="AN172" s="1221" t="s">
        <v>957</v>
      </c>
      <c r="AO172" s="1449" t="s">
        <v>958</v>
      </c>
      <c r="AP172" s="625"/>
      <c r="AQ172" s="627"/>
      <c r="AR172" s="626"/>
      <c r="AS172" s="642"/>
      <c r="AT172" s="308"/>
      <c r="AU172" s="308"/>
      <c r="AV172" s="308"/>
      <c r="AW172" s="308"/>
      <c r="AX172" s="308"/>
      <c r="AY172" s="308"/>
      <c r="AZ172" s="308"/>
      <c r="BA172" s="308"/>
      <c r="BB172" s="308"/>
      <c r="BC172" s="308"/>
      <c r="BD172" s="308"/>
      <c r="BE172" s="308"/>
      <c r="BF172" s="308"/>
      <c r="BG172" s="308"/>
      <c r="BH172" s="308"/>
      <c r="BI172" s="308"/>
      <c r="BJ172" s="308"/>
      <c r="BK172" s="308"/>
      <c r="BL172" s="308"/>
    </row>
    <row r="173" spans="1:92" ht="96" customHeight="1" thickTop="1" thickBot="1">
      <c r="A173" s="1143"/>
      <c r="B173" s="1143"/>
      <c r="C173" s="1131"/>
      <c r="D173" s="1460"/>
      <c r="E173" s="1454"/>
      <c r="F173" s="1214"/>
      <c r="G173" s="1214"/>
      <c r="H173" s="1214"/>
      <c r="I173" s="1214"/>
      <c r="J173" s="1214"/>
      <c r="K173" s="1214"/>
      <c r="L173" s="1214"/>
      <c r="M173" s="1214"/>
      <c r="N173" s="1221"/>
      <c r="O173" s="1214"/>
      <c r="P173" s="1214"/>
      <c r="Q173" s="1214"/>
      <c r="R173" s="1214"/>
      <c r="S173" s="1214"/>
      <c r="T173" s="1214"/>
      <c r="U173" s="1214"/>
      <c r="V173" s="1112">
        <v>2</v>
      </c>
      <c r="W173" s="1470" t="s">
        <v>955</v>
      </c>
      <c r="X173" s="1112" t="str">
        <f t="shared" si="72"/>
        <v>Probabilidad</v>
      </c>
      <c r="Y173" s="1495" t="s">
        <v>109</v>
      </c>
      <c r="Z173" s="1495" t="s">
        <v>110</v>
      </c>
      <c r="AA173" s="1458" t="str">
        <f t="shared" si="73"/>
        <v>40%</v>
      </c>
      <c r="AB173" s="1495" t="s">
        <v>111</v>
      </c>
      <c r="AC173" s="1495" t="s">
        <v>112</v>
      </c>
      <c r="AD173" s="1495" t="s">
        <v>113</v>
      </c>
      <c r="AE173" s="1465">
        <f>IFERROR(IF(AND(X172="Probabilidad",X173="Probabilidad"),(AG172-(+AG172*AA173)),IF(X173="Probabilidad",(Q172-(+Q172*AA173)),IF(X173="Impacto",AG172,""))),"")</f>
        <v>0.14399999999999999</v>
      </c>
      <c r="AF173" s="1457" t="str">
        <f t="shared" si="77"/>
        <v>Muy Baja</v>
      </c>
      <c r="AG173" s="1581">
        <f t="shared" si="74"/>
        <v>0.14399999999999999</v>
      </c>
      <c r="AH173" s="1583" t="str">
        <f t="shared" si="76"/>
        <v>Moderado</v>
      </c>
      <c r="AI173" s="1584">
        <f>IFERROR(IF(AND(X172="Impacto",X173="Impacto"),(AI172-(+AI172*AA173)),IF(X173="Impacto",(T172-(+T172*AA173)),IF(X173="Probabilidad",AI172,""))),"")</f>
        <v>0.6</v>
      </c>
      <c r="AJ173" s="1583" t="str">
        <f t="shared" si="75"/>
        <v>Moderado</v>
      </c>
      <c r="AK173" s="1495" t="s">
        <v>114</v>
      </c>
      <c r="AL173" s="1214"/>
      <c r="AM173" s="1214"/>
      <c r="AN173" s="1214"/>
      <c r="AO173" s="1216"/>
      <c r="AP173" s="625"/>
      <c r="AQ173" s="627"/>
      <c r="AR173" s="626"/>
      <c r="AS173" s="642"/>
      <c r="AT173" s="308"/>
      <c r="AU173" s="308"/>
      <c r="AV173" s="308"/>
      <c r="AW173" s="308"/>
      <c r="AX173" s="308"/>
      <c r="AY173" s="308"/>
      <c r="AZ173" s="308"/>
      <c r="BA173" s="308"/>
      <c r="BB173" s="308"/>
      <c r="BC173" s="308"/>
      <c r="BD173" s="308"/>
      <c r="BE173" s="308"/>
      <c r="BF173" s="308"/>
      <c r="BG173" s="308"/>
      <c r="BH173" s="308"/>
      <c r="BI173" s="308"/>
      <c r="BJ173" s="308"/>
      <c r="BK173" s="308"/>
      <c r="BL173" s="308"/>
    </row>
    <row r="174" spans="1:92" ht="99" customHeight="1" thickTop="1" thickBot="1">
      <c r="A174" s="1143"/>
      <c r="B174" s="1143"/>
      <c r="C174" s="1334"/>
      <c r="D174" s="1549"/>
      <c r="E174" s="1433"/>
      <c r="F174" s="1431"/>
      <c r="G174" s="1431"/>
      <c r="H174" s="1431"/>
      <c r="I174" s="1431"/>
      <c r="J174" s="1431"/>
      <c r="K174" s="1431"/>
      <c r="L174" s="1431"/>
      <c r="M174" s="1431"/>
      <c r="N174" s="1231"/>
      <c r="O174" s="1431"/>
      <c r="P174" s="1431"/>
      <c r="Q174" s="1431"/>
      <c r="R174" s="1431"/>
      <c r="S174" s="1431"/>
      <c r="T174" s="1431"/>
      <c r="U174" s="1431"/>
      <c r="V174" s="1229"/>
      <c r="W174" s="1548"/>
      <c r="X174" s="1229"/>
      <c r="Y174" s="1495"/>
      <c r="Z174" s="1495"/>
      <c r="AA174" s="1526"/>
      <c r="AB174" s="1495"/>
      <c r="AC174" s="1495"/>
      <c r="AD174" s="1495"/>
      <c r="AE174" s="1580"/>
      <c r="AF174" s="1558"/>
      <c r="AG174" s="1582"/>
      <c r="AH174" s="1558"/>
      <c r="AI174" s="1560"/>
      <c r="AJ174" s="1558"/>
      <c r="AK174" s="1495"/>
      <c r="AL174" s="1431"/>
      <c r="AM174" s="1431"/>
      <c r="AN174" s="1431"/>
      <c r="AO174" s="1450"/>
      <c r="AP174" s="625"/>
      <c r="AQ174" s="627"/>
      <c r="AR174" s="626"/>
      <c r="AS174" s="642"/>
      <c r="AT174" s="308"/>
      <c r="AU174" s="308"/>
      <c r="AV174" s="308"/>
      <c r="AW174" s="308"/>
      <c r="AX174" s="308"/>
      <c r="AY174" s="308"/>
      <c r="AZ174" s="308"/>
      <c r="BA174" s="308"/>
      <c r="BB174" s="308"/>
      <c r="BC174" s="308"/>
      <c r="BD174" s="308"/>
      <c r="BE174" s="308"/>
      <c r="BF174" s="308"/>
      <c r="BG174" s="308"/>
      <c r="BH174" s="308"/>
      <c r="BI174" s="308"/>
      <c r="BJ174" s="308"/>
      <c r="BK174" s="308"/>
      <c r="BL174" s="308"/>
    </row>
    <row r="175" spans="1:92" ht="151.5" customHeight="1" thickTop="1" thickBot="1">
      <c r="A175" s="1143"/>
      <c r="B175" s="1143"/>
      <c r="C175" s="1469">
        <v>4</v>
      </c>
      <c r="D175" s="1221" t="s">
        <v>528</v>
      </c>
      <c r="E175" s="1221" t="s">
        <v>126</v>
      </c>
      <c r="F175" s="1221" t="s">
        <v>529</v>
      </c>
      <c r="G175" s="1221" t="s">
        <v>959</v>
      </c>
      <c r="H175" s="1224" t="s">
        <v>227</v>
      </c>
      <c r="I175" s="1484" t="s">
        <v>960</v>
      </c>
      <c r="J175" s="1497" t="s">
        <v>106</v>
      </c>
      <c r="K175" s="1497"/>
      <c r="L175" s="1497"/>
      <c r="M175" s="1497"/>
      <c r="N175" s="1230" t="s">
        <v>164</v>
      </c>
      <c r="O175" s="1112">
        <v>800</v>
      </c>
      <c r="P175" s="1451" t="str">
        <f>IF(O175&lt;=0,"",IF(O175&lt;=2,"Muy Baja",IF(O175&lt;=24,"Baja",IF(O175&lt;=500,"Media",IF(O175&lt;=5000,"Alta","Muy Alta")))))</f>
        <v>Alta</v>
      </c>
      <c r="Q175" s="1458">
        <f>IF(P175="","",IF(P175="Muy Baja",0.2,IF(P175="Baja",0.4,IF(P175="Media",0.6,IF(P175="Alta",0.8,IF(P175="Muy Alta",1,))))))</f>
        <v>0.8</v>
      </c>
      <c r="R175" s="1221" t="s">
        <v>165</v>
      </c>
      <c r="S175" s="1451" t="str">
        <f>IF(OR(R175='Tabla Impacto'!$C$11,R175='Tabla Impacto'!$D$11),"Leve",IF(OR(R175='Tabla Impacto'!$C$12,R175='Tabla Impacto'!$D$12),"Menor",IF(OR(R175='Tabla Impacto'!$C$13,R175='Tabla Impacto'!$D$13),"Moderado",IF(OR(R175='Tabla Impacto'!$C$14,R175='Tabla Impacto'!$D$14),"Mayor",IF(OR(R175='Tabla Impacto'!$C$15,R175='Tabla Impacto'!$D$15),"Catastrófico","")))))</f>
        <v>Mayor</v>
      </c>
      <c r="T175" s="1109">
        <f>IF(S175="","",IF(S175="Leve",0.2,IF(S175="Menor",0.4,IF(S175="Moderado",0.6,IF(S175="Mayor",0.8,IF(S175="Catastrófico",1,))))))</f>
        <v>0.8</v>
      </c>
      <c r="U175" s="1452" t="str">
        <f>IF(OR(AND(P175="Muy Baja",S175="Leve"),AND(P175="Muy Baja",S175="Menor"),AND(P175="Baja",S175="Leve")),"Bajo",IF(OR(AND(P175="Muy baja",S175="Moderado"),AND(P175="Baja",S175="Menor"),AND(P175="Baja",S175="Moderado"),AND(P175="Media",S175="Leve"),AND(P175="Media",S175="Menor"),AND(P175="Media",S175="Moderado"),AND(P175="Alta",S175="Leve"),AND(P175="Alta",S175="Menor")),"Moderado",IF(OR(AND(P175="Muy Baja",S175="Mayor"),AND(P175="Baja",S175="Mayor"),AND(P175="Media",S175="Mayor"),AND(P175="Alta",S175="Moderado"),AND(P175="Alta",S175="Mayor"),AND(P175="Muy Alta",S175="Leve"),AND(P175="Muy Alta",S175="Menor"),AND(P175="Muy Alta",S175="Moderado"),AND(P175="Muy Alta",S175="Mayor")),"Alto",IF(OR(AND(P175="Muy Baja",S175="Catastrófico"),AND(P175="Baja",S175="Catastrófico"),AND(P175="Media",S175="Catastrófico"),AND(P175="Alta",S175="Catastrófico"),AND(P175="Muy Alta",S175="Catastrófico")),"Extremo",""))))</f>
        <v>Alto</v>
      </c>
      <c r="V175" s="424">
        <v>1</v>
      </c>
      <c r="W175" s="438" t="s">
        <v>530</v>
      </c>
      <c r="X175" s="424" t="str">
        <f t="shared" si="72"/>
        <v>Probabilidad</v>
      </c>
      <c r="Y175" s="436" t="s">
        <v>130</v>
      </c>
      <c r="Z175" s="436" t="s">
        <v>110</v>
      </c>
      <c r="AA175" s="423" t="str">
        <f t="shared" si="73"/>
        <v>30%</v>
      </c>
      <c r="AB175" s="436" t="s">
        <v>111</v>
      </c>
      <c r="AC175" s="436" t="s">
        <v>112</v>
      </c>
      <c r="AD175" s="436" t="s">
        <v>113</v>
      </c>
      <c r="AE175" s="753">
        <f>IFERROR(IF(X175="Probabilidad",(Q175-(+Q175*AA175)),IF(X175="Impacto",Q175,"")),"")</f>
        <v>0.56000000000000005</v>
      </c>
      <c r="AF175" s="432" t="str">
        <f t="shared" si="77"/>
        <v>Media</v>
      </c>
      <c r="AG175" s="423">
        <f>+AE175</f>
        <v>0.56000000000000005</v>
      </c>
      <c r="AH175" s="452" t="str">
        <f t="shared" si="76"/>
        <v>Mayor</v>
      </c>
      <c r="AI175" s="420">
        <f>IFERROR(IF(X175="Impacto",(T175-(+T175*AA175)),IF(X175="Probabilidad",T175,"")),"")</f>
        <v>0.8</v>
      </c>
      <c r="AJ175" s="452" t="str">
        <f t="shared" si="75"/>
        <v>Alto</v>
      </c>
      <c r="AK175" s="436" t="s">
        <v>114</v>
      </c>
      <c r="AL175" s="1221"/>
      <c r="AM175" s="1221" t="s">
        <v>962</v>
      </c>
      <c r="AN175" s="1221" t="s">
        <v>963</v>
      </c>
      <c r="AO175" s="1494" t="s">
        <v>964</v>
      </c>
      <c r="AP175" s="625"/>
      <c r="AQ175" s="627"/>
      <c r="AR175" s="626"/>
      <c r="AS175" s="642"/>
      <c r="AT175" s="308"/>
      <c r="AU175" s="308"/>
      <c r="AV175" s="308"/>
      <c r="AW175" s="308"/>
      <c r="AX175" s="308"/>
      <c r="AY175" s="308"/>
      <c r="AZ175" s="308"/>
      <c r="BA175" s="308"/>
      <c r="BB175" s="308"/>
      <c r="BC175" s="308"/>
      <c r="BD175" s="308"/>
      <c r="BE175" s="308"/>
      <c r="BF175" s="308"/>
      <c r="BG175" s="308"/>
      <c r="BH175" s="308"/>
      <c r="BI175" s="308"/>
      <c r="BJ175" s="308"/>
      <c r="BK175" s="308"/>
      <c r="BL175" s="308"/>
    </row>
    <row r="176" spans="1:92" ht="188.1" customHeight="1" thickTop="1" thickBot="1">
      <c r="A176" s="1143"/>
      <c r="B176" s="1143"/>
      <c r="C176" s="1469"/>
      <c r="D176" s="1221"/>
      <c r="E176" s="1221"/>
      <c r="F176" s="1221"/>
      <c r="G176" s="1221"/>
      <c r="H176" s="1224"/>
      <c r="I176" s="1484"/>
      <c r="J176" s="1497"/>
      <c r="K176" s="1497"/>
      <c r="L176" s="1497"/>
      <c r="M176" s="1497"/>
      <c r="N176" s="1221"/>
      <c r="O176" s="1112"/>
      <c r="P176" s="1451"/>
      <c r="Q176" s="1458"/>
      <c r="R176" s="1221"/>
      <c r="S176" s="1451"/>
      <c r="T176" s="1109"/>
      <c r="U176" s="1452"/>
      <c r="V176" s="424"/>
      <c r="W176" s="438" t="s">
        <v>531</v>
      </c>
      <c r="X176" s="424" t="str">
        <f t="shared" si="72"/>
        <v>Probabilidad</v>
      </c>
      <c r="Y176" s="436" t="s">
        <v>130</v>
      </c>
      <c r="Z176" s="436" t="s">
        <v>110</v>
      </c>
      <c r="AA176" s="708" t="str">
        <f t="shared" si="73"/>
        <v>30%</v>
      </c>
      <c r="AB176" s="436" t="s">
        <v>111</v>
      </c>
      <c r="AC176" s="436" t="s">
        <v>112</v>
      </c>
      <c r="AD176" s="436" t="s">
        <v>113</v>
      </c>
      <c r="AE176" s="753">
        <f>IFERROR(IF(X176="Probabilidad",(Q175-(+Q175*AA176)),IF(X176="Impacto",Q175,"")),"")</f>
        <v>0.56000000000000005</v>
      </c>
      <c r="AF176" s="432" t="str">
        <f t="shared" si="77"/>
        <v>Media</v>
      </c>
      <c r="AG176" s="423">
        <f t="shared" si="74"/>
        <v>0.56000000000000005</v>
      </c>
      <c r="AH176" s="452" t="str">
        <f t="shared" si="76"/>
        <v>Mayor</v>
      </c>
      <c r="AI176" s="221">
        <f>IFERROR(IF(AND(X175="Impacto",X176="Impacto"),(T175-(+T175*AA176)),IF(X176="Impacto",(T175-(+T175*AA176)),IF(X176="Probabilidad",AI175,""))),"")</f>
        <v>0.8</v>
      </c>
      <c r="AJ176" s="452" t="str">
        <f t="shared" si="75"/>
        <v>Alto</v>
      </c>
      <c r="AK176" s="436" t="s">
        <v>114</v>
      </c>
      <c r="AL176" s="1221"/>
      <c r="AM176" s="1221"/>
      <c r="AN176" s="1221"/>
      <c r="AO176" s="1494"/>
      <c r="AP176" s="625"/>
      <c r="AQ176" s="627"/>
      <c r="AR176" s="626"/>
      <c r="AS176" s="642"/>
      <c r="AT176" s="308"/>
      <c r="AU176" s="308"/>
      <c r="AV176" s="308"/>
      <c r="AW176" s="308"/>
      <c r="AX176" s="308"/>
      <c r="AY176" s="308"/>
      <c r="AZ176" s="308"/>
      <c r="BA176" s="308"/>
      <c r="BB176" s="308"/>
      <c r="BC176" s="308"/>
      <c r="BD176" s="308"/>
      <c r="BE176" s="308"/>
      <c r="BF176" s="308"/>
      <c r="BG176" s="308"/>
      <c r="BH176" s="308"/>
      <c r="BI176" s="308"/>
      <c r="BJ176" s="308"/>
      <c r="BK176" s="308"/>
      <c r="BL176" s="308"/>
    </row>
    <row r="177" spans="1:64" ht="148.5" customHeight="1" thickTop="1" thickBot="1">
      <c r="A177" s="1143"/>
      <c r="B177" s="1143"/>
      <c r="C177" s="1433"/>
      <c r="D177" s="1431"/>
      <c r="E177" s="1431"/>
      <c r="F177" s="1431"/>
      <c r="G177" s="1431"/>
      <c r="H177" s="1431"/>
      <c r="I177" s="1229"/>
      <c r="J177" s="1431"/>
      <c r="K177" s="1431"/>
      <c r="L177" s="1431"/>
      <c r="M177" s="1431"/>
      <c r="N177" s="1231"/>
      <c r="O177" s="1431"/>
      <c r="P177" s="1431"/>
      <c r="Q177" s="1431"/>
      <c r="R177" s="1431"/>
      <c r="S177" s="1431"/>
      <c r="T177" s="1431"/>
      <c r="U177" s="1431"/>
      <c r="V177" s="434">
        <v>2</v>
      </c>
      <c r="W177" s="439" t="s">
        <v>961</v>
      </c>
      <c r="X177" s="434" t="str">
        <f t="shared" si="72"/>
        <v>Probabilidad</v>
      </c>
      <c r="Y177" s="436" t="s">
        <v>109</v>
      </c>
      <c r="Z177" s="436" t="s">
        <v>110</v>
      </c>
      <c r="AA177" s="217" t="str">
        <f t="shared" si="73"/>
        <v>40%</v>
      </c>
      <c r="AB177" s="436" t="s">
        <v>111</v>
      </c>
      <c r="AC177" s="436" t="s">
        <v>112</v>
      </c>
      <c r="AD177" s="436" t="s">
        <v>113</v>
      </c>
      <c r="AE177" s="417">
        <f>IFERROR(IF(AND(X175="Probabilidad",X177="Probabilidad"),(AG175-(+AG175*AA177)),IF(X177="Probabilidad",(Q175-(+Q175*AA177)),IF(X177="Impacto",AG175,""))),"")</f>
        <v>0.33600000000000002</v>
      </c>
      <c r="AF177" s="418" t="str">
        <f t="shared" si="77"/>
        <v>Baja</v>
      </c>
      <c r="AG177" s="217">
        <f t="shared" si="74"/>
        <v>0.33600000000000002</v>
      </c>
      <c r="AH177" s="452" t="str">
        <f t="shared" si="76"/>
        <v>Mayor</v>
      </c>
      <c r="AI177" s="221">
        <f>IFERROR(IF(AND(X176="Impacto",X177="Impacto"),(AI176-(+AI176*AA177)),IF(X177="Impacto",(T175-(+T175*AA177)),IF(X177="Probabilidad",AI176,""))),"")</f>
        <v>0.8</v>
      </c>
      <c r="AJ177" s="452" t="str">
        <f t="shared" si="75"/>
        <v>Alto</v>
      </c>
      <c r="AK177" s="436" t="s">
        <v>114</v>
      </c>
      <c r="AL177" s="1431"/>
      <c r="AM177" s="1431"/>
      <c r="AN177" s="1431"/>
      <c r="AO177" s="1450"/>
      <c r="AP177" s="625"/>
      <c r="AQ177" s="627"/>
      <c r="AR177" s="626"/>
      <c r="AS177" s="642"/>
      <c r="AT177" s="308"/>
      <c r="AU177" s="308"/>
      <c r="AV177" s="308"/>
      <c r="AW177" s="308"/>
      <c r="AX177" s="308"/>
      <c r="AY177" s="308"/>
      <c r="AZ177" s="308"/>
      <c r="BA177" s="308"/>
      <c r="BB177" s="308"/>
      <c r="BC177" s="308"/>
      <c r="BD177" s="308"/>
      <c r="BE177" s="308"/>
      <c r="BF177" s="308"/>
      <c r="BG177" s="308"/>
      <c r="BH177" s="308"/>
      <c r="BI177" s="308"/>
      <c r="BJ177" s="308"/>
      <c r="BK177" s="308"/>
      <c r="BL177" s="308"/>
    </row>
    <row r="178" spans="1:64" ht="189" customHeight="1" thickTop="1" thickBot="1">
      <c r="A178" s="1143"/>
      <c r="B178" s="1143"/>
      <c r="C178" s="1587">
        <v>5</v>
      </c>
      <c r="D178" s="1490" t="s">
        <v>965</v>
      </c>
      <c r="E178" s="1230" t="s">
        <v>126</v>
      </c>
      <c r="F178" s="1230" t="s">
        <v>532</v>
      </c>
      <c r="G178" s="1230" t="s">
        <v>966</v>
      </c>
      <c r="H178" s="1490" t="s">
        <v>227</v>
      </c>
      <c r="I178" s="1491" t="s">
        <v>967</v>
      </c>
      <c r="J178" s="1518" t="s">
        <v>106</v>
      </c>
      <c r="K178" s="1518"/>
      <c r="L178" s="1518"/>
      <c r="M178" s="1518" t="s">
        <v>106</v>
      </c>
      <c r="N178" s="1230" t="s">
        <v>145</v>
      </c>
      <c r="O178" s="1111">
        <v>14</v>
      </c>
      <c r="P178" s="1471" t="str">
        <f>IF(O178&lt;=0,"",IF(O178&lt;=2,"Muy Baja",IF(O178&lt;=24,"Baja",IF(O178&lt;=500,"Media",IF(O178&lt;=5000,"Alta","Muy Alta")))))</f>
        <v>Baja</v>
      </c>
      <c r="Q178" s="1519">
        <f>IF(P178="","",IF(P178="Muy Baja",0.2,IF(P178="Baja",0.4,IF(P178="Media",0.6,IF(P178="Alta",0.8,IF(P178="Muy Alta",1,))))))</f>
        <v>0.4</v>
      </c>
      <c r="R178" s="1230" t="s">
        <v>108</v>
      </c>
      <c r="S178" s="1471" t="str">
        <f>IF(OR(R178='Tabla Impacto'!$C$11,R178='Tabla Impacto'!$D$11),"Leve",IF(OR(R178='Tabla Impacto'!$C$12,R178='Tabla Impacto'!$D$12),"Menor",IF(OR(R178='Tabla Impacto'!$C$13,R178='Tabla Impacto'!$D$13),"Moderado",IF(OR(R178='Tabla Impacto'!$C$14,R178='Tabla Impacto'!$D$14),"Mayor",IF(OR(R178='Tabla Impacto'!$C$15,R178='Tabla Impacto'!$D$15),"Catastrófico","")))))</f>
        <v>Moderado</v>
      </c>
      <c r="T178" s="1467">
        <f>IF(S178="","",IF(S178="Leve",0.2,IF(S178="Menor",0.4,IF(S178="Moderado",0.6,IF(S178="Mayor",0.8,IF(S178="Catastrófico",1,))))))</f>
        <v>0.6</v>
      </c>
      <c r="U178" s="1430" t="str">
        <f>IF(OR(AND(P178="Muy Baja",S178="Leve"),AND(P178="Muy Baja",S178="Menor"),AND(P178="Baja",S178="Leve")),"Bajo",IF(OR(AND(P178="Muy baja",S178="Moderado"),AND(P178="Baja",S178="Menor"),AND(P178="Baja",S178="Moderado"),AND(P178="Media",S178="Leve"),AND(P178="Media",S178="Menor"),AND(P178="Media",S178="Moderado"),AND(P178="Alta",S178="Leve"),AND(P178="Alta",S178="Menor")),"Moderado",IF(OR(AND(P178="Muy Baja",S178="Mayor"),AND(P178="Baja",S178="Mayor"),AND(P178="Media",S178="Mayor"),AND(P178="Alta",S178="Moderado"),AND(P178="Alta",S178="Mayor"),AND(P178="Muy Alta",S178="Leve"),AND(P178="Muy Alta",S178="Menor"),AND(P178="Muy Alta",S178="Moderado"),AND(P178="Muy Alta",S178="Mayor")),"Alto",IF(OR(AND(P178="Muy Baja",S178="Catastrófico"),AND(P178="Baja",S178="Catastrófico"),AND(P178="Media",S178="Catastrófico"),AND(P178="Alta",S178="Catastrófico"),AND(P178="Muy Alta",S178="Catastrófico")),"Extremo",""))))</f>
        <v>Moderado</v>
      </c>
      <c r="V178" s="424">
        <v>1</v>
      </c>
      <c r="W178" s="438" t="s">
        <v>968</v>
      </c>
      <c r="X178" s="424" t="str">
        <f t="shared" si="72"/>
        <v>Probabilidad</v>
      </c>
      <c r="Y178" s="436" t="s">
        <v>109</v>
      </c>
      <c r="Z178" s="436" t="s">
        <v>110</v>
      </c>
      <c r="AA178" s="423" t="str">
        <f t="shared" si="73"/>
        <v>40%</v>
      </c>
      <c r="AB178" s="436" t="s">
        <v>121</v>
      </c>
      <c r="AC178" s="436" t="s">
        <v>112</v>
      </c>
      <c r="AD178" s="436" t="s">
        <v>113</v>
      </c>
      <c r="AE178" s="431">
        <f>IFERROR(IF(X178="Probabilidad",(Q178-(+Q178*AA178)),IF(X178="Impacto",Q178,"")),"")</f>
        <v>0.24</v>
      </c>
      <c r="AF178" s="432" t="str">
        <f t="shared" si="77"/>
        <v>Baja</v>
      </c>
      <c r="AG178" s="423">
        <f t="shared" si="74"/>
        <v>0.24</v>
      </c>
      <c r="AH178" s="452" t="str">
        <f t="shared" si="76"/>
        <v>Moderado</v>
      </c>
      <c r="AI178" s="221">
        <f>IFERROR(IF(X178="Impacto",(T178-(+T178*AA178)),IF(X178="Probabilidad",T178,"")),"")</f>
        <v>0.6</v>
      </c>
      <c r="AJ178" s="452" t="str">
        <f t="shared" si="75"/>
        <v>Moderado</v>
      </c>
      <c r="AK178" s="436" t="s">
        <v>114</v>
      </c>
      <c r="AL178" s="1230"/>
      <c r="AM178" s="1230" t="s">
        <v>972</v>
      </c>
      <c r="AN178" s="1230" t="s">
        <v>973</v>
      </c>
      <c r="AO178" s="1568" t="s">
        <v>689</v>
      </c>
      <c r="AP178" s="625"/>
      <c r="AQ178" s="627"/>
      <c r="AR178" s="626"/>
      <c r="AS178" s="642"/>
      <c r="AT178" s="308"/>
      <c r="AU178" s="308"/>
      <c r="AV178" s="308"/>
      <c r="AW178" s="308"/>
      <c r="AX178" s="308"/>
      <c r="AY178" s="308"/>
      <c r="AZ178" s="308"/>
      <c r="BA178" s="308"/>
      <c r="BB178" s="308"/>
      <c r="BC178" s="308"/>
      <c r="BD178" s="308"/>
      <c r="BE178" s="308"/>
      <c r="BF178" s="308"/>
      <c r="BG178" s="308"/>
      <c r="BH178" s="308"/>
      <c r="BI178" s="308"/>
      <c r="BJ178" s="308"/>
      <c r="BK178" s="308"/>
      <c r="BL178" s="308"/>
    </row>
    <row r="179" spans="1:64" ht="159" thickTop="1" thickBot="1">
      <c r="A179" s="1143"/>
      <c r="B179" s="1143"/>
      <c r="C179" s="1588"/>
      <c r="D179" s="1224"/>
      <c r="E179" s="1221"/>
      <c r="F179" s="1221"/>
      <c r="G179" s="1221"/>
      <c r="H179" s="1224"/>
      <c r="I179" s="1482"/>
      <c r="J179" s="1497"/>
      <c r="K179" s="1497"/>
      <c r="L179" s="1497"/>
      <c r="M179" s="1497"/>
      <c r="N179" s="1221"/>
      <c r="O179" s="1112"/>
      <c r="P179" s="1451"/>
      <c r="Q179" s="1458"/>
      <c r="R179" s="1221"/>
      <c r="S179" s="1451"/>
      <c r="T179" s="1109"/>
      <c r="U179" s="1452"/>
      <c r="V179" s="424">
        <v>2</v>
      </c>
      <c r="W179" s="438" t="s">
        <v>969</v>
      </c>
      <c r="X179" s="424" t="str">
        <f t="shared" si="72"/>
        <v>Probabilidad</v>
      </c>
      <c r="Y179" s="436" t="s">
        <v>109</v>
      </c>
      <c r="Z179" s="436" t="s">
        <v>110</v>
      </c>
      <c r="AA179" s="423" t="str">
        <f t="shared" si="73"/>
        <v>40%</v>
      </c>
      <c r="AB179" s="436" t="s">
        <v>121</v>
      </c>
      <c r="AC179" s="436" t="s">
        <v>112</v>
      </c>
      <c r="AD179" s="436" t="s">
        <v>113</v>
      </c>
      <c r="AE179" s="431">
        <f>IFERROR(IF(AND(X177="Probabilidad",X179="Probabilidad"),(AG177-(+AG177*AA179)),IF(X179="Probabilidad",(Q177-(+Q177*AA179)),IF(X179="Impacto",AG177,""))),"")</f>
        <v>0.2016</v>
      </c>
      <c r="AF179" s="432" t="str">
        <f t="shared" si="77"/>
        <v>Baja</v>
      </c>
      <c r="AG179" s="423">
        <f t="shared" si="74"/>
        <v>0.2016</v>
      </c>
      <c r="AH179" s="452" t="str">
        <f t="shared" si="76"/>
        <v>Moderado</v>
      </c>
      <c r="AI179" s="420">
        <f>IFERROR(IF(AND(X178="Impacto",X179="Impacto"),(AI178-(+AI178*AA179)),IF(X179="Impacto",(T178-(+T178*AA179)),IF(X179="Probabilidad",AI178,""))),"")</f>
        <v>0.6</v>
      </c>
      <c r="AJ179" s="452" t="str">
        <f t="shared" si="75"/>
        <v>Moderado</v>
      </c>
      <c r="AK179" s="436" t="s">
        <v>114</v>
      </c>
      <c r="AL179" s="1221"/>
      <c r="AM179" s="1221"/>
      <c r="AN179" s="1221"/>
      <c r="AO179" s="1496"/>
      <c r="AP179" s="625"/>
      <c r="AQ179" s="627"/>
      <c r="AR179" s="626"/>
      <c r="AS179" s="642"/>
      <c r="AT179" s="308"/>
      <c r="AU179" s="308"/>
      <c r="AV179" s="308"/>
      <c r="AW179" s="308"/>
      <c r="AX179" s="308"/>
      <c r="AY179" s="308"/>
      <c r="AZ179" s="308"/>
      <c r="BA179" s="308"/>
      <c r="BB179" s="308"/>
      <c r="BC179" s="308"/>
      <c r="BD179" s="308"/>
      <c r="BE179" s="308"/>
      <c r="BF179" s="308"/>
      <c r="BG179" s="308"/>
      <c r="BH179" s="308"/>
      <c r="BI179" s="308"/>
      <c r="BJ179" s="308"/>
      <c r="BK179" s="308"/>
      <c r="BL179" s="308"/>
    </row>
    <row r="180" spans="1:64" ht="127.5" thickTop="1" thickBot="1">
      <c r="A180" s="1143"/>
      <c r="B180" s="1143"/>
      <c r="C180" s="1588"/>
      <c r="D180" s="1224"/>
      <c r="E180" s="1221"/>
      <c r="F180" s="1221"/>
      <c r="G180" s="1221"/>
      <c r="H180" s="1224"/>
      <c r="I180" s="1482"/>
      <c r="J180" s="1497"/>
      <c r="K180" s="1497"/>
      <c r="L180" s="1497"/>
      <c r="M180" s="1497"/>
      <c r="N180" s="1221"/>
      <c r="O180" s="1112"/>
      <c r="P180" s="1451"/>
      <c r="Q180" s="1458"/>
      <c r="R180" s="1221"/>
      <c r="S180" s="1451"/>
      <c r="T180" s="1109"/>
      <c r="U180" s="1452"/>
      <c r="V180" s="424">
        <v>3</v>
      </c>
      <c r="W180" s="438" t="s">
        <v>970</v>
      </c>
      <c r="X180" s="424" t="str">
        <f t="shared" si="72"/>
        <v>Probabilidad</v>
      </c>
      <c r="Y180" s="436" t="s">
        <v>109</v>
      </c>
      <c r="Z180" s="436" t="s">
        <v>110</v>
      </c>
      <c r="AA180" s="423" t="str">
        <f t="shared" si="73"/>
        <v>40%</v>
      </c>
      <c r="AB180" s="436" t="s">
        <v>111</v>
      </c>
      <c r="AC180" s="436" t="s">
        <v>112</v>
      </c>
      <c r="AD180" s="436" t="s">
        <v>113</v>
      </c>
      <c r="AE180" s="431">
        <f>IFERROR(IF(AND(X179="Probabilidad",X180="Probabilidad"),(AG179-(+AG179*AA180)),IF(AND(X179="Impacto",X180="Probabilidad"),(AG178-(+AG178*AA180)),IF(X180="Impacto",AG179,""))),"")</f>
        <v>0.12096</v>
      </c>
      <c r="AF180" s="432" t="str">
        <f t="shared" si="77"/>
        <v>Muy Baja</v>
      </c>
      <c r="AG180" s="423">
        <f t="shared" si="74"/>
        <v>0.12096</v>
      </c>
      <c r="AH180" s="414" t="str">
        <f t="shared" si="76"/>
        <v>Moderado</v>
      </c>
      <c r="AI180" s="420">
        <f>IFERROR(IF(AND(X179="Impacto",X180="Impacto"),(AI179-(+AI179*AA180)),IF(AND(X179="Probabilidad",X180="Impacto"),(AI178-(+AI178*AA180)),IF(X180="Probabilidad",AI179,""))),"")</f>
        <v>0.6</v>
      </c>
      <c r="AJ180" s="414" t="str">
        <f t="shared" si="75"/>
        <v>Moderado</v>
      </c>
      <c r="AK180" s="436" t="s">
        <v>114</v>
      </c>
      <c r="AL180" s="1221"/>
      <c r="AM180" s="1221"/>
      <c r="AN180" s="1221"/>
      <c r="AO180" s="1496"/>
      <c r="AP180" s="625"/>
      <c r="AQ180" s="627"/>
      <c r="AR180" s="626"/>
      <c r="AS180" s="642"/>
      <c r="AT180" s="308"/>
      <c r="AU180" s="308"/>
      <c r="AV180" s="308"/>
      <c r="AW180" s="308"/>
      <c r="AX180" s="308"/>
      <c r="AY180" s="308"/>
      <c r="AZ180" s="308"/>
      <c r="BA180" s="308"/>
      <c r="BB180" s="308"/>
      <c r="BC180" s="308"/>
      <c r="BD180" s="308"/>
      <c r="BE180" s="308"/>
      <c r="BF180" s="308"/>
      <c r="BG180" s="308"/>
      <c r="BH180" s="308"/>
      <c r="BI180" s="308"/>
      <c r="BJ180" s="308"/>
      <c r="BK180" s="308"/>
      <c r="BL180" s="308"/>
    </row>
    <row r="181" spans="1:64" ht="204" customHeight="1" thickTop="1" thickBot="1">
      <c r="A181" s="1143"/>
      <c r="B181" s="1143"/>
      <c r="C181" s="1588"/>
      <c r="D181" s="1224"/>
      <c r="E181" s="1221"/>
      <c r="F181" s="1221"/>
      <c r="G181" s="1221"/>
      <c r="H181" s="1224"/>
      <c r="I181" s="1482"/>
      <c r="J181" s="1497"/>
      <c r="K181" s="1497"/>
      <c r="L181" s="1497"/>
      <c r="M181" s="1497"/>
      <c r="N181" s="1221"/>
      <c r="O181" s="1112"/>
      <c r="P181" s="1451"/>
      <c r="Q181" s="1458"/>
      <c r="R181" s="1221"/>
      <c r="S181" s="1451"/>
      <c r="T181" s="1109"/>
      <c r="U181" s="1452"/>
      <c r="V181" s="773">
        <v>4</v>
      </c>
      <c r="W181" s="774" t="s">
        <v>971</v>
      </c>
      <c r="X181" s="773" t="str">
        <f t="shared" si="72"/>
        <v>Probabilidad</v>
      </c>
      <c r="Y181" s="775" t="s">
        <v>130</v>
      </c>
      <c r="Z181" s="775" t="s">
        <v>110</v>
      </c>
      <c r="AA181" s="776" t="str">
        <f t="shared" si="73"/>
        <v>30%</v>
      </c>
      <c r="AB181" s="775" t="s">
        <v>121</v>
      </c>
      <c r="AC181" s="775" t="s">
        <v>112</v>
      </c>
      <c r="AD181" s="775" t="s">
        <v>113</v>
      </c>
      <c r="AE181" s="431">
        <f>IFERROR(IF(AND(X180="Probabilidad",X181="Probabilidad"),(AG180-(+AG180*AA181)),IF(AND(X180="Impacto",X181="Probabilidad"),(AG179-(+AG179*AA181)),IF(X181="Impacto",AG180,""))),"")</f>
        <v>8.4671999999999997E-2</v>
      </c>
      <c r="AF181" s="777" t="str">
        <f t="shared" si="77"/>
        <v>Muy Baja</v>
      </c>
      <c r="AG181" s="776">
        <f t="shared" si="74"/>
        <v>8.4671999999999997E-2</v>
      </c>
      <c r="AH181" s="778" t="str">
        <f t="shared" si="76"/>
        <v>Moderado</v>
      </c>
      <c r="AI181" s="420">
        <f>IFERROR(IF(AND(X180="Impacto",X181="Impacto"),(AI180-(+AI180*AA181)),IF(AND(X180="Probabilidad",X181="Impacto"),(AI179-(+AI179*AA181)),IF(X181="Probabilidad",AI180,""))),"")</f>
        <v>0.6</v>
      </c>
      <c r="AJ181" s="778" t="str">
        <f t="shared" si="75"/>
        <v>Moderado</v>
      </c>
      <c r="AK181" s="775" t="s">
        <v>114</v>
      </c>
      <c r="AL181" s="1221"/>
      <c r="AM181" s="1221"/>
      <c r="AN181" s="1221"/>
      <c r="AO181" s="1496"/>
      <c r="AP181" s="628"/>
      <c r="AQ181" s="629"/>
      <c r="AR181" s="630"/>
      <c r="AS181" s="646"/>
      <c r="AT181" s="311"/>
      <c r="AU181" s="311"/>
      <c r="AV181" s="311"/>
      <c r="AW181" s="311"/>
      <c r="AX181" s="311"/>
      <c r="AY181" s="311"/>
      <c r="AZ181" s="311"/>
      <c r="BA181" s="311"/>
      <c r="BB181" s="311"/>
      <c r="BC181" s="311"/>
      <c r="BD181" s="311"/>
      <c r="BE181" s="311"/>
      <c r="BF181" s="311"/>
      <c r="BG181" s="311"/>
      <c r="BH181" s="311"/>
      <c r="BI181" s="311"/>
      <c r="BJ181" s="311"/>
      <c r="BK181" s="311"/>
      <c r="BL181" s="311"/>
    </row>
    <row r="182" spans="1:64" ht="111.75" thickTop="1" thickBot="1">
      <c r="A182" s="1143"/>
      <c r="B182" s="1143"/>
      <c r="C182" s="1202">
        <v>6</v>
      </c>
      <c r="D182" s="1204" t="s">
        <v>533</v>
      </c>
      <c r="E182" s="1205" t="s">
        <v>116</v>
      </c>
      <c r="F182" s="1206" t="s">
        <v>534</v>
      </c>
      <c r="G182" s="1534" t="s">
        <v>974</v>
      </c>
      <c r="H182" s="1520" t="s">
        <v>227</v>
      </c>
      <c r="I182" s="1535" t="s">
        <v>975</v>
      </c>
      <c r="J182" s="1536" t="s">
        <v>106</v>
      </c>
      <c r="K182" s="1536"/>
      <c r="L182" s="1536"/>
      <c r="M182" s="1536"/>
      <c r="N182" s="1505" t="s">
        <v>107</v>
      </c>
      <c r="O182" s="1537">
        <v>34</v>
      </c>
      <c r="P182" s="1501" t="str">
        <f>IF(O182&lt;=0,"",IF(O182&lt;=2,"Muy Baja",IF(O182&lt;=24,"Baja",IF(O182&lt;=500,"Media",IF(O182&lt;=5000,"Alta","Muy Alta")))))</f>
        <v>Media</v>
      </c>
      <c r="Q182" s="1517">
        <f>IF(P182="","",IF(P182="Muy Baja",0.2,IF(P182="Baja",0.4,IF(P182="Media",0.6,IF(P182="Alta",0.8,IF(P182="Muy Alta",1,))))))</f>
        <v>0.6</v>
      </c>
      <c r="R182" s="1505" t="s">
        <v>128</v>
      </c>
      <c r="S182" s="1501" t="str">
        <f>IF(OR(R182='Tabla Impacto'!$C$11,R182='Tabla Impacto'!$D$11),"Leve",IF(OR(R182='Tabla Impacto'!$C$12,R182='Tabla Impacto'!$D$12),"Menor",IF(OR(R182='Tabla Impacto'!$C$13,R182='Tabla Impacto'!$D$13),"Moderado",IF(OR(R182='Tabla Impacto'!$C$14,R182='Tabla Impacto'!$D$14),"Mayor",IF(OR(R182='Tabla Impacto'!$C$15,R182='Tabla Impacto'!$D$15),"Catastrófico","")))))</f>
        <v>Menor</v>
      </c>
      <c r="T182" s="1502">
        <f>IF(S182="","",IF(S182="Leve",0.2,IF(S182="Menor",0.4,IF(S182="Moderado",0.6,IF(S182="Mayor",0.8,IF(S182="Catastrófico",1,))))))</f>
        <v>0.4</v>
      </c>
      <c r="U182" s="1503" t="str">
        <f>IF(OR(AND(P182="Muy Baja",S182="Leve"),AND(P182="Muy Baja",S182="Menor"),AND(P182="Baja",S182="Leve")),"Bajo",IF(OR(AND(P182="Muy baja",S182="Moderado"),AND(P182="Baja",S182="Menor"),AND(P182="Baja",S182="Moderado"),AND(P182="Media",S182="Leve"),AND(P182="Media",S182="Menor"),AND(P182="Media",S182="Moderado"),AND(P182="Alta",S182="Leve"),AND(P182="Alta",S182="Menor")),"Moderado",IF(OR(AND(P182="Muy Baja",S182="Mayor"),AND(P182="Baja",S182="Mayor"),AND(P182="Media",S182="Mayor"),AND(P182="Alta",S182="Moderado"),AND(P182="Alta",S182="Mayor"),AND(P182="Muy Alta",S182="Leve"),AND(P182="Muy Alta",S182="Menor"),AND(P182="Muy Alta",S182="Moderado"),AND(P182="Muy Alta",S182="Mayor")),"Alto",IF(OR(AND(P182="Muy Baja",S182="Catastrófico"),AND(P182="Baja",S182="Catastrófico"),AND(P182="Media",S182="Catastrófico"),AND(P182="Alta",S182="Catastrófico"),AND(P182="Muy Alta",S182="Catastrófico")),"Extremo",""))))</f>
        <v>Moderado</v>
      </c>
      <c r="V182" s="779">
        <v>1</v>
      </c>
      <c r="W182" s="780" t="s">
        <v>535</v>
      </c>
      <c r="X182" s="779" t="str">
        <f t="shared" si="72"/>
        <v>Probabilidad</v>
      </c>
      <c r="Y182" s="781" t="s">
        <v>130</v>
      </c>
      <c r="Z182" s="781" t="s">
        <v>110</v>
      </c>
      <c r="AA182" s="782" t="str">
        <f t="shared" si="73"/>
        <v>30%</v>
      </c>
      <c r="AB182" s="781" t="s">
        <v>111</v>
      </c>
      <c r="AC182" s="781" t="s">
        <v>112</v>
      </c>
      <c r="AD182" s="781" t="s">
        <v>113</v>
      </c>
      <c r="AE182" s="783">
        <f>IFERROR(IF(X182="Probabilidad",(Q182-(+Q182*AA182)),IF(X182="Impacto",Q182,"")),"")</f>
        <v>0.42</v>
      </c>
      <c r="AF182" s="784" t="str">
        <f t="shared" si="77"/>
        <v>Media</v>
      </c>
      <c r="AG182" s="782">
        <f t="shared" si="74"/>
        <v>0.42</v>
      </c>
      <c r="AH182" s="771" t="str">
        <f t="shared" si="76"/>
        <v>Menor</v>
      </c>
      <c r="AI182" s="785">
        <f>IFERROR(IF(X182="Impacto",(T182-(+T182*AA182)),IF(X182="Probabilidad",T182,"")),"")</f>
        <v>0.4</v>
      </c>
      <c r="AJ182" s="771" t="str">
        <f t="shared" si="75"/>
        <v>Moderado</v>
      </c>
      <c r="AK182" s="1504" t="s">
        <v>114</v>
      </c>
      <c r="AL182" s="1505"/>
      <c r="AM182" s="1505" t="s">
        <v>978</v>
      </c>
      <c r="AN182" s="1505" t="s">
        <v>979</v>
      </c>
      <c r="AO182" s="1506">
        <v>45473</v>
      </c>
      <c r="AP182" s="625"/>
      <c r="AQ182" s="627"/>
      <c r="AR182" s="626"/>
      <c r="AS182" s="642"/>
      <c r="AT182" s="308"/>
      <c r="AU182" s="308"/>
      <c r="AV182" s="308"/>
      <c r="AW182" s="308"/>
      <c r="AX182" s="308"/>
      <c r="AY182" s="308"/>
      <c r="AZ182" s="308"/>
      <c r="BA182" s="308"/>
      <c r="BB182" s="308"/>
      <c r="BC182" s="308"/>
      <c r="BD182" s="308"/>
      <c r="BE182" s="308"/>
      <c r="BF182" s="308"/>
      <c r="BG182" s="308"/>
      <c r="BH182" s="308"/>
      <c r="BI182" s="308"/>
      <c r="BJ182" s="308"/>
      <c r="BK182" s="308"/>
      <c r="BL182" s="308"/>
    </row>
    <row r="183" spans="1:64" ht="127.5" thickTop="1" thickBot="1">
      <c r="A183" s="1143"/>
      <c r="B183" s="1143"/>
      <c r="C183" s="1219"/>
      <c r="D183" s="1214"/>
      <c r="E183" s="1214"/>
      <c r="F183" s="1214"/>
      <c r="G183" s="1214"/>
      <c r="H183" s="1224"/>
      <c r="I183" s="1214"/>
      <c r="J183" s="1214"/>
      <c r="K183" s="1214"/>
      <c r="L183" s="1214"/>
      <c r="M183" s="1214"/>
      <c r="N183" s="1221"/>
      <c r="O183" s="1214"/>
      <c r="P183" s="1214"/>
      <c r="Q183" s="1214"/>
      <c r="R183" s="1214"/>
      <c r="S183" s="1214"/>
      <c r="T183" s="1214"/>
      <c r="U183" s="1214"/>
      <c r="V183" s="424">
        <v>2</v>
      </c>
      <c r="W183" s="438" t="s">
        <v>976</v>
      </c>
      <c r="X183" s="424" t="str">
        <f t="shared" si="72"/>
        <v>Probabilidad</v>
      </c>
      <c r="Y183" s="436" t="s">
        <v>109</v>
      </c>
      <c r="Z183" s="446" t="s">
        <v>110</v>
      </c>
      <c r="AA183" s="423" t="str">
        <f t="shared" si="73"/>
        <v>40%</v>
      </c>
      <c r="AB183" s="436" t="s">
        <v>111</v>
      </c>
      <c r="AC183" s="436" t="s">
        <v>112</v>
      </c>
      <c r="AD183" s="436" t="s">
        <v>113</v>
      </c>
      <c r="AE183" s="431">
        <f>IFERROR(IF(AND(X182="Probabilidad",X183="Probabilidad"),(AG182-(+AG182*AA183)),IF(X183="Probabilidad",(Q182-(+Q182*AA183)),IF(X183="Impacto",AG182,""))),"")</f>
        <v>0.252</v>
      </c>
      <c r="AF183" s="432" t="str">
        <f t="shared" si="77"/>
        <v>Baja</v>
      </c>
      <c r="AG183" s="423">
        <f t="shared" si="74"/>
        <v>0.252</v>
      </c>
      <c r="AH183" s="452" t="str">
        <f t="shared" si="76"/>
        <v>Menor</v>
      </c>
      <c r="AI183" s="420">
        <f>IFERROR(IF(AND(X182="Impacto",X183="Impacto"),(AI182-(+AI182*AA183)),IF(X183="Impacto",(T182-(+T182*AA183)),IF(X183="Probabilidad",AI182,""))),"")</f>
        <v>0.4</v>
      </c>
      <c r="AJ183" s="452" t="str">
        <f t="shared" si="75"/>
        <v>Moderado</v>
      </c>
      <c r="AK183" s="1214"/>
      <c r="AL183" s="1214"/>
      <c r="AM183" s="1214"/>
      <c r="AN183" s="1214"/>
      <c r="AO183" s="1216"/>
      <c r="AP183" s="625"/>
      <c r="AQ183" s="627"/>
      <c r="AR183" s="626"/>
      <c r="AS183" s="642"/>
      <c r="AT183" s="308"/>
      <c r="AU183" s="308"/>
      <c r="AV183" s="308"/>
      <c r="AW183" s="308"/>
      <c r="AX183" s="308"/>
      <c r="AY183" s="308"/>
      <c r="AZ183" s="308"/>
      <c r="BA183" s="308"/>
      <c r="BB183" s="308"/>
      <c r="BC183" s="308"/>
      <c r="BD183" s="308"/>
      <c r="BE183" s="308"/>
      <c r="BF183" s="308"/>
      <c r="BG183" s="308"/>
      <c r="BH183" s="308"/>
      <c r="BI183" s="308"/>
      <c r="BJ183" s="308"/>
      <c r="BK183" s="308"/>
      <c r="BL183" s="308"/>
    </row>
    <row r="184" spans="1:64" ht="138.75" customHeight="1" thickTop="1" thickBot="1">
      <c r="A184" s="1143"/>
      <c r="B184" s="1143"/>
      <c r="C184" s="1219"/>
      <c r="D184" s="1214"/>
      <c r="E184" s="1214"/>
      <c r="F184" s="1214"/>
      <c r="G184" s="1214"/>
      <c r="H184" s="1224"/>
      <c r="I184" s="1214"/>
      <c r="J184" s="1214"/>
      <c r="K184" s="1214"/>
      <c r="L184" s="1214"/>
      <c r="M184" s="1214"/>
      <c r="N184" s="1221"/>
      <c r="O184" s="1214"/>
      <c r="P184" s="1214"/>
      <c r="Q184" s="1214"/>
      <c r="R184" s="1214"/>
      <c r="S184" s="1214"/>
      <c r="T184" s="1214"/>
      <c r="U184" s="1214"/>
      <c r="V184" s="424">
        <v>3</v>
      </c>
      <c r="W184" s="438" t="s">
        <v>977</v>
      </c>
      <c r="X184" s="424" t="str">
        <f t="shared" si="72"/>
        <v>Probabilidad</v>
      </c>
      <c r="Y184" s="436" t="s">
        <v>109</v>
      </c>
      <c r="Z184" s="446" t="s">
        <v>110</v>
      </c>
      <c r="AA184" s="423" t="str">
        <f t="shared" si="73"/>
        <v>40%</v>
      </c>
      <c r="AB184" s="436" t="s">
        <v>111</v>
      </c>
      <c r="AC184" s="436" t="s">
        <v>112</v>
      </c>
      <c r="AD184" s="436" t="s">
        <v>113</v>
      </c>
      <c r="AE184" s="431">
        <f>IFERROR(IF(AND(X183="Probabilidad",X184="Probabilidad"),(AG183-(+AG183*AA184)),IF(AND(X183="Impacto",X184="Probabilidad"),(AG182-(+AG182*AA184)),IF(X184="Impacto",AG183,""))),"")</f>
        <v>0.1512</v>
      </c>
      <c r="AF184" s="432" t="str">
        <f t="shared" si="77"/>
        <v>Muy Baja</v>
      </c>
      <c r="AG184" s="423">
        <f t="shared" si="74"/>
        <v>0.1512</v>
      </c>
      <c r="AH184" s="414" t="str">
        <f t="shared" si="76"/>
        <v>Menor</v>
      </c>
      <c r="AI184" s="420">
        <f>IFERROR(IF(AND(X183="Impacto",X184="Impacto"),(AI183-(+AI183*AA184)),IF(AND(X183="Probabilidad",X184="Impacto"),(AI182-(+AI182*AA184)),IF(X184="Probabilidad",AI183,""))),"")</f>
        <v>0.4</v>
      </c>
      <c r="AJ184" s="414" t="str">
        <f t="shared" si="75"/>
        <v>Bajo</v>
      </c>
      <c r="AK184" s="1214"/>
      <c r="AL184" s="1214"/>
      <c r="AM184" s="1214"/>
      <c r="AN184" s="1214"/>
      <c r="AO184" s="1216"/>
      <c r="AP184" s="625"/>
      <c r="AQ184" s="627"/>
      <c r="AR184" s="626"/>
      <c r="AS184" s="642"/>
      <c r="AT184" s="308"/>
      <c r="AU184" s="308"/>
      <c r="AV184" s="308"/>
      <c r="AW184" s="308"/>
      <c r="AX184" s="308"/>
      <c r="AY184" s="308"/>
      <c r="AZ184" s="308"/>
      <c r="BA184" s="308"/>
      <c r="BB184" s="308"/>
      <c r="BC184" s="308"/>
      <c r="BD184" s="308"/>
      <c r="BE184" s="308"/>
      <c r="BF184" s="308"/>
      <c r="BG184" s="308"/>
      <c r="BH184" s="308"/>
      <c r="BI184" s="308"/>
      <c r="BJ184" s="308"/>
      <c r="BK184" s="308"/>
      <c r="BL184" s="308"/>
    </row>
    <row r="185" spans="1:64" ht="154.5" customHeight="1" thickTop="1" thickBot="1">
      <c r="A185" s="1143"/>
      <c r="B185" s="1143"/>
      <c r="C185" s="1202">
        <v>7</v>
      </c>
      <c r="D185" s="1204" t="s">
        <v>536</v>
      </c>
      <c r="E185" s="1205" t="s">
        <v>101</v>
      </c>
      <c r="F185" s="1205" t="s">
        <v>980</v>
      </c>
      <c r="G185" s="1205" t="s">
        <v>537</v>
      </c>
      <c r="H185" s="1204" t="s">
        <v>227</v>
      </c>
      <c r="I185" s="1220" t="s">
        <v>981</v>
      </c>
      <c r="J185" s="1207" t="s">
        <v>106</v>
      </c>
      <c r="K185" s="1207"/>
      <c r="L185" s="1207"/>
      <c r="M185" s="1207"/>
      <c r="N185" s="1205" t="s">
        <v>107</v>
      </c>
      <c r="O185" s="1209">
        <v>34</v>
      </c>
      <c r="P185" s="1210" t="str">
        <f>IF(O185&lt;=0,"",IF(O185&lt;=2,"Muy Baja",IF(O185&lt;=24,"Baja",IF(O185&lt;=500,"Media",IF(O185&lt;=5000,"Alta","Muy Alta")))))</f>
        <v>Media</v>
      </c>
      <c r="Q185" s="1211">
        <f>IF(P185="","",IF(P185="Muy Baja",0.2,IF(P185="Baja",0.4,IF(P185="Media",0.6,IF(P185="Alta",0.8,IF(P185="Muy Alta",1,))))))</f>
        <v>0.6</v>
      </c>
      <c r="R185" s="1205" t="s">
        <v>128</v>
      </c>
      <c r="S185" s="1210" t="str">
        <f>IF(OR(R185='Tabla Impacto'!$C$11,R185='Tabla Impacto'!$D$11),"Leve",IF(OR(R185='Tabla Impacto'!$C$12,R185='Tabla Impacto'!$D$12),"Menor",IF(OR(R185='Tabla Impacto'!$C$13,R185='Tabla Impacto'!$D$13),"Moderado",IF(OR(R185='Tabla Impacto'!$C$14,R185='Tabla Impacto'!$D$14),"Mayor",IF(OR(R185='Tabla Impacto'!$C$15,R185='Tabla Impacto'!$D$15),"Catastrófico","")))))</f>
        <v>Menor</v>
      </c>
      <c r="T185" s="1175">
        <f>IF(S185="","",IF(S185="Leve",0.2,IF(S185="Menor",0.4,IF(S185="Moderado",0.6,IF(S185="Mayor",0.8,IF(S185="Catastrófico",1,))))))</f>
        <v>0.4</v>
      </c>
      <c r="U185" s="1212" t="str">
        <f>IF(OR(AND(P185="Muy Baja",S185="Leve"),AND(P185="Muy Baja",S185="Menor"),AND(P185="Baja",S185="Leve")),"Bajo",IF(OR(AND(P185="Muy baja",S185="Moderado"),AND(P185="Baja",S185="Menor"),AND(P185="Baja",S185="Moderado"),AND(P185="Media",S185="Leve"),AND(P185="Media",S185="Menor"),AND(P185="Media",S185="Moderado"),AND(P185="Alta",S185="Leve"),AND(P185="Alta",S185="Menor")),"Moderado",IF(OR(AND(P185="Muy Baja",S185="Mayor"),AND(P185="Baja",S185="Mayor"),AND(P185="Media",S185="Mayor"),AND(P185="Alta",S185="Moderado"),AND(P185="Alta",S185="Mayor"),AND(P185="Muy Alta",S185="Leve"),AND(P185="Muy Alta",S185="Menor"),AND(P185="Muy Alta",S185="Moderado"),AND(P185="Muy Alta",S185="Mayor")),"Alto",IF(OR(AND(P185="Muy Baja",S185="Catastrófico"),AND(P185="Baja",S185="Catastrófico"),AND(P185="Media",S185="Catastrófico"),AND(P185="Alta",S185="Catastrófico"),AND(P185="Muy Alta",S185="Catastrófico")),"Extremo",""))))</f>
        <v>Moderado</v>
      </c>
      <c r="V185" s="786">
        <v>1</v>
      </c>
      <c r="W185" s="787" t="s">
        <v>982</v>
      </c>
      <c r="X185" s="786" t="str">
        <f t="shared" si="72"/>
        <v>Probabilidad</v>
      </c>
      <c r="Y185" s="788" t="s">
        <v>109</v>
      </c>
      <c r="Z185" s="788" t="s">
        <v>110</v>
      </c>
      <c r="AA185" s="789" t="str">
        <f t="shared" si="73"/>
        <v>40%</v>
      </c>
      <c r="AB185" s="788" t="s">
        <v>111</v>
      </c>
      <c r="AC185" s="788" t="s">
        <v>112</v>
      </c>
      <c r="AD185" s="788" t="s">
        <v>113</v>
      </c>
      <c r="AE185" s="790">
        <f>IFERROR(IF(X185="Probabilidad",(Q185-(+Q185*AA185)),IF(X185="Impacto",Q185,"")),"")</f>
        <v>0.36</v>
      </c>
      <c r="AF185" s="791" t="str">
        <f t="shared" ref="AF185:AF197" si="78">IFERROR(IF(AE185="","",IF(AE185&lt;=0.2,"Muy Baja",IF(AE185&lt;=0.4,"Baja",IF(AE185&lt;=0.6,"Media",IF(AE185&lt;=0.8,"Alta","Muy Alta"))))),"")</f>
        <v>Baja</v>
      </c>
      <c r="AG185" s="789">
        <f t="shared" si="74"/>
        <v>0.36</v>
      </c>
      <c r="AH185" s="792" t="str">
        <f t="shared" si="76"/>
        <v>Menor</v>
      </c>
      <c r="AI185" s="793">
        <f>IFERROR(IF(X185="Impacto",(T185-(+T185*AA185)),IF(X185="Probabilidad",T185,"")),"")</f>
        <v>0.4</v>
      </c>
      <c r="AJ185" s="792" t="str">
        <f t="shared" si="75"/>
        <v>Moderado</v>
      </c>
      <c r="AK185" s="788" t="s">
        <v>114</v>
      </c>
      <c r="AL185" s="1205"/>
      <c r="AM185" s="1205" t="s">
        <v>985</v>
      </c>
      <c r="AN185" s="1205" t="s">
        <v>986</v>
      </c>
      <c r="AO185" s="1215" t="s">
        <v>699</v>
      </c>
      <c r="AP185" s="625"/>
      <c r="AQ185" s="627"/>
      <c r="AR185" s="626"/>
      <c r="AS185" s="642"/>
      <c r="AT185" s="312"/>
      <c r="AU185" s="312"/>
      <c r="AV185" s="312"/>
      <c r="AW185" s="312"/>
      <c r="AX185" s="312"/>
      <c r="AY185" s="312"/>
      <c r="AZ185" s="312"/>
      <c r="BA185" s="312"/>
      <c r="BB185" s="312"/>
      <c r="BC185" s="312"/>
      <c r="BD185" s="312"/>
      <c r="BE185" s="312"/>
      <c r="BF185" s="312"/>
      <c r="BG185" s="312"/>
      <c r="BH185" s="312"/>
      <c r="BI185" s="312"/>
      <c r="BJ185" s="312"/>
      <c r="BK185" s="312"/>
      <c r="BL185" s="312"/>
    </row>
    <row r="186" spans="1:64" ht="158.25" customHeight="1" thickTop="1" thickBot="1">
      <c r="A186" s="1143"/>
      <c r="B186" s="1143"/>
      <c r="C186" s="1219"/>
      <c r="D186" s="1214"/>
      <c r="E186" s="1214"/>
      <c r="F186" s="1214"/>
      <c r="G186" s="1214"/>
      <c r="H186" s="1224"/>
      <c r="I186" s="1214"/>
      <c r="J186" s="1214"/>
      <c r="K186" s="1214"/>
      <c r="L186" s="1214"/>
      <c r="M186" s="1214"/>
      <c r="N186" s="1221"/>
      <c r="O186" s="1214"/>
      <c r="P186" s="1214"/>
      <c r="Q186" s="1214"/>
      <c r="R186" s="1214"/>
      <c r="S186" s="1214"/>
      <c r="T186" s="1214"/>
      <c r="U186" s="1214"/>
      <c r="V186" s="424">
        <v>2</v>
      </c>
      <c r="W186" s="438" t="s">
        <v>983</v>
      </c>
      <c r="X186" s="424" t="str">
        <f t="shared" si="72"/>
        <v>Probabilidad</v>
      </c>
      <c r="Y186" s="436" t="s">
        <v>109</v>
      </c>
      <c r="Z186" s="446" t="s">
        <v>110</v>
      </c>
      <c r="AA186" s="423" t="str">
        <f t="shared" si="73"/>
        <v>40%</v>
      </c>
      <c r="AB186" s="436" t="s">
        <v>111</v>
      </c>
      <c r="AC186" s="436" t="s">
        <v>112</v>
      </c>
      <c r="AD186" s="436" t="s">
        <v>113</v>
      </c>
      <c r="AE186" s="431">
        <f>IFERROR(IF(AND(X185="Probabilidad",X186="Probabilidad"),(AG185-(+AG185*AA186)),IF(X186="Probabilidad",(Q185-(+Q185*AA186)),IF(X186="Impacto",AG185,""))),"")</f>
        <v>0.216</v>
      </c>
      <c r="AF186" s="432" t="str">
        <f t="shared" si="78"/>
        <v>Baja</v>
      </c>
      <c r="AG186" s="423">
        <f t="shared" si="74"/>
        <v>0.216</v>
      </c>
      <c r="AH186" s="452" t="str">
        <f t="shared" si="76"/>
        <v>Menor</v>
      </c>
      <c r="AI186" s="221">
        <f>IFERROR(IF(AND(X185="Impacto",X186="Impacto"),(AI185-(+AI185*AA186)),IF(X186="Impacto",(T185-(+T185*AA186)),IF(X186="Probabilidad",AI185,""))),"")</f>
        <v>0.4</v>
      </c>
      <c r="AJ186" s="452" t="str">
        <f t="shared" si="75"/>
        <v>Moderado</v>
      </c>
      <c r="AK186" s="436" t="s">
        <v>114</v>
      </c>
      <c r="AL186" s="1214"/>
      <c r="AM186" s="1214"/>
      <c r="AN186" s="1214"/>
      <c r="AO186" s="1216"/>
      <c r="AP186" s="625"/>
      <c r="AQ186" s="627"/>
      <c r="AR186" s="626"/>
      <c r="AS186" s="642"/>
      <c r="AT186" s="312"/>
      <c r="AU186" s="312"/>
      <c r="AV186" s="312"/>
      <c r="AW186" s="312"/>
      <c r="AX186" s="312"/>
      <c r="AY186" s="312"/>
      <c r="AZ186" s="312"/>
      <c r="BA186" s="312"/>
      <c r="BB186" s="312"/>
      <c r="BC186" s="312"/>
      <c r="BD186" s="312"/>
      <c r="BE186" s="312"/>
      <c r="BF186" s="312"/>
      <c r="BG186" s="312"/>
      <c r="BH186" s="312"/>
      <c r="BI186" s="312"/>
      <c r="BJ186" s="312"/>
      <c r="BK186" s="312"/>
      <c r="BL186" s="312"/>
    </row>
    <row r="187" spans="1:64" ht="129.75" customHeight="1" thickTop="1" thickBot="1">
      <c r="A187" s="1143"/>
      <c r="B187" s="1143"/>
      <c r="C187" s="1203"/>
      <c r="D187" s="1176"/>
      <c r="E187" s="1176"/>
      <c r="F187" s="1176"/>
      <c r="G187" s="1176"/>
      <c r="H187" s="1225"/>
      <c r="I187" s="1176"/>
      <c r="J187" s="1176"/>
      <c r="K187" s="1176"/>
      <c r="L187" s="1176"/>
      <c r="M187" s="1176"/>
      <c r="N187" s="1208"/>
      <c r="O187" s="1176"/>
      <c r="P187" s="1176"/>
      <c r="Q187" s="1176"/>
      <c r="R187" s="1176"/>
      <c r="S187" s="1176"/>
      <c r="T187" s="1176"/>
      <c r="U187" s="1176"/>
      <c r="V187" s="794">
        <v>3</v>
      </c>
      <c r="W187" s="795" t="s">
        <v>984</v>
      </c>
      <c r="X187" s="794" t="str">
        <f t="shared" si="72"/>
        <v>Probabilidad</v>
      </c>
      <c r="Y187" s="796" t="s">
        <v>109</v>
      </c>
      <c r="Z187" s="797" t="s">
        <v>110</v>
      </c>
      <c r="AA187" s="798" t="str">
        <f t="shared" si="73"/>
        <v>40%</v>
      </c>
      <c r="AB187" s="796" t="s">
        <v>111</v>
      </c>
      <c r="AC187" s="796" t="s">
        <v>112</v>
      </c>
      <c r="AD187" s="796" t="s">
        <v>113</v>
      </c>
      <c r="AE187" s="799">
        <f>IFERROR(IF(AND(X186="Probabilidad",X187="Probabilidad"),(AG186-(+AG186*AA187)),IF(X187="Probabilidad",(Q186-(+Q186*AA187)),IF(X187="Impacto",AG186,""))),"")</f>
        <v>0.12959999999999999</v>
      </c>
      <c r="AF187" s="800" t="str">
        <f t="shared" si="78"/>
        <v>Muy Baja</v>
      </c>
      <c r="AG187" s="798">
        <f t="shared" si="74"/>
        <v>0.12959999999999999</v>
      </c>
      <c r="AH187" s="801" t="str">
        <f t="shared" si="76"/>
        <v>Menor</v>
      </c>
      <c r="AI187" s="802">
        <f>IFERROR(IF(AND(X186="Impacto",X187="Impacto"),(AI186-(+AI186*AA187)),IF(AND(X186="Probabilidad",X187="Impacto"),(AI185-(+AI185*AA187)),IF(X187="Probabilidad",AI186,""))),"")</f>
        <v>0.4</v>
      </c>
      <c r="AJ187" s="801" t="str">
        <f t="shared" si="75"/>
        <v>Bajo</v>
      </c>
      <c r="AK187" s="796" t="s">
        <v>114</v>
      </c>
      <c r="AL187" s="1176"/>
      <c r="AM187" s="1176"/>
      <c r="AN187" s="1176"/>
      <c r="AO187" s="1217"/>
      <c r="AP187" s="625"/>
      <c r="AQ187" s="627"/>
      <c r="AR187" s="626"/>
      <c r="AS187" s="642"/>
      <c r="AT187" s="308"/>
      <c r="AU187" s="308"/>
      <c r="AV187" s="308"/>
      <c r="AW187" s="308"/>
      <c r="AX187" s="308"/>
      <c r="AY187" s="308"/>
      <c r="AZ187" s="308"/>
      <c r="BA187" s="308"/>
      <c r="BB187" s="308"/>
      <c r="BC187" s="308"/>
      <c r="BD187" s="308"/>
      <c r="BE187" s="308"/>
      <c r="BF187" s="308"/>
      <c r="BG187" s="308"/>
      <c r="BH187" s="308"/>
      <c r="BI187" s="308"/>
      <c r="BJ187" s="308"/>
      <c r="BK187" s="308"/>
      <c r="BL187" s="308"/>
    </row>
    <row r="188" spans="1:64" ht="133.5" customHeight="1" thickTop="1" thickBot="1">
      <c r="A188" s="1143"/>
      <c r="B188" s="1143"/>
      <c r="C188" s="1202">
        <v>8</v>
      </c>
      <c r="D188" s="1204" t="s">
        <v>538</v>
      </c>
      <c r="E188" s="1205" t="s">
        <v>126</v>
      </c>
      <c r="F188" s="1205" t="s">
        <v>987</v>
      </c>
      <c r="G188" s="1206" t="s">
        <v>539</v>
      </c>
      <c r="H188" s="1204" t="s">
        <v>227</v>
      </c>
      <c r="I188" s="1213" t="s">
        <v>988</v>
      </c>
      <c r="J188" s="1207" t="s">
        <v>106</v>
      </c>
      <c r="K188" s="1207"/>
      <c r="L188" s="1207"/>
      <c r="M188" s="1207"/>
      <c r="N188" s="1205" t="s">
        <v>107</v>
      </c>
      <c r="O188" s="1209">
        <v>34</v>
      </c>
      <c r="P188" s="1210" t="str">
        <f>IF(O188&lt;=0,"",IF(O188&lt;=2,"Muy Baja",IF(O188&lt;=24,"Baja",IF(O188&lt;=500,"Media",IF(O188&lt;=5000,"Alta","Muy Alta")))))</f>
        <v>Media</v>
      </c>
      <c r="Q188" s="1211">
        <f>IF(P188="","",IF(P188="Muy Baja",0.2,IF(P188="Baja",0.4,IF(P188="Media",0.6,IF(P188="Alta",0.8,IF(P188="Muy Alta",1,))))))</f>
        <v>0.6</v>
      </c>
      <c r="R188" s="1205" t="s">
        <v>165</v>
      </c>
      <c r="S188" s="1210" t="str">
        <f>IF(OR(R188='Tabla Impacto'!$C$11,R188='Tabla Impacto'!$D$11),"Leve",IF(OR(R188='Tabla Impacto'!$C$12,R188='Tabla Impacto'!$D$12),"Menor",IF(OR(R188='Tabla Impacto'!$C$13,R188='Tabla Impacto'!$D$13),"Moderado",IF(OR(R188='Tabla Impacto'!$C$14,R188='Tabla Impacto'!$D$14),"Mayor",IF(OR(R188='Tabla Impacto'!$C$15,R188='Tabla Impacto'!$D$15),"Catastrófico","")))))</f>
        <v>Mayor</v>
      </c>
      <c r="T188" s="1175">
        <f>IF(S188="","",IF(S188="Leve",0.2,IF(S188="Menor",0.4,IF(S188="Moderado",0.6,IF(S188="Mayor",0.8,IF(S188="Catastrófico",1,))))))</f>
        <v>0.8</v>
      </c>
      <c r="U188" s="1212" t="str">
        <f>IF(OR(AND(P188="Muy Baja",S188="Leve"),AND(P188="Muy Baja",S188="Menor"),AND(P188="Baja",S188="Leve")),"Bajo",IF(OR(AND(P188="Muy baja",S188="Moderado"),AND(P188="Baja",S188="Menor"),AND(P188="Baja",S188="Moderado"),AND(P188="Media",S188="Leve"),AND(P188="Media",S188="Menor"),AND(P188="Media",S188="Moderado"),AND(P188="Alta",S188="Leve"),AND(P188="Alta",S188="Menor")),"Moderado",IF(OR(AND(P188="Muy Baja",S188="Mayor"),AND(P188="Baja",S188="Mayor"),AND(P188="Media",S188="Mayor"),AND(P188="Alta",S188="Moderado"),AND(P188="Alta",S188="Mayor"),AND(P188="Muy Alta",S188="Leve"),AND(P188="Muy Alta",S188="Menor"),AND(P188="Muy Alta",S188="Moderado"),AND(P188="Muy Alta",S188="Mayor")),"Alto",IF(OR(AND(P188="Muy Baja",S188="Catastrófico"),AND(P188="Baja",S188="Catastrófico"),AND(P188="Media",S188="Catastrófico"),AND(P188="Alta",S188="Catastrófico"),AND(P188="Muy Alta",S188="Catastrófico")),"Extremo",""))))</f>
        <v>Alto</v>
      </c>
      <c r="V188" s="786">
        <v>1</v>
      </c>
      <c r="W188" s="803" t="s">
        <v>989</v>
      </c>
      <c r="X188" s="786" t="str">
        <f t="shared" ref="X188:X197" si="79">IF(OR(Y188="Preventivo",Y188="Detectivo"),"Probabilidad",IF(Y188="Correctivo","Impacto",""))</f>
        <v>Probabilidad</v>
      </c>
      <c r="Y188" s="788" t="s">
        <v>109</v>
      </c>
      <c r="Z188" s="788" t="s">
        <v>110</v>
      </c>
      <c r="AA188" s="789" t="str">
        <f t="shared" si="73"/>
        <v>40%</v>
      </c>
      <c r="AB188" s="788" t="s">
        <v>111</v>
      </c>
      <c r="AC188" s="788" t="s">
        <v>112</v>
      </c>
      <c r="AD188" s="788" t="s">
        <v>113</v>
      </c>
      <c r="AE188" s="804">
        <f>IFERROR(IF(X188="Probabilidad",(Q188-(+Q188*AA188)),IF(X188="Impacto",Q188,"")),"")</f>
        <v>0.36</v>
      </c>
      <c r="AF188" s="791" t="str">
        <f t="shared" si="78"/>
        <v>Baja</v>
      </c>
      <c r="AG188" s="789">
        <f t="shared" si="74"/>
        <v>0.36</v>
      </c>
      <c r="AH188" s="792" t="str">
        <f t="shared" si="76"/>
        <v>Mayor</v>
      </c>
      <c r="AI188" s="793">
        <f>IFERROR(IF(X188="Impacto",(T188-(+T188*AA188)),IF(X188="Probabilidad",T188,"")),"")</f>
        <v>0.8</v>
      </c>
      <c r="AJ188" s="792" t="str">
        <f t="shared" si="75"/>
        <v>Alto</v>
      </c>
      <c r="AK188" s="788" t="s">
        <v>114</v>
      </c>
      <c r="AL188" s="787"/>
      <c r="AM188" s="1205" t="s">
        <v>991</v>
      </c>
      <c r="AN188" s="1205" t="s">
        <v>992</v>
      </c>
      <c r="AO188" s="1218" t="s">
        <v>945</v>
      </c>
      <c r="AP188" s="625"/>
      <c r="AQ188" s="627"/>
      <c r="AR188" s="626"/>
      <c r="AS188" s="642"/>
      <c r="AT188" s="308"/>
      <c r="AU188" s="308"/>
      <c r="AV188" s="308"/>
      <c r="AW188" s="308"/>
      <c r="AX188" s="308"/>
      <c r="AY188" s="308"/>
      <c r="AZ188" s="308"/>
      <c r="BA188" s="308"/>
      <c r="BB188" s="308"/>
      <c r="BC188" s="308"/>
      <c r="BD188" s="308"/>
      <c r="BE188" s="308"/>
      <c r="BF188" s="308"/>
      <c r="BG188" s="308"/>
      <c r="BH188" s="308"/>
      <c r="BI188" s="308"/>
      <c r="BJ188" s="308"/>
      <c r="BK188" s="308"/>
      <c r="BL188" s="308"/>
    </row>
    <row r="189" spans="1:64" ht="128.25" customHeight="1" thickTop="1" thickBot="1">
      <c r="A189" s="1143"/>
      <c r="B189" s="1143"/>
      <c r="C189" s="1203"/>
      <c r="D189" s="1176"/>
      <c r="E189" s="1176"/>
      <c r="F189" s="1176"/>
      <c r="G189" s="1176"/>
      <c r="H189" s="1176"/>
      <c r="I189" s="1176"/>
      <c r="J189" s="1176"/>
      <c r="K189" s="1176"/>
      <c r="L189" s="1176"/>
      <c r="M189" s="1176"/>
      <c r="N189" s="1208"/>
      <c r="O189" s="1176"/>
      <c r="P189" s="1176"/>
      <c r="Q189" s="1176"/>
      <c r="R189" s="1176"/>
      <c r="S189" s="1176"/>
      <c r="T189" s="1176"/>
      <c r="U189" s="1176"/>
      <c r="V189" s="794">
        <v>2</v>
      </c>
      <c r="W189" s="805" t="s">
        <v>990</v>
      </c>
      <c r="X189" s="794" t="str">
        <f t="shared" si="79"/>
        <v>Probabilidad</v>
      </c>
      <c r="Y189" s="796" t="s">
        <v>109</v>
      </c>
      <c r="Z189" s="797" t="s">
        <v>110</v>
      </c>
      <c r="AA189" s="798" t="str">
        <f t="shared" si="73"/>
        <v>40%</v>
      </c>
      <c r="AB189" s="796" t="s">
        <v>111</v>
      </c>
      <c r="AC189" s="796" t="s">
        <v>112</v>
      </c>
      <c r="AD189" s="796" t="s">
        <v>113</v>
      </c>
      <c r="AE189" s="806">
        <f>IFERROR(IF(AND(X188="Probabilidad",X189="Probabilidad"),(AG188-(+AG188*AA189)),IF(X189="Probabilidad",(Q188-(+Q188*AA189)),IF(X189="Impacto",AG188,""))),"")</f>
        <v>0.216</v>
      </c>
      <c r="AF189" s="800" t="str">
        <f t="shared" si="78"/>
        <v>Baja</v>
      </c>
      <c r="AG189" s="798">
        <f t="shared" si="74"/>
        <v>0.216</v>
      </c>
      <c r="AH189" s="801" t="str">
        <f t="shared" si="76"/>
        <v>Mayor</v>
      </c>
      <c r="AI189" s="802">
        <f t="shared" ref="AI189:AI195" si="80">IFERROR(IF(AND(X188="Impacto",X189="Impacto"),(AI188-(+AI188*AA189)),IF(X189="Impacto",(T188-(+T188*AA189)),IF(X189="Probabilidad",AI188,""))),"")</f>
        <v>0.8</v>
      </c>
      <c r="AJ189" s="801" t="str">
        <f t="shared" si="75"/>
        <v>Alto</v>
      </c>
      <c r="AK189" s="796" t="s">
        <v>114</v>
      </c>
      <c r="AL189" s="805"/>
      <c r="AM189" s="1176"/>
      <c r="AN189" s="1176"/>
      <c r="AO189" s="1217"/>
      <c r="AP189" s="625"/>
      <c r="AQ189" s="627"/>
      <c r="AR189" s="626"/>
      <c r="AS189" s="642"/>
      <c r="AT189" s="308"/>
      <c r="AU189" s="308"/>
      <c r="AV189" s="308"/>
      <c r="AW189" s="308"/>
      <c r="AX189" s="308"/>
      <c r="AY189" s="308"/>
      <c r="AZ189" s="308"/>
      <c r="BA189" s="308"/>
      <c r="BB189" s="308"/>
      <c r="BC189" s="308"/>
      <c r="BD189" s="308"/>
      <c r="BE189" s="308"/>
      <c r="BF189" s="308"/>
      <c r="BG189" s="308"/>
      <c r="BH189" s="308"/>
      <c r="BI189" s="308"/>
      <c r="BJ189" s="308"/>
      <c r="BK189" s="308"/>
      <c r="BL189" s="308"/>
    </row>
    <row r="190" spans="1:64" ht="114.75" customHeight="1" thickTop="1" thickBot="1">
      <c r="A190" s="1143"/>
      <c r="B190" s="1143"/>
      <c r="C190" s="1202">
        <v>9</v>
      </c>
      <c r="D190" s="1204" t="s">
        <v>540</v>
      </c>
      <c r="E190" s="1205" t="s">
        <v>126</v>
      </c>
      <c r="F190" s="1205" t="s">
        <v>541</v>
      </c>
      <c r="G190" s="1205" t="s">
        <v>993</v>
      </c>
      <c r="H190" s="1204" t="s">
        <v>227</v>
      </c>
      <c r="I190" s="1204" t="s">
        <v>994</v>
      </c>
      <c r="J190" s="1207" t="s">
        <v>106</v>
      </c>
      <c r="K190" s="1207" t="s">
        <v>106</v>
      </c>
      <c r="L190" s="1207"/>
      <c r="M190" s="1207"/>
      <c r="N190" s="1205" t="s">
        <v>107</v>
      </c>
      <c r="O190" s="1205">
        <v>286</v>
      </c>
      <c r="P190" s="1210" t="str">
        <f>IF(O190&lt;=0,"",IF(O190&lt;=2,"Muy Baja",IF(O190&lt;=24,"Baja",IF(O190&lt;=500,"Media",IF(O190&lt;=5000,"Alta","Muy Alta")))))</f>
        <v>Media</v>
      </c>
      <c r="Q190" s="1211">
        <f>IF(P190="","",IF(P190="Muy Baja",0.2,IF(P190="Baja",0.4,IF(P190="Media",0.6,IF(P190="Alta",0.8,IF(P190="Muy Alta",1,))))))</f>
        <v>0.6</v>
      </c>
      <c r="R190" s="1205" t="s">
        <v>128</v>
      </c>
      <c r="S190" s="1210" t="str">
        <f>IF(OR(R190='Tabla Impacto'!$C$11,R190='Tabla Impacto'!$D$11),"Leve",IF(OR(R190='Tabla Impacto'!$C$12,R190='Tabla Impacto'!$D$12),"Menor",IF(OR(R190='Tabla Impacto'!$C$13,R190='Tabla Impacto'!$D$13),"Moderado",IF(OR(R190='Tabla Impacto'!$C$14,R190='Tabla Impacto'!$D$14),"Mayor",IF(OR(R190='Tabla Impacto'!$C$15,R190='Tabla Impacto'!$D$15),"Catastrófico","")))))</f>
        <v>Menor</v>
      </c>
      <c r="T190" s="1175">
        <f>IF(S190="","",IF(S190="Leve",0.2,IF(S190="Menor",0.4,IF(S190="Moderado",0.6,IF(S190="Mayor",0.8,IF(S190="Catastrófico",1,))))))</f>
        <v>0.4</v>
      </c>
      <c r="U190" s="1212" t="str">
        <f>IF(OR(AND(P190="Muy Baja",S190="Leve"),AND(P190="Muy Baja",S190="Menor"),AND(P190="Baja",S190="Leve")),"Bajo",IF(OR(AND(P190="Muy baja",S190="Moderado"),AND(P190="Baja",S190="Menor"),AND(P190="Baja",S190="Moderado"),AND(P190="Media",S190="Leve"),AND(P190="Media",S190="Menor"),AND(P190="Media",S190="Moderado"),AND(P190="Alta",S190="Leve"),AND(P190="Alta",S190="Menor")),"Moderado",IF(OR(AND(P190="Muy Baja",S190="Mayor"),AND(P190="Baja",S190="Mayor"),AND(P190="Media",S190="Mayor"),AND(P190="Alta",S190="Moderado"),AND(P190="Alta",S190="Mayor"),AND(P190="Muy Alta",S190="Leve"),AND(P190="Muy Alta",S190="Menor"),AND(P190="Muy Alta",S190="Moderado"),AND(P190="Muy Alta",S190="Mayor")),"Alto",IF(OR(AND(P190="Muy Baja",S190="Catastrófico"),AND(P190="Baja",S190="Catastrófico"),AND(P190="Media",S190="Catastrófico"),AND(P190="Alta",S190="Catastrófico"),AND(P190="Muy Alta",S190="Catastrófico")),"Extremo",""))))</f>
        <v>Moderado</v>
      </c>
      <c r="V190" s="787">
        <v>1</v>
      </c>
      <c r="W190" s="803" t="s">
        <v>995</v>
      </c>
      <c r="X190" s="786" t="str">
        <f t="shared" si="79"/>
        <v>Probabilidad</v>
      </c>
      <c r="Y190" s="788" t="s">
        <v>109</v>
      </c>
      <c r="Z190" s="788" t="s">
        <v>110</v>
      </c>
      <c r="AA190" s="789" t="str">
        <f t="shared" si="73"/>
        <v>40%</v>
      </c>
      <c r="AB190" s="788" t="s">
        <v>121</v>
      </c>
      <c r="AC190" s="788" t="s">
        <v>133</v>
      </c>
      <c r="AD190" s="788" t="s">
        <v>113</v>
      </c>
      <c r="AE190" s="790">
        <f>IFERROR(IF(X190="Probabilidad",(Q190-(+Q190*AA190)),IF(X190="Impacto",Q190,"")),"")</f>
        <v>0.36</v>
      </c>
      <c r="AF190" s="791" t="str">
        <f t="shared" si="78"/>
        <v>Baja</v>
      </c>
      <c r="AG190" s="789">
        <f t="shared" si="74"/>
        <v>0.36</v>
      </c>
      <c r="AH190" s="792" t="str">
        <f t="shared" si="76"/>
        <v>Menor</v>
      </c>
      <c r="AI190" s="807">
        <f>IFERROR(IF(X190="Impacto",(T190-(+T190*AA190)),IF(X190="Probabilidad",T190,"")),"")</f>
        <v>0.4</v>
      </c>
      <c r="AJ190" s="792" t="str">
        <f t="shared" si="75"/>
        <v>Moderado</v>
      </c>
      <c r="AK190" s="788" t="s">
        <v>114</v>
      </c>
      <c r="AL190" s="1205"/>
      <c r="AM190" s="787" t="s">
        <v>997</v>
      </c>
      <c r="AN190" s="787" t="s">
        <v>998</v>
      </c>
      <c r="AO190" s="808">
        <v>45626</v>
      </c>
      <c r="AP190" s="625"/>
      <c r="AQ190" s="627"/>
      <c r="AR190" s="626"/>
      <c r="AS190" s="644"/>
      <c r="AT190" s="383"/>
      <c r="AU190" s="383"/>
      <c r="AV190" s="383"/>
      <c r="AW190" s="383"/>
      <c r="AX190" s="383"/>
      <c r="AY190" s="383"/>
      <c r="AZ190" s="383"/>
      <c r="BA190" s="383"/>
      <c r="BB190" s="383"/>
      <c r="BC190" s="383"/>
      <c r="BD190" s="383"/>
      <c r="BE190" s="383"/>
      <c r="BF190" s="383"/>
      <c r="BG190" s="383"/>
      <c r="BH190" s="383"/>
      <c r="BI190" s="383"/>
      <c r="BJ190" s="383"/>
      <c r="BK190" s="383"/>
      <c r="BL190" s="383"/>
    </row>
    <row r="191" spans="1:64" ht="174.75" thickTop="1" thickBot="1">
      <c r="A191" s="1143"/>
      <c r="B191" s="1143"/>
      <c r="C191" s="1203"/>
      <c r="D191" s="1176"/>
      <c r="E191" s="1176"/>
      <c r="F191" s="1176"/>
      <c r="G191" s="1176"/>
      <c r="H191" s="1176"/>
      <c r="I191" s="1176"/>
      <c r="J191" s="1176"/>
      <c r="K191" s="1176"/>
      <c r="L191" s="1176"/>
      <c r="M191" s="1176"/>
      <c r="N191" s="1208"/>
      <c r="O191" s="1176"/>
      <c r="P191" s="1176"/>
      <c r="Q191" s="1176"/>
      <c r="R191" s="1176"/>
      <c r="S191" s="1176"/>
      <c r="T191" s="1176"/>
      <c r="U191" s="1176"/>
      <c r="V191" s="805">
        <v>2</v>
      </c>
      <c r="W191" s="795" t="s">
        <v>996</v>
      </c>
      <c r="X191" s="794" t="str">
        <f t="shared" si="79"/>
        <v>Probabilidad</v>
      </c>
      <c r="Y191" s="796" t="s">
        <v>109</v>
      </c>
      <c r="Z191" s="797" t="s">
        <v>110</v>
      </c>
      <c r="AA191" s="798" t="str">
        <f t="shared" si="73"/>
        <v>40%</v>
      </c>
      <c r="AB191" s="796" t="s">
        <v>121</v>
      </c>
      <c r="AC191" s="796" t="s">
        <v>133</v>
      </c>
      <c r="AD191" s="796" t="s">
        <v>113</v>
      </c>
      <c r="AE191" s="799">
        <f>IFERROR(IF(AND(X190="Probabilidad",X191="Probabilidad"),(AG190-(+AG190*AA191)),IF(X191="Probabilidad",(Q190-(+Q190*AA191)),IF(X191="Impacto",AG190,""))),"")</f>
        <v>0.216</v>
      </c>
      <c r="AF191" s="800" t="str">
        <f t="shared" si="78"/>
        <v>Baja</v>
      </c>
      <c r="AG191" s="798">
        <f t="shared" si="74"/>
        <v>0.216</v>
      </c>
      <c r="AH191" s="801" t="str">
        <f t="shared" si="76"/>
        <v>Menor</v>
      </c>
      <c r="AI191" s="802">
        <f t="shared" si="80"/>
        <v>0.4</v>
      </c>
      <c r="AJ191" s="801" t="str">
        <f t="shared" si="75"/>
        <v>Moderado</v>
      </c>
      <c r="AK191" s="796" t="s">
        <v>114</v>
      </c>
      <c r="AL191" s="1176"/>
      <c r="AM191" s="805"/>
      <c r="AN191" s="805"/>
      <c r="AO191" s="809"/>
      <c r="AP191" s="625"/>
      <c r="AQ191" s="627"/>
      <c r="AR191" s="626"/>
      <c r="AS191" s="644"/>
      <c r="AT191" s="383"/>
      <c r="AU191" s="383"/>
      <c r="AV191" s="383"/>
      <c r="AW191" s="383"/>
      <c r="AX191" s="383"/>
      <c r="AY191" s="383"/>
      <c r="AZ191" s="383"/>
      <c r="BA191" s="383"/>
      <c r="BB191" s="383"/>
      <c r="BC191" s="383"/>
      <c r="BD191" s="383"/>
      <c r="BE191" s="383"/>
      <c r="BF191" s="383"/>
      <c r="BG191" s="383"/>
      <c r="BH191" s="383"/>
      <c r="BI191" s="383"/>
      <c r="BJ191" s="383"/>
      <c r="BK191" s="383"/>
      <c r="BL191" s="383"/>
    </row>
    <row r="192" spans="1:64" ht="147.75" customHeight="1" thickTop="1" thickBot="1">
      <c r="A192" s="1143"/>
      <c r="B192" s="1143"/>
      <c r="C192" s="1202">
        <v>10</v>
      </c>
      <c r="D192" s="1204" t="s">
        <v>542</v>
      </c>
      <c r="E192" s="1205" t="s">
        <v>126</v>
      </c>
      <c r="F192" s="1205" t="s">
        <v>543</v>
      </c>
      <c r="G192" s="1205" t="s">
        <v>999</v>
      </c>
      <c r="H192" s="1204" t="s">
        <v>227</v>
      </c>
      <c r="I192" s="1204" t="s">
        <v>1000</v>
      </c>
      <c r="J192" s="1207" t="s">
        <v>106</v>
      </c>
      <c r="K192" s="1207"/>
      <c r="L192" s="1207"/>
      <c r="M192" s="1207"/>
      <c r="N192" s="1205" t="s">
        <v>107</v>
      </c>
      <c r="O192" s="1209">
        <v>1500</v>
      </c>
      <c r="P192" s="1210" t="str">
        <f>IF(O192&lt;=0,"",IF(O192&lt;=2,"Muy Baja",IF(O192&lt;=24,"Baja",IF(O192&lt;=500,"Media",IF(O192&lt;=5000,"Alta","Muy Alta")))))</f>
        <v>Alta</v>
      </c>
      <c r="Q192" s="1211">
        <f>IF(P192="","",IF(P192="Muy Baja",0.2,IF(P192="Baja",0.4,IF(P192="Media",0.6,IF(P192="Alta",0.8,IF(P192="Muy Alta",1,))))))</f>
        <v>0.8</v>
      </c>
      <c r="R192" s="1205" t="s">
        <v>146</v>
      </c>
      <c r="S192" s="1210" t="str">
        <f>IF(OR(R192='Tabla Impacto'!$C$11,R192='Tabla Impacto'!$D$11),"Leve",IF(OR(R192='Tabla Impacto'!$C$12,R192='Tabla Impacto'!$D$12),"Menor",IF(OR(R192='Tabla Impacto'!$C$13,R192='Tabla Impacto'!$D$13),"Moderado",IF(OR(R192='Tabla Impacto'!$C$14,R192='Tabla Impacto'!$D$14),"Mayor",IF(OR(R192='Tabla Impacto'!$C$15,R192='Tabla Impacto'!$D$15),"Catastrófico","")))))</f>
        <v>Leve</v>
      </c>
      <c r="T192" s="1175">
        <f>IF(S192="","",IF(S192="Leve",0.2,IF(S192="Menor",0.4,IF(S192="Moderado",0.6,IF(S192="Mayor",0.8,IF(S192="Catastrófico",1,))))))</f>
        <v>0.2</v>
      </c>
      <c r="U192" s="1212" t="str">
        <f>IF(OR(AND(P192="Muy Baja",S192="Leve"),AND(P192="Muy Baja",S192="Menor"),AND(P192="Baja",S192="Leve")),"Bajo",IF(OR(AND(P192="Muy baja",S192="Moderado"),AND(P192="Baja",S192="Menor"),AND(P192="Baja",S192="Moderado"),AND(P192="Media",S192="Leve"),AND(P192="Media",S192="Menor"),AND(P192="Media",S192="Moderado"),AND(P192="Alta",S192="Leve"),AND(P192="Alta",S192="Menor")),"Moderado",IF(OR(AND(P192="Muy Baja",S192="Mayor"),AND(P192="Baja",S192="Mayor"),AND(P192="Media",S192="Mayor"),AND(P192="Alta",S192="Moderado"),AND(P192="Alta",S192="Mayor"),AND(P192="Muy Alta",S192="Leve"),AND(P192="Muy Alta",S192="Menor"),AND(P192="Muy Alta",S192="Moderado"),AND(P192="Muy Alta",S192="Mayor")),"Alto",IF(OR(AND(P192="Muy Baja",S192="Catastrófico"),AND(P192="Baja",S192="Catastrófico"),AND(P192="Media",S192="Catastrófico"),AND(P192="Alta",S192="Catastrófico"),AND(P192="Muy Alta",S192="Catastrófico")),"Extremo",""))))</f>
        <v>Moderado</v>
      </c>
      <c r="V192" s="786">
        <v>1</v>
      </c>
      <c r="W192" s="803" t="s">
        <v>544</v>
      </c>
      <c r="X192" s="786" t="str">
        <f t="shared" si="79"/>
        <v>Probabilidad</v>
      </c>
      <c r="Y192" s="788" t="s">
        <v>109</v>
      </c>
      <c r="Z192" s="788" t="s">
        <v>110</v>
      </c>
      <c r="AA192" s="789" t="str">
        <f t="shared" si="73"/>
        <v>40%</v>
      </c>
      <c r="AB192" s="788" t="s">
        <v>111</v>
      </c>
      <c r="AC192" s="788" t="s">
        <v>112</v>
      </c>
      <c r="AD192" s="788" t="s">
        <v>113</v>
      </c>
      <c r="AE192" s="790">
        <f>IFERROR(IF(X192="Probabilidad",(Q192-(+Q192*AA192)),IF(X192="Impacto",Q192,"")),"")</f>
        <v>0.48</v>
      </c>
      <c r="AF192" s="791" t="str">
        <f t="shared" si="78"/>
        <v>Media</v>
      </c>
      <c r="AG192" s="789">
        <f t="shared" si="74"/>
        <v>0.48</v>
      </c>
      <c r="AH192" s="792" t="str">
        <f t="shared" si="76"/>
        <v>Leve</v>
      </c>
      <c r="AI192" s="793">
        <f>IFERROR(IF(X192="Impacto",(T192-(+T192*AA192)),IF(X192="Probabilidad",T192,"")),"")</f>
        <v>0.2</v>
      </c>
      <c r="AJ192" s="792" t="str">
        <f t="shared" si="75"/>
        <v>Moderado</v>
      </c>
      <c r="AK192" s="788" t="s">
        <v>114</v>
      </c>
      <c r="AL192" s="1205"/>
      <c r="AM192" s="810"/>
      <c r="AN192" s="810"/>
      <c r="AO192" s="811"/>
      <c r="AP192" s="625"/>
      <c r="AQ192" s="627"/>
      <c r="AR192" s="626"/>
      <c r="AS192" s="644"/>
      <c r="AT192" s="383"/>
      <c r="AU192" s="383"/>
      <c r="AV192" s="383"/>
      <c r="AW192" s="383"/>
      <c r="AX192" s="383"/>
      <c r="AY192" s="383"/>
      <c r="AZ192" s="383"/>
      <c r="BA192" s="383"/>
      <c r="BB192" s="383"/>
      <c r="BC192" s="383"/>
      <c r="BD192" s="383"/>
      <c r="BE192" s="383"/>
      <c r="BF192" s="383"/>
      <c r="BG192" s="383"/>
      <c r="BH192" s="383"/>
      <c r="BI192" s="383"/>
      <c r="BJ192" s="383"/>
      <c r="BK192" s="383"/>
      <c r="BL192" s="383"/>
    </row>
    <row r="193" spans="1:64" ht="204" customHeight="1" thickTop="1" thickBot="1">
      <c r="A193" s="1143"/>
      <c r="B193" s="1143"/>
      <c r="C193" s="1203"/>
      <c r="D193" s="1176"/>
      <c r="E193" s="1176"/>
      <c r="F193" s="1176"/>
      <c r="G193" s="1176"/>
      <c r="H193" s="1176"/>
      <c r="I193" s="1176"/>
      <c r="J193" s="1176"/>
      <c r="K193" s="1176"/>
      <c r="L193" s="1176"/>
      <c r="M193" s="1176"/>
      <c r="N193" s="1208"/>
      <c r="O193" s="1176"/>
      <c r="P193" s="1176"/>
      <c r="Q193" s="1176"/>
      <c r="R193" s="1176"/>
      <c r="S193" s="1176"/>
      <c r="T193" s="1176"/>
      <c r="U193" s="1176"/>
      <c r="V193" s="794">
        <v>2</v>
      </c>
      <c r="W193" s="795" t="s">
        <v>1001</v>
      </c>
      <c r="X193" s="794" t="str">
        <f t="shared" si="79"/>
        <v>Probabilidad</v>
      </c>
      <c r="Y193" s="796" t="s">
        <v>109</v>
      </c>
      <c r="Z193" s="797" t="s">
        <v>110</v>
      </c>
      <c r="AA193" s="798" t="str">
        <f t="shared" si="73"/>
        <v>40%</v>
      </c>
      <c r="AB193" s="796" t="s">
        <v>111</v>
      </c>
      <c r="AC193" s="796" t="s">
        <v>112</v>
      </c>
      <c r="AD193" s="796" t="s">
        <v>113</v>
      </c>
      <c r="AE193" s="799">
        <f>IFERROR(IF(AND(X192="Probabilidad",X193="Probabilidad"),(AG192-(+AG192*AA193)),IF(X193="Probabilidad",(Q192-(+Q192*AA193)),IF(X193="Impacto",AG192,""))),"")</f>
        <v>0.28799999999999998</v>
      </c>
      <c r="AF193" s="800" t="str">
        <f t="shared" si="78"/>
        <v>Baja</v>
      </c>
      <c r="AG193" s="798">
        <f t="shared" si="74"/>
        <v>0.28799999999999998</v>
      </c>
      <c r="AH193" s="801" t="str">
        <f t="shared" si="76"/>
        <v>Leve</v>
      </c>
      <c r="AI193" s="802">
        <f t="shared" si="80"/>
        <v>0.2</v>
      </c>
      <c r="AJ193" s="801" t="str">
        <f t="shared" si="75"/>
        <v>Bajo</v>
      </c>
      <c r="AK193" s="796" t="s">
        <v>114</v>
      </c>
      <c r="AL193" s="1176"/>
      <c r="AM193" s="812" t="s">
        <v>1002</v>
      </c>
      <c r="AN193" s="812" t="s">
        <v>1002</v>
      </c>
      <c r="AO193" s="813">
        <v>45473</v>
      </c>
      <c r="AP193" s="625"/>
      <c r="AQ193" s="627"/>
      <c r="AR193" s="626"/>
      <c r="AS193" s="644"/>
      <c r="AT193" s="383"/>
      <c r="AU193" s="383"/>
      <c r="AV193" s="383"/>
      <c r="AW193" s="383"/>
      <c r="AX193" s="383"/>
      <c r="AY193" s="383"/>
      <c r="AZ193" s="383"/>
      <c r="BA193" s="383"/>
      <c r="BB193" s="383"/>
      <c r="BC193" s="383"/>
      <c r="BD193" s="383"/>
      <c r="BE193" s="383"/>
      <c r="BF193" s="383"/>
      <c r="BG193" s="383"/>
      <c r="BH193" s="383"/>
      <c r="BI193" s="383"/>
      <c r="BJ193" s="383"/>
      <c r="BK193" s="383"/>
      <c r="BL193" s="383"/>
    </row>
    <row r="194" spans="1:64" ht="153.75" customHeight="1" thickTop="1" thickBot="1">
      <c r="A194" s="1143"/>
      <c r="B194" s="1143"/>
      <c r="C194" s="1202">
        <v>11</v>
      </c>
      <c r="D194" s="1204" t="s">
        <v>545</v>
      </c>
      <c r="E194" s="1205" t="s">
        <v>126</v>
      </c>
      <c r="F194" s="1205" t="s">
        <v>546</v>
      </c>
      <c r="G194" s="1205" t="s">
        <v>547</v>
      </c>
      <c r="H194" s="1204" t="s">
        <v>227</v>
      </c>
      <c r="I194" s="1206" t="s">
        <v>1003</v>
      </c>
      <c r="J194" s="1207" t="s">
        <v>106</v>
      </c>
      <c r="K194" s="1207"/>
      <c r="L194" s="1207"/>
      <c r="M194" s="1207"/>
      <c r="N194" s="1205" t="s">
        <v>107</v>
      </c>
      <c r="O194" s="1209">
        <v>240</v>
      </c>
      <c r="P194" s="1210" t="str">
        <f>IF(O194&lt;=0,"",IF(O194&lt;=2,"Muy Baja",IF(O194&lt;=24,"Baja",IF(O194&lt;=500,"Media",IF(O194&lt;=5000,"Alta","Muy Alta")))))</f>
        <v>Media</v>
      </c>
      <c r="Q194" s="1211">
        <f>IF(P194="","",IF(P194="Muy Baja",0.2,IF(P194="Baja",0.4,IF(P194="Media",0.6,IF(P194="Alta",0.8,IF(P194="Muy Alta",1,))))))</f>
        <v>0.6</v>
      </c>
      <c r="R194" s="1205" t="s">
        <v>108</v>
      </c>
      <c r="S194" s="1210" t="str">
        <f>IF(OR(R194='Tabla Impacto'!$C$11,R194='Tabla Impacto'!$D$11),"Leve",IF(OR(R194='Tabla Impacto'!$C$12,R194='Tabla Impacto'!$D$12),"Menor",IF(OR(R194='Tabla Impacto'!$C$13,R194='Tabla Impacto'!$D$13),"Moderado",IF(OR(R194='Tabla Impacto'!$C$14,R194='Tabla Impacto'!$D$14),"Mayor",IF(OR(R194='Tabla Impacto'!$C$15,R194='Tabla Impacto'!$D$15),"Catastrófico","")))))</f>
        <v>Moderado</v>
      </c>
      <c r="T194" s="1175">
        <f>IF(S194="","",IF(S194="Leve",0.2,IF(S194="Menor",0.4,IF(S194="Moderado",0.6,IF(S194="Mayor",0.8,IF(S194="Catastrófico",1,))))))</f>
        <v>0.6</v>
      </c>
      <c r="U194" s="1212" t="str">
        <f>IF(OR(AND(P194="Muy Baja",S194="Leve"),AND(P194="Muy Baja",S194="Menor"),AND(P194="Baja",S194="Leve")),"Bajo",IF(OR(AND(P194="Muy baja",S194="Moderado"),AND(P194="Baja",S194="Menor"),AND(P194="Baja",S194="Moderado"),AND(P194="Media",S194="Leve"),AND(P194="Media",S194="Menor"),AND(P194="Media",S194="Moderado"),AND(P194="Alta",S194="Leve"),AND(P194="Alta",S194="Menor")),"Moderado",IF(OR(AND(P194="Muy Baja",S194="Mayor"),AND(P194="Baja",S194="Mayor"),AND(P194="Media",S194="Mayor"),AND(P194="Alta",S194="Moderado"),AND(P194="Alta",S194="Mayor"),AND(P194="Muy Alta",S194="Leve"),AND(P194="Muy Alta",S194="Menor"),AND(P194="Muy Alta",S194="Moderado"),AND(P194="Muy Alta",S194="Mayor")),"Alto",IF(OR(AND(P194="Muy Baja",S194="Catastrófico"),AND(P194="Baja",S194="Catastrófico"),AND(P194="Media",S194="Catastrófico"),AND(P194="Alta",S194="Catastrófico"),AND(P194="Muy Alta",S194="Catastrófico")),"Extremo",""))))</f>
        <v>Moderado</v>
      </c>
      <c r="V194" s="786">
        <v>1</v>
      </c>
      <c r="W194" s="803" t="s">
        <v>1004</v>
      </c>
      <c r="X194" s="786" t="str">
        <f t="shared" si="79"/>
        <v>Probabilidad</v>
      </c>
      <c r="Y194" s="788" t="s">
        <v>109</v>
      </c>
      <c r="Z194" s="788" t="s">
        <v>110</v>
      </c>
      <c r="AA194" s="789" t="str">
        <f t="shared" si="73"/>
        <v>40%</v>
      </c>
      <c r="AB194" s="788" t="s">
        <v>111</v>
      </c>
      <c r="AC194" s="788" t="s">
        <v>112</v>
      </c>
      <c r="AD194" s="788" t="s">
        <v>113</v>
      </c>
      <c r="AE194" s="790">
        <f>IFERROR(IF(X194="Probabilidad",(Q194-(+Q194*AA194)),IF(X194="Impacto",Q194,"")),"")</f>
        <v>0.36</v>
      </c>
      <c r="AF194" s="791" t="str">
        <f t="shared" si="78"/>
        <v>Baja</v>
      </c>
      <c r="AG194" s="789">
        <f t="shared" si="74"/>
        <v>0.36</v>
      </c>
      <c r="AH194" s="792" t="str">
        <f t="shared" si="76"/>
        <v>Moderado</v>
      </c>
      <c r="AI194" s="793">
        <f>IFERROR(IF(X194="Impacto",(T194-(+T194*AA194)),IF(X194="Probabilidad",T194,"")),"")</f>
        <v>0.6</v>
      </c>
      <c r="AJ194" s="792" t="str">
        <f t="shared" si="75"/>
        <v>Moderado</v>
      </c>
      <c r="AK194" s="788" t="s">
        <v>114</v>
      </c>
      <c r="AL194" s="787"/>
      <c r="AM194" s="1207" t="s">
        <v>1006</v>
      </c>
      <c r="AN194" s="1205" t="s">
        <v>998</v>
      </c>
      <c r="AO194" s="1215" t="s">
        <v>945</v>
      </c>
      <c r="AP194" s="625"/>
      <c r="AQ194" s="627"/>
      <c r="AR194" s="626"/>
      <c r="AS194" s="644"/>
      <c r="AT194" s="383"/>
      <c r="AU194" s="383"/>
      <c r="AV194" s="383"/>
      <c r="AW194" s="383"/>
      <c r="AX194" s="383"/>
      <c r="AY194" s="383"/>
      <c r="AZ194" s="383"/>
      <c r="BA194" s="383"/>
      <c r="BB194" s="383"/>
      <c r="BC194" s="383"/>
      <c r="BD194" s="383"/>
      <c r="BE194" s="383"/>
      <c r="BF194" s="383"/>
      <c r="BG194" s="383"/>
      <c r="BH194" s="383"/>
      <c r="BI194" s="383"/>
      <c r="BJ194" s="383"/>
      <c r="BK194" s="383"/>
      <c r="BL194" s="383"/>
    </row>
    <row r="195" spans="1:64" ht="144" customHeight="1" thickTop="1" thickBot="1">
      <c r="A195" s="1143"/>
      <c r="B195" s="1143"/>
      <c r="C195" s="1203"/>
      <c r="D195" s="1176"/>
      <c r="E195" s="1176"/>
      <c r="F195" s="1176"/>
      <c r="G195" s="1176"/>
      <c r="H195" s="1176"/>
      <c r="I195" s="1176"/>
      <c r="J195" s="1176"/>
      <c r="K195" s="1176"/>
      <c r="L195" s="1176"/>
      <c r="M195" s="1176"/>
      <c r="N195" s="1208"/>
      <c r="O195" s="1176"/>
      <c r="P195" s="1176"/>
      <c r="Q195" s="1176"/>
      <c r="R195" s="1176"/>
      <c r="S195" s="1176"/>
      <c r="T195" s="1176"/>
      <c r="U195" s="1176"/>
      <c r="V195" s="794">
        <v>2</v>
      </c>
      <c r="W195" s="795" t="s">
        <v>1005</v>
      </c>
      <c r="X195" s="794" t="str">
        <f t="shared" si="79"/>
        <v>Probabilidad</v>
      </c>
      <c r="Y195" s="796" t="s">
        <v>130</v>
      </c>
      <c r="Z195" s="797" t="s">
        <v>110</v>
      </c>
      <c r="AA195" s="798" t="str">
        <f t="shared" si="73"/>
        <v>30%</v>
      </c>
      <c r="AB195" s="796" t="s">
        <v>111</v>
      </c>
      <c r="AC195" s="796" t="s">
        <v>112</v>
      </c>
      <c r="AD195" s="796" t="s">
        <v>113</v>
      </c>
      <c r="AE195" s="799">
        <f>IFERROR(IF(AND(X194="Probabilidad",X195="Probabilidad"),(AG194-(+AG194*AA195)),IF(X195="Probabilidad",(Q194-(+Q194*AA195)),IF(X195="Impacto",AG194,""))),"")</f>
        <v>0.252</v>
      </c>
      <c r="AF195" s="800" t="str">
        <f t="shared" si="78"/>
        <v>Baja</v>
      </c>
      <c r="AG195" s="798">
        <f t="shared" si="74"/>
        <v>0.252</v>
      </c>
      <c r="AH195" s="801" t="str">
        <f t="shared" si="76"/>
        <v>Moderado</v>
      </c>
      <c r="AI195" s="802">
        <f t="shared" si="80"/>
        <v>0.6</v>
      </c>
      <c r="AJ195" s="801" t="str">
        <f t="shared" si="75"/>
        <v>Moderado</v>
      </c>
      <c r="AK195" s="796" t="s">
        <v>114</v>
      </c>
      <c r="AL195" s="805"/>
      <c r="AM195" s="1589"/>
      <c r="AN195" s="1208"/>
      <c r="AO195" s="1590"/>
      <c r="AP195" s="625"/>
      <c r="AQ195" s="627"/>
      <c r="AR195" s="626"/>
      <c r="AS195" s="644"/>
      <c r="AT195" s="383"/>
      <c r="AU195" s="383"/>
      <c r="AV195" s="383"/>
      <c r="AW195" s="383"/>
      <c r="AX195" s="383"/>
      <c r="AY195" s="383"/>
      <c r="AZ195" s="383"/>
      <c r="BA195" s="383"/>
      <c r="BB195" s="383"/>
      <c r="BC195" s="383"/>
      <c r="BD195" s="383"/>
      <c r="BE195" s="383"/>
      <c r="BF195" s="383"/>
      <c r="BG195" s="383"/>
      <c r="BH195" s="383"/>
      <c r="BI195" s="383"/>
      <c r="BJ195" s="383"/>
      <c r="BK195" s="383"/>
      <c r="BL195" s="383"/>
    </row>
    <row r="196" spans="1:64" ht="127.5" thickTop="1" thickBot="1">
      <c r="A196" s="1143"/>
      <c r="B196" s="1143"/>
      <c r="C196" s="814">
        <v>12</v>
      </c>
      <c r="D196" s="815" t="s">
        <v>548</v>
      </c>
      <c r="E196" s="815" t="s">
        <v>126</v>
      </c>
      <c r="F196" s="815" t="s">
        <v>549</v>
      </c>
      <c r="G196" s="815" t="s">
        <v>550</v>
      </c>
      <c r="H196" s="816" t="s">
        <v>227</v>
      </c>
      <c r="I196" s="817" t="s">
        <v>1007</v>
      </c>
      <c r="J196" s="818" t="s">
        <v>106</v>
      </c>
      <c r="K196" s="818"/>
      <c r="L196" s="818"/>
      <c r="M196" s="818"/>
      <c r="N196" s="815" t="s">
        <v>107</v>
      </c>
      <c r="O196" s="819">
        <v>24</v>
      </c>
      <c r="P196" s="820" t="str">
        <f>IF(O196&lt;=0,"",IF(O196&lt;=2,"Muy Baja",IF(O196&lt;=24,"Baja",IF(O196&lt;=500,"Media",IF(O196&lt;=5000,"Alta","Muy Alta")))))</f>
        <v>Baja</v>
      </c>
      <c r="Q196" s="821">
        <f>IF(P196="","",IF(P196="Muy Baja",0.2,IF(P196="Baja",0.4,IF(P196="Media",0.6,IF(P196="Alta",0.8,IF(P196="Muy Alta",1,))))))</f>
        <v>0.4</v>
      </c>
      <c r="R196" s="815" t="s">
        <v>128</v>
      </c>
      <c r="S196" s="820" t="str">
        <f>IF(OR(R196='Tabla Impacto'!$C$11,R196='Tabla Impacto'!$D$11),"Leve",IF(OR(R196='Tabla Impacto'!$C$12,R196='Tabla Impacto'!$D$12),"Menor",IF(OR(R196='Tabla Impacto'!$C$13,R196='Tabla Impacto'!$D$13),"Moderado",IF(OR(R196='Tabla Impacto'!$C$14,R196='Tabla Impacto'!$D$14),"Mayor",IF(OR(R196='Tabla Impacto'!$C$15,R196='Tabla Impacto'!$D$15),"Catastrófico","")))))</f>
        <v>Menor</v>
      </c>
      <c r="T196" s="822">
        <f>IF(S196="","",IF(S196="Leve",0.2,IF(S196="Menor",0.4,IF(S196="Moderado",0.6,IF(S196="Mayor",0.8,IF(S196="Catastrófico",1,))))))</f>
        <v>0.4</v>
      </c>
      <c r="U196" s="823" t="str">
        <f>IF(OR(AND(P196="Muy Baja",S196="Leve"),AND(P196="Muy Baja",S196="Menor"),AND(P196="Baja",S196="Leve")),"Bajo",IF(OR(AND(P196="Muy baja",S196="Moderado"),AND(P196="Baja",S196="Menor"),AND(P196="Baja",S196="Moderado"),AND(P196="Media",S196="Leve"),AND(P196="Media",S196="Menor"),AND(P196="Media",S196="Moderado"),AND(P196="Alta",S196="Leve"),AND(P196="Alta",S196="Menor")),"Moderado",IF(OR(AND(P196="Muy Baja",S196="Mayor"),AND(P196="Baja",S196="Mayor"),AND(P196="Media",S196="Mayor"),AND(P196="Alta",S196="Moderado"),AND(P196="Alta",S196="Mayor"),AND(P196="Muy Alta",S196="Leve"),AND(P196="Muy Alta",S196="Menor"),AND(P196="Muy Alta",S196="Moderado"),AND(P196="Muy Alta",S196="Mayor")),"Alto",IF(OR(AND(P196="Muy Baja",S196="Catastrófico"),AND(P196="Baja",S196="Catastrófico"),AND(P196="Media",S196="Catastrófico"),AND(P196="Alta",S196="Catastrófico"),AND(P196="Muy Alta",S196="Catastrófico")),"Extremo",""))))</f>
        <v>Moderado</v>
      </c>
      <c r="V196" s="819">
        <v>1</v>
      </c>
      <c r="W196" s="824" t="s">
        <v>1008</v>
      </c>
      <c r="X196" s="819" t="str">
        <f t="shared" si="79"/>
        <v>Probabilidad</v>
      </c>
      <c r="Y196" s="825" t="s">
        <v>109</v>
      </c>
      <c r="Z196" s="825" t="s">
        <v>110</v>
      </c>
      <c r="AA196" s="821" t="str">
        <f t="shared" si="73"/>
        <v>40%</v>
      </c>
      <c r="AB196" s="825" t="s">
        <v>111</v>
      </c>
      <c r="AC196" s="825" t="s">
        <v>112</v>
      </c>
      <c r="AD196" s="825" t="s">
        <v>113</v>
      </c>
      <c r="AE196" s="826">
        <f>IFERROR(IF(X196="Probabilidad",(Q196-(+Q196*AA196)),IF(X196="Impacto",Q196,"")),"")</f>
        <v>0.24</v>
      </c>
      <c r="AF196" s="827" t="str">
        <f t="shared" si="78"/>
        <v>Baja</v>
      </c>
      <c r="AG196" s="821">
        <f t="shared" si="74"/>
        <v>0.24</v>
      </c>
      <c r="AH196" s="827" t="str">
        <f t="shared" si="76"/>
        <v>Menor</v>
      </c>
      <c r="AI196" s="828">
        <f>IFERROR(IF(X196="Impacto",(T196-(+T196*AA196)),IF(X196="Probabilidad",T196,"")),"")</f>
        <v>0.4</v>
      </c>
      <c r="AJ196" s="827" t="str">
        <f t="shared" si="75"/>
        <v>Moderado</v>
      </c>
      <c r="AK196" s="825" t="s">
        <v>114</v>
      </c>
      <c r="AL196" s="815"/>
      <c r="AM196" s="815" t="s">
        <v>551</v>
      </c>
      <c r="AN196" s="815" t="s">
        <v>992</v>
      </c>
      <c r="AO196" s="829" t="s">
        <v>1009</v>
      </c>
      <c r="AP196" s="625"/>
      <c r="AQ196" s="627"/>
      <c r="AR196" s="626"/>
      <c r="AS196" s="644"/>
      <c r="AT196" s="383"/>
      <c r="AU196" s="383"/>
      <c r="AV196" s="383"/>
      <c r="AW196" s="383"/>
      <c r="AX196" s="383"/>
      <c r="AY196" s="383"/>
      <c r="AZ196" s="383"/>
      <c r="BA196" s="383"/>
      <c r="BB196" s="383"/>
      <c r="BC196" s="383"/>
      <c r="BD196" s="383"/>
      <c r="BE196" s="383"/>
      <c r="BF196" s="383"/>
      <c r="BG196" s="383"/>
      <c r="BH196" s="383"/>
      <c r="BI196" s="383"/>
      <c r="BJ196" s="383"/>
      <c r="BK196" s="383"/>
      <c r="BL196" s="383"/>
    </row>
    <row r="197" spans="1:64" ht="143.25" thickTop="1" thickBot="1">
      <c r="A197" s="1143"/>
      <c r="B197" s="1143"/>
      <c r="C197" s="680">
        <v>13</v>
      </c>
      <c r="D197" s="705" t="s">
        <v>552</v>
      </c>
      <c r="E197" s="359" t="s">
        <v>126</v>
      </c>
      <c r="F197" s="359" t="s">
        <v>553</v>
      </c>
      <c r="G197" s="359" t="s">
        <v>554</v>
      </c>
      <c r="H197" s="424" t="s">
        <v>380</v>
      </c>
      <c r="I197" s="705" t="s">
        <v>1010</v>
      </c>
      <c r="J197" s="450" t="s">
        <v>106</v>
      </c>
      <c r="K197" s="450"/>
      <c r="L197" s="450"/>
      <c r="M197" s="450"/>
      <c r="N197" s="359" t="s">
        <v>149</v>
      </c>
      <c r="O197" s="424">
        <v>24</v>
      </c>
      <c r="P197" s="706" t="str">
        <f>IF(O197&lt;=0,"",IF(O197&lt;=2,"Muy Baja",IF(O197&lt;=24,"Baja",IF(O197&lt;=500,"Media",IF(O197&lt;=5000,"Alta","Muy Alta")))))</f>
        <v>Baja</v>
      </c>
      <c r="Q197" s="423">
        <f>IF(P197="","",IF(P197="Muy Baja",0.2,IF(P197="Baja",0.4,IF(P197="Media",0.6,IF(P197="Alta",0.8,IF(P197="Muy Alta",1,))))))</f>
        <v>0.4</v>
      </c>
      <c r="R197" s="359" t="s">
        <v>128</v>
      </c>
      <c r="S197" s="831" t="str">
        <f>IF(OR(R197='Tabla Impacto'!$C$11,R197='Tabla Impacto'!$D$11),"Leve",IF(OR(R197='Tabla Impacto'!$C$12,R197='Tabla Impacto'!$D$12),"Menor",IF(OR(R197='Tabla Impacto'!$C$13,R197='Tabla Impacto'!$D$13),"Moderado",IF(OR(R197='Tabla Impacto'!$C$14,R197='Tabla Impacto'!$D$14),"Mayor",IF(OR(R197='Tabla Impacto'!$C$15,R197='Tabla Impacto'!$D$15),"Catastrófico","")))))</f>
        <v>Menor</v>
      </c>
      <c r="T197" s="708">
        <f>IF(S197="","",IF(S197="Leve",0.2,IF(S197="Menor",0.4,IF(S197="Moderado",0.6,IF(S197="Mayor",0.8,IF(S197="Catastrófico",1,))))))</f>
        <v>0.4</v>
      </c>
      <c r="U197" s="709" t="str">
        <f>IF(OR(AND(P197="Muy Baja",S197="Leve"),AND(P197="Muy Baja",S197="Menor"),AND(P197="Baja",S197="Leve")),"Bajo",IF(OR(AND(P197="Muy baja",S197="Moderado"),AND(P197="Baja",S197="Menor"),AND(P197="Baja",S197="Moderado"),AND(P197="Media",S197="Leve"),AND(P197="Media",S197="Menor"),AND(P197="Media",S197="Moderado"),AND(P197="Alta",S197="Leve"),AND(P197="Alta",S197="Menor")),"Moderado",IF(OR(AND(P197="Muy Baja",S197="Mayor"),AND(P197="Baja",S197="Mayor"),AND(P197="Media",S197="Mayor"),AND(P197="Alta",S197="Moderado"),AND(P197="Alta",S197="Mayor"),AND(P197="Muy Alta",S197="Leve"),AND(P197="Muy Alta",S197="Menor"),AND(P197="Muy Alta",S197="Moderado"),AND(P197="Muy Alta",S197="Mayor")),"Alto",IF(OR(AND(P197="Muy Baja",S197="Catastrófico"),AND(P197="Baja",S197="Catastrófico"),AND(P197="Media",S197="Catastrófico"),AND(P197="Alta",S197="Catastrófico"),AND(P197="Muy Alta",S197="Catastrófico")),"Extremo",""))))</f>
        <v>Moderado</v>
      </c>
      <c r="V197" s="424"/>
      <c r="W197" s="359" t="s">
        <v>1011</v>
      </c>
      <c r="X197" s="424" t="str">
        <f t="shared" si="79"/>
        <v>Probabilidad</v>
      </c>
      <c r="Y197" s="436" t="s">
        <v>109</v>
      </c>
      <c r="Z197" s="436" t="s">
        <v>110</v>
      </c>
      <c r="AA197" s="423" t="str">
        <f t="shared" si="73"/>
        <v>40%</v>
      </c>
      <c r="AB197" s="436" t="s">
        <v>111</v>
      </c>
      <c r="AC197" s="436" t="s">
        <v>112</v>
      </c>
      <c r="AD197" s="436" t="s">
        <v>113</v>
      </c>
      <c r="AE197" s="431">
        <f>IFERROR(IF(X197="Probabilidad",(Q197-(+Q197*AA197)),IF(X197="Impacto",Q197,"")),"")</f>
        <v>0.24</v>
      </c>
      <c r="AF197" s="432" t="str">
        <f t="shared" si="78"/>
        <v>Baja</v>
      </c>
      <c r="AG197" s="423">
        <f t="shared" si="74"/>
        <v>0.24</v>
      </c>
      <c r="AH197" s="432" t="str">
        <f t="shared" si="76"/>
        <v>Menor</v>
      </c>
      <c r="AI197" s="420">
        <f>IFERROR(IF(X197="Impacto",(T197-(+T197*AA197)),IF(X197="Probabilidad",T197,"")),"")</f>
        <v>0.4</v>
      </c>
      <c r="AJ197" s="432" t="str">
        <f>IFERROR(IF(OR(AND(AF197="Muy Baja",AH197="Leve"),AND(AF197="Muy Baja",AH197="Menor"),AND(AF197="Baja",AH197="Leve")),"Bajo",IF(OR(AND(AF197="Muy baja",AH197="Moderado"),AND(AF197="Baja",AH197="Menor"),AND(AF197="Baja",AH197="Moderado"),AND(AF197="Media",AH197="Leve"),AND(AF197="Media",AH197="Menor"),AND(AF197="Media",AH197="Moderado"),AND(AF197="Alta",AH197="Leve"),AND(AF197="Alta",AH197="Menor")),"Moderado",IF(OR(AND(AF197="Muy Baja",AH197="Mayor"),AND(AF197="Baja",AH197="Mayor"),AND(AF197="Media",AH197="Mayor"),AND(AF197="Alta",AH197="Moderado"),AND(AF197="Alta",AH197="Mayor"),AND(AF197="Muy Alta",AH197="Leve"),AND(AF197="Muy Alta",AH197="Menor"),AND(AF197="Muy Alta",AH197="Moderado"),AND(AF197="Muy Alta",AH197="Mayor")),"Alto",IF(OR(AND(AF197="Muy Baja",AH197="Catastrófico"),AND(AF197="Baja",AH197="Catastrófico"),AND(AF197="Media",AH197="Catastrófico"),AND(AF197="Alta",AH197="Catastrófico"),AND(AF197="Muy Alta",AH197="Catastrófico")),"Extremo","")))),"")</f>
        <v>Moderado</v>
      </c>
      <c r="AK197" s="436" t="s">
        <v>114</v>
      </c>
      <c r="AL197" s="424"/>
      <c r="AM197" s="359" t="s">
        <v>1012</v>
      </c>
      <c r="AN197" s="359" t="s">
        <v>1013</v>
      </c>
      <c r="AO197" s="832">
        <v>45412</v>
      </c>
      <c r="AP197" s="647"/>
      <c r="AQ197" s="644"/>
      <c r="AR197" s="644"/>
      <c r="AS197" s="644"/>
      <c r="AT197" s="383"/>
      <c r="AU197" s="383"/>
      <c r="AV197" s="383"/>
      <c r="AW197" s="383"/>
      <c r="AX197" s="383"/>
      <c r="AY197" s="383"/>
      <c r="AZ197" s="383"/>
      <c r="BA197" s="383"/>
      <c r="BB197" s="383"/>
      <c r="BC197" s="383"/>
      <c r="BD197" s="383"/>
      <c r="BE197" s="383"/>
      <c r="BF197" s="383"/>
      <c r="BG197" s="383"/>
      <c r="BH197" s="383"/>
      <c r="BI197" s="383"/>
      <c r="BJ197" s="383"/>
      <c r="BK197" s="383"/>
      <c r="BL197" s="383"/>
    </row>
    <row r="198" spans="1:64" s="304" customFormat="1" ht="167.25" customHeight="1" thickTop="1" thickBot="1">
      <c r="A198" s="1143"/>
      <c r="B198" s="1143" t="s">
        <v>644</v>
      </c>
      <c r="C198" s="1180">
        <v>1</v>
      </c>
      <c r="D198" s="1183" t="s">
        <v>555</v>
      </c>
      <c r="E198" s="1184" t="s">
        <v>126</v>
      </c>
      <c r="F198" s="1184" t="s">
        <v>556</v>
      </c>
      <c r="G198" s="1185" t="s">
        <v>557</v>
      </c>
      <c r="H198" s="1185" t="s">
        <v>380</v>
      </c>
      <c r="I198" s="1187" t="s">
        <v>558</v>
      </c>
      <c r="J198" s="1183" t="s">
        <v>106</v>
      </c>
      <c r="K198" s="1189"/>
      <c r="L198" s="1189" t="s">
        <v>106</v>
      </c>
      <c r="M198" s="1189" t="s">
        <v>106</v>
      </c>
      <c r="N198" s="1191" t="s">
        <v>154</v>
      </c>
      <c r="O198" s="1183">
        <v>200</v>
      </c>
      <c r="P198" s="1193" t="str">
        <f>IF(O198&lt;=0,"",IF(O198&lt;=2,"Muy Baja",IF(O198&lt;=24,"Baja",IF(O198&lt;=500,"Media",IF(O198&lt;=5000,"Alta","Muy Alta")))))</f>
        <v>Media</v>
      </c>
      <c r="Q198" s="1194">
        <f t="shared" ref="Q198:Q204" si="81">IF(P198="","",IF(P198="Muy Baja",0.2,IF(P198="Baja",0.4,IF(P198="Media",0.6,IF(P198="Alta",0.8,IF(P198="Muy Alta",1,))))))</f>
        <v>0.6</v>
      </c>
      <c r="R198" s="1184" t="s">
        <v>108</v>
      </c>
      <c r="S198" s="1193" t="str">
        <f>IF(OR(R198='Tabla Impacto'!$C$11,R198='Tabla Impacto'!$D$11),"Leve",IF(OR(R198='Tabla Impacto'!$C$12,R198='Tabla Impacto'!$D$12),"Menor",IF(OR(R198='Tabla Impacto'!$C$13,R198='Tabla Impacto'!$D$13),"Moderado",IF(OR(R198='Tabla Impacto'!$C$14,R198='Tabla Impacto'!$D$14),"Mayor",IF(OR(R198='Tabla Impacto'!$C$15,R198='Tabla Impacto'!$D$15),"Catastrófico","")))))</f>
        <v>Moderado</v>
      </c>
      <c r="T198" s="1161">
        <f>IF(S198="","",IF(S198="Leve",0.2,IF(S198="Menor",0.4,IF(S198="Moderado",0.6,IF(S198="Mayor",0.8,IF(S198="Catastrófico",1,))))))</f>
        <v>0.6</v>
      </c>
      <c r="U198" s="1163" t="str">
        <f>IF(OR(AND(P198="Muy Baja",S198="Leve"),AND(P198="Muy Baja",S198="Menor"),AND(P198="Baja",S198="Leve")),"Bajo",IF(OR(AND(P198="Muy baja",S198="Moderado"),AND(P198="Baja",S198="Menor"),AND(P198="Baja",S198="Moderado"),AND(P198="Media",S198="Leve"),AND(P198="Media",S198="Menor"),AND(P198="Media",S198="Moderado"),AND(P198="Alta",S198="Leve"),AND(P198="Alta",S198="Menor")),"Moderado",IF(OR(AND(P198="Muy Baja",S198="Mayor"),AND(P198="Baja",S198="Mayor"),AND(P198="Media",S198="Mayor"),AND(P198="Alta",S198="Moderado"),AND(P198="Alta",S198="Mayor"),AND(P198="Muy Alta",S198="Leve"),AND(P198="Muy Alta",S198="Menor"),AND(P198="Muy Alta",S198="Moderado"),AND(P198="Muy Alta",S198="Mayor")),"Alto",IF(OR(AND(P198="Muy Baja",S198="Catastrófico"),AND(P198="Baja",S198="Catastrófico"),AND(P198="Media",S198="Catastrófico"),AND(P198="Alta",S198="Catastrófico"),AND(P198="Muy Alta",S198="Catastrófico")),"Extremo",""))))</f>
        <v>Moderado</v>
      </c>
      <c r="V198" s="833">
        <v>1</v>
      </c>
      <c r="W198" s="834" t="s">
        <v>1014</v>
      </c>
      <c r="X198" s="835" t="str">
        <f t="shared" ref="X198:X206" si="82">IF(OR(Y198="Preventivo",Y198="Detectivo"),"Probabilidad",IF(Y198="Correctivo","Impacto",""))</f>
        <v>Probabilidad</v>
      </c>
      <c r="Y198" s="836" t="s">
        <v>109</v>
      </c>
      <c r="Z198" s="836" t="s">
        <v>110</v>
      </c>
      <c r="AA198" s="837" t="str">
        <f t="shared" ref="AA198:AA206" si="83">IF(AND(Y198="Preventivo",Z198="Automático"),"50%",IF(AND(Y198="Preventivo",Z198="Manual"),"40%",IF(AND(Y198="Detectivo",Z198="Automático"),"40%",IF(AND(Y198="Detectivo",Z198="Manual"),"30%",IF(AND(Y198="Correctivo",Z198="Automático"),"35%",IF(AND(Y198="Correctivo",Z198="Manual"),"25%",""))))))</f>
        <v>40%</v>
      </c>
      <c r="AB198" s="836" t="s">
        <v>121</v>
      </c>
      <c r="AC198" s="836" t="s">
        <v>112</v>
      </c>
      <c r="AD198" s="788" t="s">
        <v>113</v>
      </c>
      <c r="AE198" s="838">
        <f>IFERROR(IF(X198="Probabilidad",(Q198-(+Q198*AA198)),IF(X198="Impacto",Q198,"")),"")</f>
        <v>0.36</v>
      </c>
      <c r="AF198" s="839" t="str">
        <f t="shared" ref="AF198:AF206" si="84">IFERROR(IF(AE198="","",IF(AE198&lt;=0.2,"Muy Baja",IF(AE198&lt;=0.4,"Baja",IF(AE198&lt;=0.6,"Media",IF(AE198&lt;=0.8,"Alta","Muy Alta"))))),"")</f>
        <v>Baja</v>
      </c>
      <c r="AG198" s="840">
        <f t="shared" ref="AG198:AG206" si="85">+AE198</f>
        <v>0.36</v>
      </c>
      <c r="AH198" s="839" t="str">
        <f t="shared" ref="AH198:AH206" si="86">IFERROR(IF(AI198="","",IF(AI198&lt;=0.2,"Leve",IF(AI198&lt;=0.4,"Menor",IF(AI198&lt;=0.6,"Moderado",IF(AI198&lt;=0.8,"Mayor","Catastrófico"))))),"")</f>
        <v>Moderado</v>
      </c>
      <c r="AI198" s="841">
        <f>IFERROR(IF(X198="Impacto",(T198-(+T198*AA198)),IF(X198="Probabilidad",T198,"")),"")</f>
        <v>0.6</v>
      </c>
      <c r="AJ198" s="842" t="str">
        <f t="shared" ref="AJ198:AJ206" si="87">IFERROR(IF(OR(AND(AF198="Muy Baja",AH198="Leve"),AND(AF198="Muy Baja",AH198="Menor"),AND(AF198="Baja",AH198="Leve")),"Bajo",IF(OR(AND(AF198="Muy baja",AH198="Moderado"),AND(AF198="Baja",AH198="Menor"),AND(AF198="Baja",AH198="Moderado"),AND(AF198="Media",AH198="Leve"),AND(AF198="Media",AH198="Menor"),AND(AF198="Media",AH198="Moderado"),AND(AF198="Alta",AH198="Leve"),AND(AF198="Alta",AH198="Menor")),"Moderado",IF(OR(AND(AF198="Muy Baja",AH198="Mayor"),AND(AF198="Baja",AH198="Mayor"),AND(AF198="Media",AH198="Mayor"),AND(AF198="Alta",AH198="Moderado"),AND(AF198="Alta",AH198="Mayor"),AND(AF198="Muy Alta",AH198="Leve"),AND(AF198="Muy Alta",AH198="Menor"),AND(AF198="Muy Alta",AH198="Moderado"),AND(AF198="Muy Alta",AH198="Mayor")),"Alto",IF(OR(AND(AF198="Muy Baja",AH198="Catastrófico"),AND(AF198="Baja",AH198="Catastrófico"),AND(AF198="Media",AH198="Catastrófico"),AND(AF198="Alta",AH198="Catastrófico"),AND(AF198="Muy Alta",AH198="Catastrófico")),"Extremo","")))),"")</f>
        <v>Moderado</v>
      </c>
      <c r="AK198" s="788" t="s">
        <v>114</v>
      </c>
      <c r="AL198" s="843"/>
      <c r="AM198" s="843" t="s">
        <v>1017</v>
      </c>
      <c r="AN198" s="843" t="s">
        <v>1018</v>
      </c>
      <c r="AO198" s="854">
        <v>45473</v>
      </c>
      <c r="AP198" s="137"/>
      <c r="AQ198" s="1154"/>
      <c r="AR198" s="453"/>
    </row>
    <row r="199" spans="1:64" s="304" customFormat="1" ht="167.25" customHeight="1" thickTop="1" thickBot="1">
      <c r="A199" s="1143"/>
      <c r="B199" s="1143"/>
      <c r="C199" s="1181"/>
      <c r="D199" s="1004"/>
      <c r="E199" s="1000"/>
      <c r="F199" s="1000"/>
      <c r="G199" s="1186"/>
      <c r="H199" s="1186"/>
      <c r="I199" s="1188"/>
      <c r="J199" s="1004"/>
      <c r="K199" s="1190"/>
      <c r="L199" s="1190"/>
      <c r="M199" s="1190"/>
      <c r="N199" s="1005"/>
      <c r="O199" s="1004"/>
      <c r="P199" s="1007"/>
      <c r="Q199" s="1195"/>
      <c r="R199" s="1000"/>
      <c r="S199" s="1007"/>
      <c r="T199" s="1009"/>
      <c r="U199" s="1013"/>
      <c r="V199" s="711"/>
      <c r="W199" s="714" t="s">
        <v>1015</v>
      </c>
      <c r="X199" s="333" t="str">
        <f t="shared" si="82"/>
        <v>Probabilidad</v>
      </c>
      <c r="Y199" s="335" t="s">
        <v>109</v>
      </c>
      <c r="Z199" s="335" t="s">
        <v>110</v>
      </c>
      <c r="AA199" s="690" t="str">
        <f t="shared" si="83"/>
        <v>40%</v>
      </c>
      <c r="AB199" s="335" t="s">
        <v>111</v>
      </c>
      <c r="AC199" s="335" t="s">
        <v>112</v>
      </c>
      <c r="AD199" s="436" t="s">
        <v>113</v>
      </c>
      <c r="AE199" s="830">
        <f>IFERROR(IF(AND(X198="Probabilidad",X199="Probabilidad"),(AG198-(+AG198*AA199)),IF(X199="Probabilidad",(Q198-(+Q198*AA199)),IF(X199="Impacto",AG198,""))),"")</f>
        <v>0.216</v>
      </c>
      <c r="AF199" s="337" t="str">
        <f t="shared" si="84"/>
        <v>Baja</v>
      </c>
      <c r="AG199" s="338">
        <f t="shared" si="85"/>
        <v>0.216</v>
      </c>
      <c r="AH199" s="337" t="str">
        <f t="shared" si="86"/>
        <v>Moderado</v>
      </c>
      <c r="AI199" s="339">
        <f>IFERROR(IF(X199="Impacto",(T198-(+T198*AA199)),IF(X199="Probabilidad",T198,"")),"")</f>
        <v>0.6</v>
      </c>
      <c r="AJ199" s="340" t="str">
        <f t="shared" si="87"/>
        <v>Moderado</v>
      </c>
      <c r="AK199" s="436" t="s">
        <v>114</v>
      </c>
      <c r="AL199" s="324"/>
      <c r="AM199" s="1046" t="s">
        <v>1019</v>
      </c>
      <c r="AN199" s="1046" t="s">
        <v>1018</v>
      </c>
      <c r="AO199" s="1591">
        <v>45473</v>
      </c>
      <c r="AP199" s="137"/>
      <c r="AQ199" s="1154"/>
      <c r="AR199" s="453"/>
    </row>
    <row r="200" spans="1:64" s="304" customFormat="1" ht="187.5" customHeight="1" thickTop="1" thickBot="1">
      <c r="A200" s="1143"/>
      <c r="B200" s="1143"/>
      <c r="C200" s="1182"/>
      <c r="D200" s="1164"/>
      <c r="E200" s="1164"/>
      <c r="F200" s="1164"/>
      <c r="G200" s="1164"/>
      <c r="H200" s="1197"/>
      <c r="I200" s="1164"/>
      <c r="J200" s="1164"/>
      <c r="K200" s="1164"/>
      <c r="L200" s="1164"/>
      <c r="M200" s="1164"/>
      <c r="N200" s="1192"/>
      <c r="O200" s="1164"/>
      <c r="P200" s="1164"/>
      <c r="Q200" s="1196"/>
      <c r="R200" s="1164"/>
      <c r="S200" s="1164"/>
      <c r="T200" s="1162"/>
      <c r="U200" s="1164"/>
      <c r="V200" s="844">
        <v>2</v>
      </c>
      <c r="W200" s="845" t="s">
        <v>1016</v>
      </c>
      <c r="X200" s="846" t="str">
        <f t="shared" si="82"/>
        <v>Probabilidad</v>
      </c>
      <c r="Y200" s="847" t="s">
        <v>109</v>
      </c>
      <c r="Z200" s="847" t="s">
        <v>110</v>
      </c>
      <c r="AA200" s="848" t="str">
        <f t="shared" si="83"/>
        <v>40%</v>
      </c>
      <c r="AB200" s="847" t="s">
        <v>121</v>
      </c>
      <c r="AC200" s="847" t="s">
        <v>112</v>
      </c>
      <c r="AD200" s="796" t="s">
        <v>113</v>
      </c>
      <c r="AE200" s="849">
        <f>IFERROR(IF(AND(X198="Probabilidad",X200="Probabilidad"),(AG198-(+AG198*AA200)),IF(X200="Probabilidad",(Q198-(+Q198*AA200)),IF(X200="Impacto",AG198,""))),"")</f>
        <v>0.216</v>
      </c>
      <c r="AF200" s="850" t="str">
        <f t="shared" si="84"/>
        <v>Baja</v>
      </c>
      <c r="AG200" s="848">
        <f t="shared" si="85"/>
        <v>0.216</v>
      </c>
      <c r="AH200" s="850" t="str">
        <f t="shared" si="86"/>
        <v>Moderado</v>
      </c>
      <c r="AI200" s="851">
        <f>IFERROR(IF(AND(X198="Impacto",X200="Impacto"),(AI198-(+AI198*AA200)),IF(X200="Impacto",(T198-(+T198*AA200)),IF(X200="Probabilidad",AI198,""))),"")</f>
        <v>0.6</v>
      </c>
      <c r="AJ200" s="852" t="str">
        <f t="shared" si="87"/>
        <v>Moderado</v>
      </c>
      <c r="AK200" s="796" t="s">
        <v>114</v>
      </c>
      <c r="AL200" s="853"/>
      <c r="AM200" s="1192"/>
      <c r="AN200" s="1192"/>
      <c r="AO200" s="1592"/>
      <c r="AP200" s="140"/>
      <c r="AQ200" s="1155"/>
      <c r="AR200" s="454"/>
    </row>
    <row r="201" spans="1:64" s="304" customFormat="1" ht="189" customHeight="1" thickTop="1" thickBot="1">
      <c r="A201" s="1143"/>
      <c r="B201" s="1143"/>
      <c r="C201" s="857">
        <v>2</v>
      </c>
      <c r="D201" s="858" t="s">
        <v>559</v>
      </c>
      <c r="E201" s="858" t="s">
        <v>101</v>
      </c>
      <c r="F201" s="859" t="s">
        <v>560</v>
      </c>
      <c r="G201" s="859" t="s">
        <v>561</v>
      </c>
      <c r="H201" s="859" t="s">
        <v>380</v>
      </c>
      <c r="I201" s="860" t="s">
        <v>562</v>
      </c>
      <c r="J201" s="861" t="s">
        <v>106</v>
      </c>
      <c r="K201" s="858"/>
      <c r="L201" s="858" t="s">
        <v>106</v>
      </c>
      <c r="M201" s="858" t="s">
        <v>106</v>
      </c>
      <c r="N201" s="858" t="s">
        <v>384</v>
      </c>
      <c r="O201" s="861">
        <v>35</v>
      </c>
      <c r="P201" s="862" t="str">
        <f>IF(O201&lt;=0,"",IF(O201&lt;=2,"Muy Baja",IF(O201&lt;=24,"Baja",IF(O201&lt;=500,"Media",IF(O201&lt;=5000,"Alta","Muy Alta")))))</f>
        <v>Media</v>
      </c>
      <c r="Q201" s="863">
        <f t="shared" si="81"/>
        <v>0.6</v>
      </c>
      <c r="R201" s="858" t="s">
        <v>146</v>
      </c>
      <c r="S201" s="862" t="str">
        <f>IF(OR(R201='Tabla Impacto'!$C$11,R201='Tabla Impacto'!$D$11),"Leve",IF(OR(R201='Tabla Impacto'!$C$12,R201='Tabla Impacto'!$D$12),"Menor",IF(OR(R201='Tabla Impacto'!$C$13,R201='Tabla Impacto'!$D$13),"Moderado",IF(OR(R201='Tabla Impacto'!$C$14,R201='Tabla Impacto'!$D$14),"Mayor",IF(OR(R201='Tabla Impacto'!$C$15,R201='Tabla Impacto'!$D$15),"Catastrófico","")))))</f>
        <v>Leve</v>
      </c>
      <c r="T201" s="864">
        <v>0.4</v>
      </c>
      <c r="U201" s="865" t="str">
        <f>IF(OR(AND(P201="Muy Baja",S201="Leve"),AND(P201="Muy Baja",S201="Menor"),AND(P201="Baja",S201="Leve")),"Bajo",IF(OR(AND(P201="Muy baja",S201="Moderado"),AND(P201="Baja",S201="Menor"),AND(P201="Baja",S201="Moderado"),AND(P201="Media",S201="Leve"),AND(P201="Media",S201="Menor"),AND(P201="Media",S201="Moderado"),AND(P201="Alta",S201="Leve"),AND(P201="Alta",S201="Menor")),"Moderado",IF(OR(AND(P201="Muy Baja",S201="Mayor"),AND(P201="Baja",S201="Mayor"),AND(P201="Media",S201="Mayor"),AND(P201="Alta",S201="Moderado"),AND(P201="Alta",S201="Mayor"),AND(P201="Muy Alta",S201="Leve"),AND(P201="Muy Alta",S201="Menor"),AND(P201="Muy Alta",S201="Moderado"),AND(P201="Muy Alta",S201="Mayor")),"Alto",IF(OR(AND(P201="Muy Baja",S201="Catastrófico"),AND(P201="Baja",S201="Catastrófico"),AND(P201="Media",S201="Catastrófico"),AND(P201="Alta",S201="Catastrófico"),AND(P201="Muy Alta",S201="Catastrófico")),"Extremo",""))))</f>
        <v>Moderado</v>
      </c>
      <c r="V201" s="865">
        <v>1</v>
      </c>
      <c r="W201" s="860" t="s">
        <v>1020</v>
      </c>
      <c r="X201" s="861" t="str">
        <f t="shared" si="82"/>
        <v>Probabilidad</v>
      </c>
      <c r="Y201" s="866" t="s">
        <v>109</v>
      </c>
      <c r="Z201" s="866" t="s">
        <v>110</v>
      </c>
      <c r="AA201" s="863" t="str">
        <f t="shared" si="83"/>
        <v>40%</v>
      </c>
      <c r="AB201" s="866" t="s">
        <v>121</v>
      </c>
      <c r="AC201" s="866" t="s">
        <v>112</v>
      </c>
      <c r="AD201" s="866" t="s">
        <v>113</v>
      </c>
      <c r="AE201" s="867">
        <f>IFERROR(IF(X201="Probabilidad",(Q201-(+Q201*AA201)),IF(X201="Impacto",Q201,"")),"")</f>
        <v>0.36</v>
      </c>
      <c r="AF201" s="868" t="str">
        <f t="shared" si="84"/>
        <v>Baja</v>
      </c>
      <c r="AG201" s="863">
        <f t="shared" si="85"/>
        <v>0.36</v>
      </c>
      <c r="AH201" s="868" t="str">
        <f t="shared" si="86"/>
        <v>Menor</v>
      </c>
      <c r="AI201" s="863">
        <f>IFERROR(IF(X201="Impacto",(T201-(+T201*AA201)),IF(X201="Probabilidad",T201,"")),"")</f>
        <v>0.4</v>
      </c>
      <c r="AJ201" s="869" t="str">
        <f t="shared" si="87"/>
        <v>Moderado</v>
      </c>
      <c r="AK201" s="866" t="s">
        <v>114</v>
      </c>
      <c r="AL201" s="858"/>
      <c r="AM201" s="858" t="s">
        <v>1021</v>
      </c>
      <c r="AN201" s="858" t="s">
        <v>1018</v>
      </c>
      <c r="AO201" s="870">
        <v>45473</v>
      </c>
      <c r="AP201" s="455"/>
      <c r="AQ201" s="456"/>
      <c r="AR201" s="457"/>
    </row>
    <row r="202" spans="1:64" s="304" customFormat="1" ht="252" customHeight="1" thickTop="1" thickBot="1">
      <c r="A202" s="1143"/>
      <c r="B202" s="1143"/>
      <c r="C202" s="1198">
        <v>3</v>
      </c>
      <c r="D202" s="1563" t="s">
        <v>563</v>
      </c>
      <c r="E202" s="1151" t="s">
        <v>101</v>
      </c>
      <c r="F202" s="1200" t="s">
        <v>564</v>
      </c>
      <c r="G202" s="1178" t="s">
        <v>565</v>
      </c>
      <c r="H202" s="1178" t="s">
        <v>380</v>
      </c>
      <c r="I202" s="1178" t="s">
        <v>566</v>
      </c>
      <c r="J202" s="1151" t="s">
        <v>106</v>
      </c>
      <c r="K202" s="1151"/>
      <c r="L202" s="1151"/>
      <c r="M202" s="1151"/>
      <c r="N202" s="1151" t="s">
        <v>149</v>
      </c>
      <c r="O202" s="1201">
        <v>4</v>
      </c>
      <c r="P202" s="1153" t="str">
        <f>IF(O202&lt;=0,"",IF(O202&lt;=2,"Muy Baja",IF(O202&lt;=24,"Baja",IF(O202&lt;=500,"Media",IF(O202&lt;=5000,"Alta","Muy Alta")))))</f>
        <v>Baja</v>
      </c>
      <c r="Q202" s="1156">
        <f t="shared" si="81"/>
        <v>0.4</v>
      </c>
      <c r="R202" s="1151" t="s">
        <v>146</v>
      </c>
      <c r="S202" s="1153" t="str">
        <f>IF(OR(R202='Tabla Impacto'!$C$11,R202='Tabla Impacto'!$D$11),"Leve",IF(OR(R202='Tabla Impacto'!$C$12,R202='Tabla Impacto'!$D$12),"Menor",IF(OR(R202='Tabla Impacto'!$C$13,R202='Tabla Impacto'!$D$13),"Moderado",IF(OR(R202='Tabla Impacto'!$C$14,R202='Tabla Impacto'!$D$14),"Mayor",IF(OR(R202='Tabla Impacto'!$C$15,R202='Tabla Impacto'!$D$15),"Catastrófico","")))))</f>
        <v>Leve</v>
      </c>
      <c r="T202" s="1168">
        <f>IF(S202="","",IF(S202="Leve",0.2,IF(S202="Menor",0.4,IF(S202="Moderado",0.6,IF(S202="Mayor",0.8,IF(S202="Catastrófico",1,))))))</f>
        <v>0.2</v>
      </c>
      <c r="U202" s="1177" t="str">
        <f>IF(OR(AND(P202="Muy Baja",S202="Leve"),AND(P202="Muy Baja",S202="Menor"),AND(P202="Baja",S202="Leve")),"Bajo",IF(OR(AND(P202="Muy baja",S202="Moderado"),AND(P202="Baja",S202="Menor"),AND(P202="Baja",S202="Moderado"),AND(P202="Media",S202="Leve"),AND(P202="Media",S202="Menor"),AND(P202="Media",S202="Moderado"),AND(P202="Alta",S202="Leve"),AND(P202="Alta",S202="Menor")),"Moderado",IF(OR(AND(P202="Muy Baja",S202="Mayor"),AND(P202="Baja",S202="Mayor"),AND(P202="Media",S202="Mayor"),AND(P202="Alta",S202="Moderado"),AND(P202="Alta",S202="Mayor"),AND(P202="Muy Alta",S202="Leve"),AND(P202="Muy Alta",S202="Menor"),AND(P202="Muy Alta",S202="Moderado"),AND(P202="Muy Alta",S202="Mayor")),"Alto",IF(OR(AND(P202="Muy Baja",S202="Catastrófico"),AND(P202="Baja",S202="Catastrófico"),AND(P202="Media",S202="Catastrófico"),AND(P202="Alta",S202="Catastrófico"),AND(P202="Muy Alta",S202="Catastrófico")),"Extremo",""))))</f>
        <v>Bajo</v>
      </c>
      <c r="V202" s="871">
        <v>1</v>
      </c>
      <c r="W202" s="872" t="s">
        <v>1022</v>
      </c>
      <c r="X202" s="873" t="str">
        <f t="shared" si="82"/>
        <v>Probabilidad</v>
      </c>
      <c r="Y202" s="874" t="s">
        <v>109</v>
      </c>
      <c r="Z202" s="874" t="s">
        <v>110</v>
      </c>
      <c r="AA202" s="875" t="str">
        <f t="shared" si="83"/>
        <v>40%</v>
      </c>
      <c r="AB202" s="874" t="s">
        <v>111</v>
      </c>
      <c r="AC202" s="874" t="s">
        <v>112</v>
      </c>
      <c r="AD202" s="874" t="s">
        <v>113</v>
      </c>
      <c r="AE202" s="876">
        <f>IFERROR(IF(X202="Probabilidad",(Q202-(+Q202*AA202)),IF(X202="Impacto",Q202,"")),"")</f>
        <v>0.24</v>
      </c>
      <c r="AF202" s="877" t="str">
        <f t="shared" si="84"/>
        <v>Baja</v>
      </c>
      <c r="AG202" s="875">
        <f t="shared" si="85"/>
        <v>0.24</v>
      </c>
      <c r="AH202" s="877" t="str">
        <f t="shared" si="86"/>
        <v>Leve</v>
      </c>
      <c r="AI202" s="878">
        <f>IFERROR(IF(X202="Impacto",(T202-(+T202*AA202)),IF(X202="Probabilidad",T202,"")),"")</f>
        <v>0.2</v>
      </c>
      <c r="AJ202" s="879" t="str">
        <f t="shared" si="87"/>
        <v>Bajo</v>
      </c>
      <c r="AK202" s="874" t="s">
        <v>114</v>
      </c>
      <c r="AL202" s="1151"/>
      <c r="AM202" s="1151"/>
      <c r="AN202" s="1151"/>
      <c r="AO202" s="1171"/>
      <c r="AP202" s="458"/>
      <c r="AQ202" s="459"/>
      <c r="AR202" s="460"/>
    </row>
    <row r="203" spans="1:64" s="304" customFormat="1" ht="151.5" customHeight="1" thickTop="1" thickBot="1">
      <c r="A203" s="1143"/>
      <c r="B203" s="1143"/>
      <c r="C203" s="1199"/>
      <c r="D203" s="1564"/>
      <c r="E203" s="1152"/>
      <c r="F203" s="1152"/>
      <c r="G203" s="1152"/>
      <c r="H203" s="1179"/>
      <c r="I203" s="1152"/>
      <c r="J203" s="1152"/>
      <c r="K203" s="1152"/>
      <c r="L203" s="1152"/>
      <c r="M203" s="1152"/>
      <c r="N203" s="1170"/>
      <c r="O203" s="1152"/>
      <c r="P203" s="1152"/>
      <c r="Q203" s="1157"/>
      <c r="R203" s="1152"/>
      <c r="S203" s="1152"/>
      <c r="T203" s="1169"/>
      <c r="U203" s="1152"/>
      <c r="V203" s="880">
        <v>2</v>
      </c>
      <c r="W203" s="881" t="s">
        <v>567</v>
      </c>
      <c r="X203" s="882" t="str">
        <f t="shared" si="82"/>
        <v>Probabilidad</v>
      </c>
      <c r="Y203" s="883" t="s">
        <v>109</v>
      </c>
      <c r="Z203" s="883" t="s">
        <v>110</v>
      </c>
      <c r="AA203" s="884" t="str">
        <f t="shared" si="83"/>
        <v>40%</v>
      </c>
      <c r="AB203" s="883" t="s">
        <v>111</v>
      </c>
      <c r="AC203" s="883" t="s">
        <v>112</v>
      </c>
      <c r="AD203" s="883" t="s">
        <v>113</v>
      </c>
      <c r="AE203" s="885">
        <f>IFERROR(IF(AND(X202="Probabilidad",X203="Probabilidad"),(AG202-(+AG202*AA203)),IF(X203="Probabilidad",(Q202-(+Q202*AA203)),IF(X203="Impacto",AG202,""))),"")</f>
        <v>0.14399999999999999</v>
      </c>
      <c r="AF203" s="886" t="str">
        <f t="shared" si="84"/>
        <v>Muy Baja</v>
      </c>
      <c r="AG203" s="884">
        <f t="shared" si="85"/>
        <v>0.14399999999999999</v>
      </c>
      <c r="AH203" s="886" t="str">
        <f t="shared" si="86"/>
        <v>Leve</v>
      </c>
      <c r="AI203" s="887">
        <f>IFERROR(IF(AND(X202="Impacto",X203="Impacto"),(AI202-(+AI202*AA203)),IF(X203="Impacto",(T202-(+T202*AA203)),IF(X203="Probabilidad",AI202,""))),"")</f>
        <v>0.2</v>
      </c>
      <c r="AJ203" s="888" t="str">
        <f t="shared" si="87"/>
        <v>Bajo</v>
      </c>
      <c r="AK203" s="883" t="s">
        <v>114</v>
      </c>
      <c r="AL203" s="1170"/>
      <c r="AM203" s="1170"/>
      <c r="AN203" s="1170"/>
      <c r="AO203" s="1172"/>
      <c r="AP203" s="461"/>
      <c r="AQ203" s="462"/>
      <c r="AR203" s="463"/>
    </row>
    <row r="204" spans="1:64" s="304" customFormat="1" ht="191.25" customHeight="1" thickTop="1" thickBot="1">
      <c r="A204" s="1143"/>
      <c r="B204" s="1143"/>
      <c r="C204" s="715">
        <v>4</v>
      </c>
      <c r="D204" s="1564"/>
      <c r="E204" s="858" t="s">
        <v>101</v>
      </c>
      <c r="F204" s="859" t="s">
        <v>569</v>
      </c>
      <c r="G204" s="859" t="s">
        <v>1023</v>
      </c>
      <c r="H204" s="859" t="s">
        <v>380</v>
      </c>
      <c r="I204" s="860" t="s">
        <v>1024</v>
      </c>
      <c r="J204" s="858" t="s">
        <v>106</v>
      </c>
      <c r="K204" s="858"/>
      <c r="L204" s="858"/>
      <c r="M204" s="858"/>
      <c r="N204" s="858" t="s">
        <v>384</v>
      </c>
      <c r="O204" s="861">
        <v>2</v>
      </c>
      <c r="P204" s="862" t="str">
        <f>IF(O204&lt;=0,"",IF(O204&lt;=2,"Muy Baja",IF(O204&lt;=24,"Baja",IF(O204&lt;=500,"Media",IF(O204&lt;=5000,"Alta","Muy Alta")))))</f>
        <v>Muy Baja</v>
      </c>
      <c r="Q204" s="863">
        <f t="shared" si="81"/>
        <v>0.2</v>
      </c>
      <c r="R204" s="858" t="s">
        <v>146</v>
      </c>
      <c r="S204" s="862" t="str">
        <f>IF(OR(R204='Tabla Impacto'!$C$11,R204='Tabla Impacto'!$D$11),"Leve",IF(OR(R204='Tabla Impacto'!$C$12,R204='Tabla Impacto'!$D$12),"Menor",IF(OR(R204='Tabla Impacto'!$C$13,R204='Tabla Impacto'!$D$13),"Moderado",IF(OR(R204='Tabla Impacto'!$C$14,R204='Tabla Impacto'!$D$14),"Mayor",IF(OR(R204='Tabla Impacto'!$C$15,R204='Tabla Impacto'!$D$15),"Catastrófico","")))))</f>
        <v>Leve</v>
      </c>
      <c r="T204" s="864">
        <f>IF(S204="","",IF(S204="Leve",0.2,IF(S204="Menor",0.4,IF(S204="Moderado",0.6,IF(S204="Mayor",0.8,IF(S204="Catastrófico",1,))))))</f>
        <v>0.2</v>
      </c>
      <c r="U204" s="865" t="str">
        <f>IF(OR(AND(P204="Muy Baja",S204="Leve"),AND(P204="Muy Baja",S204="Menor"),AND(P204="Baja",S204="Leve")),"Bajo",IF(OR(AND(P204="Muy baja",S204="Moderado"),AND(P204="Baja",S204="Menor"),AND(P204="Baja",S204="Moderado"),AND(P204="Media",S204="Leve"),AND(P204="Media",S204="Menor"),AND(P204="Media",S204="Moderado"),AND(P204="Alta",S204="Leve"),AND(P204="Alta",S204="Menor")),"Moderado",IF(OR(AND(P204="Muy Baja",S204="Mayor"),AND(P204="Baja",S204="Mayor"),AND(P204="Media",S204="Mayor"),AND(P204="Alta",S204="Moderado"),AND(P204="Alta",S204="Mayor"),AND(P204="Muy Alta",S204="Leve"),AND(P204="Muy Alta",S204="Menor"),AND(P204="Muy Alta",S204="Moderado"),AND(P204="Muy Alta",S204="Mayor")),"Alto",IF(OR(AND(P204="Muy Baja",S204="Catastrófico"),AND(P204="Baja",S204="Catastrófico"),AND(P204="Media",S204="Catastrófico"),AND(P204="Alta",S204="Catastrófico"),AND(P204="Muy Alta",S204="Catastrófico")),"Extremo",""))))</f>
        <v>Bajo</v>
      </c>
      <c r="V204" s="865">
        <v>1</v>
      </c>
      <c r="W204" s="860" t="s">
        <v>1025</v>
      </c>
      <c r="X204" s="861" t="str">
        <f t="shared" si="82"/>
        <v>Probabilidad</v>
      </c>
      <c r="Y204" s="866" t="s">
        <v>109</v>
      </c>
      <c r="Z204" s="866" t="s">
        <v>110</v>
      </c>
      <c r="AA204" s="863" t="str">
        <f t="shared" si="83"/>
        <v>40%</v>
      </c>
      <c r="AB204" s="866" t="s">
        <v>111</v>
      </c>
      <c r="AC204" s="866" t="s">
        <v>112</v>
      </c>
      <c r="AD204" s="866" t="s">
        <v>113</v>
      </c>
      <c r="AE204" s="889">
        <f>IFERROR(IF(X204="Probabilidad",(Q204-(+Q204*AA204)),IF(X204="Impacto",Q204,"")),"")</f>
        <v>0.12</v>
      </c>
      <c r="AF204" s="868" t="str">
        <f t="shared" si="84"/>
        <v>Muy Baja</v>
      </c>
      <c r="AG204" s="863">
        <f t="shared" si="85"/>
        <v>0.12</v>
      </c>
      <c r="AH204" s="868" t="str">
        <f t="shared" si="86"/>
        <v>Leve</v>
      </c>
      <c r="AI204" s="890">
        <f>IFERROR(IF(X204="Impacto",(T204-(+T204*AA204)),IF(X204="Probabilidad",T204,"")),"")</f>
        <v>0.2</v>
      </c>
      <c r="AJ204" s="869" t="str">
        <f t="shared" si="87"/>
        <v>Bajo</v>
      </c>
      <c r="AK204" s="866" t="s">
        <v>114</v>
      </c>
      <c r="AL204" s="858"/>
      <c r="AM204" s="858"/>
      <c r="AN204" s="858"/>
      <c r="AO204" s="891"/>
      <c r="AP204" s="464"/>
      <c r="AQ204" s="465"/>
      <c r="AR204" s="466"/>
    </row>
    <row r="205" spans="1:64" s="304" customFormat="1" ht="151.5" customHeight="1" thickTop="1" thickBot="1">
      <c r="A205" s="1143"/>
      <c r="B205" s="1143"/>
      <c r="C205" s="1140">
        <v>5</v>
      </c>
      <c r="D205" s="999" t="s">
        <v>568</v>
      </c>
      <c r="E205" s="1005" t="s">
        <v>101</v>
      </c>
      <c r="F205" s="1005" t="s">
        <v>570</v>
      </c>
      <c r="G205" s="1005" t="s">
        <v>571</v>
      </c>
      <c r="H205" s="1005" t="s">
        <v>380</v>
      </c>
      <c r="I205" s="1173" t="s">
        <v>1026</v>
      </c>
      <c r="J205" s="1005" t="s">
        <v>106</v>
      </c>
      <c r="K205" s="1005"/>
      <c r="L205" s="1005"/>
      <c r="M205" s="1005"/>
      <c r="N205" s="1005" t="s">
        <v>384</v>
      </c>
      <c r="O205" s="1174">
        <v>25</v>
      </c>
      <c r="P205" s="1107" t="str">
        <f>IF(O205&lt;=0,"",IF(O205&lt;=2,"Muy Baja",IF(O205&lt;=24,"Baja",IF(O205&lt;=500,"Media",IF(O205&lt;=5000,"Alta","Muy Alta")))))</f>
        <v>Media</v>
      </c>
      <c r="Q205" s="1158">
        <f>IF(P205="","",IF(P205="Muy Baja",0.2,IF(P205="Baja",0.4,IF(P205="Media",0.6,IF(P205="Alta",0.8,IF(P205="Muy Alta",1,))))))</f>
        <v>0.6</v>
      </c>
      <c r="R205" s="1005" t="s">
        <v>146</v>
      </c>
      <c r="S205" s="1107" t="str">
        <f>IF(OR(R205='Tabla Impacto'!$C$11,R205='Tabla Impacto'!$D$11),"Leve",IF(OR(R205='Tabla Impacto'!$C$12,R205='Tabla Impacto'!$D$12),"Menor",IF(OR(R205='Tabla Impacto'!$C$13,R205='Tabla Impacto'!$D$13),"Moderado",IF(OR(R205='Tabla Impacto'!$C$14,R205='Tabla Impacto'!$D$14),"Mayor",IF(OR(R205='Tabla Impacto'!$C$15,R205='Tabla Impacto'!$D$15),"Catastrófico","")))))</f>
        <v>Leve</v>
      </c>
      <c r="T205" s="1159">
        <f>IF(S205="","",IF(S205="Leve",0.2,IF(S205="Menor",0.4,IF(S205="Moderado",0.6,IF(S205="Mayor",0.8,IF(S205="Catastrófico",1,))))))</f>
        <v>0.2</v>
      </c>
      <c r="U205" s="1160" t="str">
        <f>IF(OR(AND(P205="Muy Baja",S205="Leve"),AND(P205="Muy Baja",S205="Menor"),AND(P205="Baja",S205="Leve")),"Bajo",IF(OR(AND(P205="Muy baja",S205="Moderado"),AND(P205="Baja",S205="Menor"),AND(P205="Baja",S205="Moderado"),AND(P205="Media",S205="Leve"),AND(P205="Media",S205="Menor"),AND(P205="Media",S205="Moderado"),AND(P205="Alta",S205="Leve"),AND(P205="Alta",S205="Menor")),"Moderado",IF(OR(AND(P205="Muy Baja",S205="Mayor"),AND(P205="Baja",S205="Mayor"),AND(P205="Media",S205="Mayor"),AND(P205="Alta",S205="Moderado"),AND(P205="Alta",S205="Mayor"),AND(P205="Muy Alta",S205="Leve"),AND(P205="Muy Alta",S205="Menor"),AND(P205="Muy Alta",S205="Moderado"),AND(P205="Muy Alta",S205="Mayor")),"Alto",IF(OR(AND(P205="Muy Baja",S205="Catastrófico"),AND(P205="Baja",S205="Catastrófico"),AND(P205="Media",S205="Catastrófico"),AND(P205="Alta",S205="Catastrófico"),AND(P205="Muy Alta",S205="Catastrófico")),"Extremo",""))))</f>
        <v>Moderado</v>
      </c>
      <c r="V205" s="470">
        <v>1</v>
      </c>
      <c r="W205" s="855" t="s">
        <v>1027</v>
      </c>
      <c r="X205" s="319" t="str">
        <f t="shared" si="82"/>
        <v>Probabilidad</v>
      </c>
      <c r="Y205" s="710" t="s">
        <v>109</v>
      </c>
      <c r="Z205" s="710" t="s">
        <v>110</v>
      </c>
      <c r="AA205" s="231" t="str">
        <f t="shared" si="83"/>
        <v>40%</v>
      </c>
      <c r="AB205" s="710" t="s">
        <v>111</v>
      </c>
      <c r="AC205" s="710" t="s">
        <v>112</v>
      </c>
      <c r="AD205" s="710" t="s">
        <v>113</v>
      </c>
      <c r="AE205" s="856">
        <f>IFERROR(IF(X205="Probabilidad",(Q205-(+Q205*AA205)),IF(X205="Impacto",Q205,"")),"")</f>
        <v>0.36</v>
      </c>
      <c r="AF205" s="251" t="str">
        <f t="shared" si="84"/>
        <v>Baja</v>
      </c>
      <c r="AG205" s="231">
        <f t="shared" si="85"/>
        <v>0.36</v>
      </c>
      <c r="AH205" s="251" t="str">
        <f t="shared" si="86"/>
        <v>Leve</v>
      </c>
      <c r="AI205" s="232">
        <f>IFERROR(IF(X205="Impacto",(T205-(+T205*AA205)),IF(X205="Probabilidad",T205,"")),"")</f>
        <v>0.2</v>
      </c>
      <c r="AJ205" s="252" t="str">
        <f t="shared" si="87"/>
        <v>Bajo</v>
      </c>
      <c r="AK205" s="436" t="s">
        <v>114</v>
      </c>
      <c r="AL205" s="1005"/>
      <c r="AM205" s="1005" t="s">
        <v>1029</v>
      </c>
      <c r="AN205" s="1005" t="s">
        <v>572</v>
      </c>
      <c r="AO205" s="1105">
        <v>45626</v>
      </c>
      <c r="AP205" s="137"/>
      <c r="AQ205" s="138"/>
      <c r="AR205" s="453"/>
    </row>
    <row r="206" spans="1:64" s="304" customFormat="1" ht="154.5" customHeight="1" thickTop="1" thickBot="1">
      <c r="A206" s="1143"/>
      <c r="B206" s="1143"/>
      <c r="C206" s="1141"/>
      <c r="D206" s="1034"/>
      <c r="E206" s="1034"/>
      <c r="F206" s="1034"/>
      <c r="G206" s="1034"/>
      <c r="H206" s="1005"/>
      <c r="I206" s="1034"/>
      <c r="J206" s="1034"/>
      <c r="K206" s="1034"/>
      <c r="L206" s="1034"/>
      <c r="M206" s="1034"/>
      <c r="N206" s="1005"/>
      <c r="O206" s="1034"/>
      <c r="P206" s="1034"/>
      <c r="Q206" s="1158"/>
      <c r="R206" s="1034"/>
      <c r="S206" s="1034"/>
      <c r="T206" s="1034"/>
      <c r="U206" s="1034"/>
      <c r="V206" s="470">
        <v>2</v>
      </c>
      <c r="W206" s="855" t="s">
        <v>1028</v>
      </c>
      <c r="X206" s="319" t="str">
        <f t="shared" si="82"/>
        <v>Probabilidad</v>
      </c>
      <c r="Y206" s="688" t="s">
        <v>109</v>
      </c>
      <c r="Z206" s="688" t="s">
        <v>110</v>
      </c>
      <c r="AA206" s="231" t="str">
        <f t="shared" si="83"/>
        <v>40%</v>
      </c>
      <c r="AB206" s="688" t="s">
        <v>121</v>
      </c>
      <c r="AC206" s="688" t="s">
        <v>112</v>
      </c>
      <c r="AD206" s="892" t="s">
        <v>113</v>
      </c>
      <c r="AE206" s="856">
        <f>IFERROR(IF(AND(X205="Probabilidad",X206="Probabilidad"),(AG205-(+AG205*AA206)),IF(X206="Probabilidad",(Q205-(+Q205*AA206)),IF(X206="Impacto",AG205,""))),"")</f>
        <v>0.216</v>
      </c>
      <c r="AF206" s="251" t="str">
        <f t="shared" si="84"/>
        <v>Baja</v>
      </c>
      <c r="AG206" s="231">
        <f t="shared" si="85"/>
        <v>0.216</v>
      </c>
      <c r="AH206" s="251" t="str">
        <f t="shared" si="86"/>
        <v>Leve</v>
      </c>
      <c r="AI206" s="232">
        <f>IFERROR(IF(AND(X205="Impacto",X206="Impacto"),(AI205-(+AI205*AA206)),IF(X206="Impacto",(T205-(+T205*AA206)),IF(X206="Probabilidad",AI205,""))),"")</f>
        <v>0.2</v>
      </c>
      <c r="AJ206" s="252" t="str">
        <f t="shared" si="87"/>
        <v>Bajo</v>
      </c>
      <c r="AK206" s="436" t="s">
        <v>114</v>
      </c>
      <c r="AL206" s="1005"/>
      <c r="AM206" s="1034"/>
      <c r="AN206" s="1034"/>
      <c r="AO206" s="1106"/>
      <c r="AP206" s="455"/>
      <c r="AQ206" s="456"/>
      <c r="AR206" s="457"/>
    </row>
    <row r="207" spans="1:64" ht="294.75" customHeight="1" thickTop="1">
      <c r="A207" s="1532" t="s">
        <v>647</v>
      </c>
      <c r="B207" s="1530" t="s">
        <v>646</v>
      </c>
      <c r="C207" s="1099">
        <v>1</v>
      </c>
      <c r="D207" s="1136" t="s">
        <v>1030</v>
      </c>
      <c r="E207" s="1101" t="s">
        <v>101</v>
      </c>
      <c r="F207" s="1101" t="s">
        <v>573</v>
      </c>
      <c r="G207" s="1097" t="s">
        <v>1031</v>
      </c>
      <c r="H207" s="1097" t="s">
        <v>380</v>
      </c>
      <c r="I207" s="1103" t="s">
        <v>1032</v>
      </c>
      <c r="J207" s="1101" t="s">
        <v>106</v>
      </c>
      <c r="K207" s="1101"/>
      <c r="L207" s="1101"/>
      <c r="M207" s="1101"/>
      <c r="N207" s="1101" t="s">
        <v>384</v>
      </c>
      <c r="O207" s="1136">
        <v>133</v>
      </c>
      <c r="P207" s="1137" t="str">
        <f>IF(O207&lt;=0,"",IF(O207&lt;=2,"Muy Baja",IF(O207&lt;=24,"Baja",IF(O207&lt;=500,"Media",IF(O207&lt;=5000,"Alta","Muy Alta")))))</f>
        <v>Media</v>
      </c>
      <c r="Q207" s="1138">
        <f>IF(P207="","",IF(P207="Muy Baja",0.2,IF(P207="Baja",0.4,IF(P207="Media",0.6,IF(P207="Alta",0.8,IF(P207="Muy Alta",1,))))))</f>
        <v>0.6</v>
      </c>
      <c r="R207" s="1101" t="s">
        <v>128</v>
      </c>
      <c r="S207" s="1137" t="str">
        <f>IF(OR(R207='Tabla Impacto'!$C$11,R207='Tabla Impacto'!$D$11),"Leve",IF(OR(R207='Tabla Impacto'!$C$12,R207='Tabla Impacto'!$D$12),"Menor",IF(OR(R207='Tabla Impacto'!$C$13,R207='Tabla Impacto'!$D$13),"Moderado",IF(OR(R207='Tabla Impacto'!$C$14,R207='Tabla Impacto'!$D$14),"Mayor",IF(OR(R207='Tabla Impacto'!$C$15,R207='Tabla Impacto'!$D$15),"Catastrófico","")))))</f>
        <v>Menor</v>
      </c>
      <c r="T207" s="1104">
        <f>IF(S207="","",IF(S207="Leve",0.2,IF(S207="Menor",0.4,IF(S207="Moderado",0.6,IF(S207="Mayor",0.8,IF(S207="Catastrófico",1,))))))</f>
        <v>0.4</v>
      </c>
      <c r="U207" s="1165" t="str">
        <f>IF(OR(AND(P207="Muy Baja",S207="Leve"),AND(P207="Muy Baja",S207="Menor"),AND(P207="Baja",S207="Leve")),"Bajo",IF(OR(AND(P207="Muy baja",S207="Moderado"),AND(P207="Baja",S207="Menor"),AND(P207="Baja",S207="Moderado"),AND(P207="Media",S207="Leve"),AND(P207="Media",S207="Menor"),AND(P207="Media",S207="Moderado"),AND(P207="Alta",S207="Leve"),AND(P207="Alta",S207="Menor")),"Moderado",IF(OR(AND(P207="Muy Baja",S207="Mayor"),AND(P207="Baja",S207="Mayor"),AND(P207="Media",S207="Mayor"),AND(P207="Alta",S207="Moderado"),AND(P207="Alta",S207="Mayor"),AND(P207="Muy Alta",S207="Leve"),AND(P207="Muy Alta",S207="Menor"),AND(P207="Muy Alta",S207="Moderado"),AND(P207="Muy Alta",S207="Mayor")),"Alto",IF(OR(AND(P207="Muy Baja",S207="Catastrófico"),AND(P207="Baja",S207="Catastrófico"),AND(P207="Media",S207="Catastrófico"),AND(P207="Alta",S207="Catastrófico"),AND(P207="Muy Alta",S207="Catastrófico")),"Extremo",""))))</f>
        <v>Moderado</v>
      </c>
      <c r="V207" s="893">
        <v>1</v>
      </c>
      <c r="W207" s="894" t="s">
        <v>1033</v>
      </c>
      <c r="X207" s="893" t="str">
        <f t="shared" ref="X207:X211" si="88">IF(OR(Y207="Preventivo",Y207="Detectivo"),"Probabilidad",IF(Y207="Correctivo","Impacto",""))</f>
        <v>Probabilidad</v>
      </c>
      <c r="Y207" s="895" t="s">
        <v>109</v>
      </c>
      <c r="Z207" s="895" t="s">
        <v>110</v>
      </c>
      <c r="AA207" s="896" t="str">
        <f t="shared" ref="AA207:AA211" si="89">IF(AND(Y207="Preventivo",Z207="Automático"),"50%",IF(AND(Y207="Preventivo",Z207="Manual"),"40%",IF(AND(Y207="Detectivo",Z207="Automático"),"40%",IF(AND(Y207="Detectivo",Z207="Manual"),"30%",IF(AND(Y207="Correctivo",Z207="Automático"),"35%",IF(AND(Y207="Correctivo",Z207="Manual"),"25%",""))))))</f>
        <v>40%</v>
      </c>
      <c r="AB207" s="895" t="s">
        <v>111</v>
      </c>
      <c r="AC207" s="895" t="s">
        <v>112</v>
      </c>
      <c r="AD207" s="895" t="s">
        <v>113</v>
      </c>
      <c r="AE207" s="897">
        <f>IFERROR(IF(X207="Probabilidad",(Q207-(+Q207*AA207)),IF(X207="Impacto",Q207,"")),"")</f>
        <v>0.36</v>
      </c>
      <c r="AF207" s="898" t="str">
        <f t="shared" ref="AF207:AF211" si="90">IFERROR(IF(AE207="","",IF(AE207&lt;=0.2,"Muy Baja",IF(AE207&lt;=0.4,"Baja",IF(AE207&lt;=0.6,"Media",IF(AE207&lt;=0.8,"Alta","Muy Alta"))))),"")</f>
        <v>Baja</v>
      </c>
      <c r="AG207" s="896">
        <f t="shared" ref="AG207:AG211" si="91">+AE207</f>
        <v>0.36</v>
      </c>
      <c r="AH207" s="898" t="str">
        <f t="shared" ref="AH207:AH211" si="92">IFERROR(IF(AI207="","",IF(AI207&lt;=0.2,"Leve",IF(AI207&lt;=0.4,"Menor",IF(AI207&lt;=0.6,"Moderado",IF(AI207&lt;=0.8,"Mayor","Catastrófico"))))),"")</f>
        <v>Menor</v>
      </c>
      <c r="AI207" s="899">
        <f>IFERROR(IF(X207="Impacto",(T207-(+T207*AA207)),IF(X207="Probabilidad",T207,"")),"")</f>
        <v>0.4</v>
      </c>
      <c r="AJ207" s="900" t="str">
        <f t="shared" ref="AJ207:AJ211" si="93">IFERROR(IF(OR(AND(AF207="Muy Baja",AH207="Leve"),AND(AF207="Muy Baja",AH207="Menor"),AND(AF207="Baja",AH207="Leve")),"Bajo",IF(OR(AND(AF207="Muy baja",AH207="Moderado"),AND(AF207="Baja",AH207="Menor"),AND(AF207="Baja",AH207="Moderado"),AND(AF207="Media",AH207="Leve"),AND(AF207="Media",AH207="Menor"),AND(AF207="Media",AH207="Moderado"),AND(AF207="Alta",AH207="Leve"),AND(AF207="Alta",AH207="Menor")),"Moderado",IF(OR(AND(AF207="Muy Baja",AH207="Mayor"),AND(AF207="Baja",AH207="Mayor"),AND(AF207="Media",AH207="Mayor"),AND(AF207="Alta",AH207="Moderado"),AND(AF207="Alta",AH207="Mayor"),AND(AF207="Muy Alta",AH207="Leve"),AND(AF207="Muy Alta",AH207="Menor"),AND(AF207="Muy Alta",AH207="Moderado"),AND(AF207="Muy Alta",AH207="Mayor")),"Alto",IF(OR(AND(AF207="Muy Baja",AH207="Catastrófico"),AND(AF207="Baja",AH207="Catastrófico"),AND(AF207="Media",AH207="Catastrófico"),AND(AF207="Alta",AH207="Catastrófico"),AND(AF207="Muy Alta",AH207="Catastrófico")),"Extremo","")))),"")</f>
        <v>Moderado</v>
      </c>
      <c r="AK207" s="895" t="s">
        <v>114</v>
      </c>
      <c r="AL207" s="901"/>
      <c r="AM207" s="901" t="s">
        <v>1035</v>
      </c>
      <c r="AN207" s="1101" t="s">
        <v>574</v>
      </c>
      <c r="AO207" s="902" t="s">
        <v>1037</v>
      </c>
      <c r="AP207" s="631"/>
      <c r="AQ207" s="1166"/>
      <c r="AR207" s="301"/>
      <c r="AS207" s="637"/>
      <c r="AT207" s="132"/>
      <c r="AU207" s="132"/>
      <c r="AV207" s="132"/>
      <c r="AW207" s="132"/>
      <c r="AX207" s="132"/>
      <c r="AY207" s="132"/>
      <c r="AZ207" s="132"/>
      <c r="BA207" s="132"/>
      <c r="BB207" s="132"/>
      <c r="BC207" s="132"/>
      <c r="BD207" s="132"/>
      <c r="BE207" s="132"/>
      <c r="BF207" s="132"/>
      <c r="BG207" s="132"/>
      <c r="BH207" s="132"/>
      <c r="BI207" s="132"/>
      <c r="BJ207" s="132"/>
      <c r="BK207" s="132"/>
    </row>
    <row r="208" spans="1:64" ht="204" customHeight="1" thickBot="1">
      <c r="A208" s="1533"/>
      <c r="B208" s="1531"/>
      <c r="C208" s="1100"/>
      <c r="D208" s="1139"/>
      <c r="E208" s="1102"/>
      <c r="F208" s="1102"/>
      <c r="G208" s="1098"/>
      <c r="H208" s="1098"/>
      <c r="I208" s="1102"/>
      <c r="J208" s="1102"/>
      <c r="K208" s="1102"/>
      <c r="L208" s="1102"/>
      <c r="M208" s="1102"/>
      <c r="N208" s="1135"/>
      <c r="O208" s="1102"/>
      <c r="P208" s="1102"/>
      <c r="Q208" s="1139"/>
      <c r="R208" s="1102"/>
      <c r="S208" s="1102"/>
      <c r="T208" s="1102"/>
      <c r="U208" s="1102"/>
      <c r="V208" s="903">
        <v>2</v>
      </c>
      <c r="W208" s="904" t="s">
        <v>1034</v>
      </c>
      <c r="X208" s="903" t="str">
        <f t="shared" si="88"/>
        <v>Probabilidad</v>
      </c>
      <c r="Y208" s="905" t="s">
        <v>109</v>
      </c>
      <c r="Z208" s="905" t="s">
        <v>110</v>
      </c>
      <c r="AA208" s="906" t="str">
        <f t="shared" si="89"/>
        <v>40%</v>
      </c>
      <c r="AB208" s="905" t="s">
        <v>111</v>
      </c>
      <c r="AC208" s="905" t="s">
        <v>112</v>
      </c>
      <c r="AD208" s="905" t="s">
        <v>113</v>
      </c>
      <c r="AE208" s="907">
        <f>IFERROR(IF(AND(X207="Probabilidad",X208="Probabilidad"),(AG207-(+AG207*AA208)),IF(X208="Probabilidad",(Q207-(+Q207*AA208)),IF(X208="Impacto",AG207,""))),"")</f>
        <v>0.216</v>
      </c>
      <c r="AF208" s="908" t="str">
        <f t="shared" si="90"/>
        <v>Baja</v>
      </c>
      <c r="AG208" s="906">
        <f t="shared" si="91"/>
        <v>0.216</v>
      </c>
      <c r="AH208" s="908" t="str">
        <f t="shared" si="92"/>
        <v>Menor</v>
      </c>
      <c r="AI208" s="909">
        <f>IFERROR(IF(AND(X207="Impacto",X208="Impacto"),(AI207-(+AI207*AA208)),IF(X208="Impacto",(T207-(+T207*AA206)),IF(X208="Probabilidad",AI207,""))),"")</f>
        <v>0.4</v>
      </c>
      <c r="AJ208" s="910" t="str">
        <f t="shared" si="93"/>
        <v>Moderado</v>
      </c>
      <c r="AK208" s="905" t="s">
        <v>114</v>
      </c>
      <c r="AL208" s="911"/>
      <c r="AM208" s="911" t="s">
        <v>1036</v>
      </c>
      <c r="AN208" s="1102"/>
      <c r="AO208" s="912" t="s">
        <v>699</v>
      </c>
      <c r="AP208" s="631"/>
      <c r="AQ208" s="1167"/>
      <c r="AR208" s="301"/>
      <c r="AS208" s="637"/>
      <c r="AT208" s="133"/>
      <c r="AU208" s="469" t="str">
        <f>IFERROR(IF(AND(AK207="Impacto",AK208="Impacto"),(AU207-(+AU207*AN208)),IF(AK208="Impacto",(#REF!-(+#REF!*AN208)),IF(AK208="Probabilidad",AU207,""))),"")</f>
        <v/>
      </c>
      <c r="AV208" s="133"/>
      <c r="AW208" s="133"/>
      <c r="AX208" s="133"/>
      <c r="AY208" s="133"/>
      <c r="AZ208" s="133"/>
      <c r="BA208" s="133"/>
      <c r="BB208" s="133"/>
      <c r="BC208" s="133"/>
      <c r="BD208" s="133"/>
      <c r="BE208" s="133"/>
      <c r="BF208" s="133"/>
      <c r="BG208" s="133"/>
      <c r="BH208" s="133"/>
      <c r="BI208" s="133"/>
      <c r="BJ208" s="133"/>
      <c r="BK208" s="133"/>
    </row>
    <row r="209" spans="1:64" ht="255.75" customHeight="1" thickBot="1">
      <c r="A209" s="1533"/>
      <c r="B209" s="1531"/>
      <c r="C209" s="913">
        <v>2</v>
      </c>
      <c r="D209" s="914" t="s">
        <v>1030</v>
      </c>
      <c r="E209" s="915" t="s">
        <v>101</v>
      </c>
      <c r="F209" s="915" t="s">
        <v>575</v>
      </c>
      <c r="G209" s="915" t="s">
        <v>576</v>
      </c>
      <c r="H209" s="915" t="s">
        <v>380</v>
      </c>
      <c r="I209" s="916" t="s">
        <v>577</v>
      </c>
      <c r="J209" s="917" t="s">
        <v>106</v>
      </c>
      <c r="K209" s="917"/>
      <c r="L209" s="917"/>
      <c r="M209" s="917"/>
      <c r="N209" s="915" t="s">
        <v>149</v>
      </c>
      <c r="O209" s="918">
        <v>1</v>
      </c>
      <c r="P209" s="919" t="str">
        <f>IF(O209&lt;=0,"",IF(O209&lt;=2,"Muy Baja",IF(O209&lt;=24,"Baja",IF(O209&lt;=500,"Media",IF(O209&lt;=5000,"Alta","Muy Alta")))))</f>
        <v>Muy Baja</v>
      </c>
      <c r="Q209" s="920">
        <f>IF(P209="","",IF(P209="Muy Baja",0.2,IF(P209="Baja",0.4,IF(P209="Media",0.6,IF(P209="Alta",0.8,IF(P209="Muy Alta",1,))))))</f>
        <v>0.2</v>
      </c>
      <c r="R209" s="915" t="s">
        <v>128</v>
      </c>
      <c r="S209" s="919" t="str">
        <f>IF(OR(R209='Tabla Impacto'!$C$11,R209='Tabla Impacto'!$D$11),"Leve",IF(OR(R209='Tabla Impacto'!$C$12,R209='Tabla Impacto'!$D$12),"Menor",IF(OR(R209='Tabla Impacto'!$C$13,R209='Tabla Impacto'!$D$13),"Moderado",IF(OR(R209='Tabla Impacto'!$C$14,R209='Tabla Impacto'!$D$14),"Mayor",IF(OR(R209='Tabla Impacto'!$C$15,R209='Tabla Impacto'!$D$15),"Catastrófico","")))))</f>
        <v>Menor</v>
      </c>
      <c r="T209" s="921">
        <f>IF(S209="","",IF(S209="Leve",0.2,IF(S209="Menor",0.4,IF(S209="Moderado",0.6,IF(S209="Mayor",0.8,IF(S209="Catastrófico",1,))))))</f>
        <v>0.4</v>
      </c>
      <c r="U209" s="922" t="str">
        <f>IF(OR(AND(P209="Muy Baja",S209="Leve"),AND(P209="Muy Baja",S209="Menor"),AND(P209="Baja",S209="Leve")),"Bajo",IF(OR(AND(P209="Muy baja",S209="Moderado"),AND(P209="Baja",S209="Menor"),AND(P209="Baja",S209="Moderado"),AND(P209="Media",S209="Leve"),AND(P209="Media",S209="Menor"),AND(P209="Media",S209="Moderado"),AND(P209="Alta",S209="Leve"),AND(P209="Alta",S209="Menor")),"Moderado",IF(OR(AND(P209="Muy Baja",S209="Mayor"),AND(P209="Baja",S209="Mayor"),AND(P209="Media",S209="Mayor"),AND(P209="Alta",S209="Moderado"),AND(P209="Alta",S209="Mayor"),AND(P209="Muy Alta",S209="Leve"),AND(P209="Muy Alta",S209="Menor"),AND(P209="Muy Alta",S209="Moderado"),AND(P209="Muy Alta",S209="Mayor")),"Alto",IF(OR(AND(P209="Muy Baja",S209="Catastrófico"),AND(P209="Baja",S209="Catastrófico"),AND(P209="Media",S209="Catastrófico"),AND(P209="Alta",S209="Catastrófico"),AND(P209="Muy Alta",S209="Catastrófico")),"Extremo",""))))</f>
        <v>Bajo</v>
      </c>
      <c r="V209" s="918">
        <v>1</v>
      </c>
      <c r="W209" s="917" t="s">
        <v>578</v>
      </c>
      <c r="X209" s="918" t="str">
        <f t="shared" si="88"/>
        <v>Probabilidad</v>
      </c>
      <c r="Y209" s="923" t="s">
        <v>109</v>
      </c>
      <c r="Z209" s="923" t="s">
        <v>110</v>
      </c>
      <c r="AA209" s="920" t="str">
        <f t="shared" si="89"/>
        <v>40%</v>
      </c>
      <c r="AB209" s="923" t="s">
        <v>111</v>
      </c>
      <c r="AC209" s="923" t="s">
        <v>112</v>
      </c>
      <c r="AD209" s="923" t="s">
        <v>113</v>
      </c>
      <c r="AE209" s="924">
        <f>IFERROR(IF(X209="Probabilidad",(Q209-(+Q209*AA209)),IF(X209="Impacto",Q209,"")),"")</f>
        <v>0.12</v>
      </c>
      <c r="AF209" s="925" t="str">
        <f t="shared" si="90"/>
        <v>Muy Baja</v>
      </c>
      <c r="AG209" s="920">
        <f t="shared" si="91"/>
        <v>0.12</v>
      </c>
      <c r="AH209" s="925" t="str">
        <f t="shared" si="92"/>
        <v>Menor</v>
      </c>
      <c r="AI209" s="926">
        <f>IFERROR(IF(X209="Impacto",(T209-(+T209*AA209)),IF(X209="Probabilidad",T209,"")),"")</f>
        <v>0.4</v>
      </c>
      <c r="AJ209" s="927" t="str">
        <f t="shared" si="93"/>
        <v>Bajo</v>
      </c>
      <c r="AK209" s="923" t="s">
        <v>114</v>
      </c>
      <c r="AL209" s="915"/>
      <c r="AM209" s="915" t="s">
        <v>1038</v>
      </c>
      <c r="AN209" s="915" t="s">
        <v>574</v>
      </c>
      <c r="AO209" s="928">
        <v>45626</v>
      </c>
      <c r="AP209" s="631"/>
      <c r="AQ209" s="300"/>
      <c r="AR209" s="301"/>
      <c r="AS209" s="637"/>
      <c r="AT209" s="133"/>
      <c r="AU209" s="133"/>
      <c r="AV209" s="133"/>
      <c r="AW209" s="133"/>
      <c r="AX209" s="133"/>
      <c r="AY209" s="133"/>
      <c r="AZ209" s="133"/>
      <c r="BA209" s="133"/>
      <c r="BB209" s="133"/>
      <c r="BC209" s="133"/>
      <c r="BD209" s="133"/>
      <c r="BE209" s="133"/>
      <c r="BF209" s="133"/>
      <c r="BG209" s="133"/>
      <c r="BH209" s="133"/>
      <c r="BI209" s="133"/>
      <c r="BJ209" s="133"/>
      <c r="BK209" s="133"/>
    </row>
    <row r="210" spans="1:64" ht="240" customHeight="1" thickBot="1">
      <c r="A210" s="1533"/>
      <c r="B210" s="1531"/>
      <c r="C210" s="930">
        <v>3</v>
      </c>
      <c r="D210" s="1136" t="s">
        <v>1039</v>
      </c>
      <c r="E210" s="929" t="s">
        <v>101</v>
      </c>
      <c r="F210" s="915" t="s">
        <v>580</v>
      </c>
      <c r="G210" s="915" t="s">
        <v>581</v>
      </c>
      <c r="H210" s="915" t="s">
        <v>380</v>
      </c>
      <c r="I210" s="916" t="s">
        <v>1040</v>
      </c>
      <c r="J210" s="915" t="s">
        <v>147</v>
      </c>
      <c r="K210" s="915"/>
      <c r="L210" s="915"/>
      <c r="M210" s="915"/>
      <c r="N210" s="915" t="s">
        <v>149</v>
      </c>
      <c r="O210" s="918">
        <v>58</v>
      </c>
      <c r="P210" s="919" t="str">
        <f>IF(O210&lt;=0,"",IF(O210&lt;=2,"Muy Baja",IF(O210&lt;=24,"Baja",IF(O210&lt;=500,"Media",IF(O210&lt;=5000,"Alta","Muy Alta")))))</f>
        <v>Media</v>
      </c>
      <c r="Q210" s="920">
        <f>IF(P210="","",IF(P210="Muy Baja",0.2,IF(P210="Baja",0.4,IF(P210="Media",0.6,IF(P210="Alta",0.8,IF(P210="Muy Alta",1,))))))</f>
        <v>0.6</v>
      </c>
      <c r="R210" s="915" t="s">
        <v>108</v>
      </c>
      <c r="S210" s="919" t="str">
        <f>IF(OR(R210='Tabla Impacto'!$C$11,R210='Tabla Impacto'!$D$11),"Leve",IF(OR(R210='Tabla Impacto'!$C$12,R210='Tabla Impacto'!$D$12),"Menor",IF(OR(R210='Tabla Impacto'!$C$13,R210='Tabla Impacto'!$D$13),"Moderado",IF(OR(R210='Tabla Impacto'!$C$14,R210='Tabla Impacto'!$D$14),"Mayor",IF(OR(R210='Tabla Impacto'!$C$15,R210='Tabla Impacto'!$D$15),"Catastrófico","")))))</f>
        <v>Moderado</v>
      </c>
      <c r="T210" s="921">
        <f>IF(S210="","",IF(S210="Leve",0.2,IF(S210="Menor",0.4,IF(S210="Moderado",0.6,IF(S210="Mayor",0.8,IF(S210="Catastrófico",1,))))))</f>
        <v>0.6</v>
      </c>
      <c r="U210" s="922" t="str">
        <f>IF(OR(AND(P210="Muy Baja",S210="Leve"),AND(P210="Muy Baja",S210="Menor"),AND(P210="Baja",S210="Leve")),"Bajo",IF(OR(AND(P210="Muy baja",S210="Moderado"),AND(P210="Baja",S210="Menor"),AND(P210="Baja",S210="Moderado"),AND(P210="Media",S210="Leve"),AND(P210="Media",S210="Menor"),AND(P210="Media",S210="Moderado"),AND(P210="Alta",S210="Leve"),AND(P210="Alta",S210="Menor")),"Moderado",IF(OR(AND(P210="Muy Baja",S210="Mayor"),AND(P210="Baja",S210="Mayor"),AND(P210="Media",S210="Mayor"),AND(P210="Alta",S210="Moderado"),AND(P210="Alta",S210="Mayor"),AND(P210="Muy Alta",S210="Leve"),AND(P210="Muy Alta",S210="Menor"),AND(P210="Muy Alta",S210="Moderado"),AND(P210="Muy Alta",S210="Mayor")),"Alto",IF(OR(AND(P210="Muy Baja",S210="Catastrófico"),AND(P210="Baja",S210="Catastrófico"),AND(P210="Media",S210="Catastrófico"),AND(P210="Alta",S210="Catastrófico"),AND(P210="Muy Alta",S210="Catastrófico")),"Extremo",""))))</f>
        <v>Moderado</v>
      </c>
      <c r="V210" s="918">
        <v>1</v>
      </c>
      <c r="W210" s="915" t="s">
        <v>1041</v>
      </c>
      <c r="X210" s="918" t="str">
        <f t="shared" si="88"/>
        <v>Probabilidad</v>
      </c>
      <c r="Y210" s="923" t="s">
        <v>109</v>
      </c>
      <c r="Z210" s="923" t="s">
        <v>110</v>
      </c>
      <c r="AA210" s="920" t="str">
        <f t="shared" si="89"/>
        <v>40%</v>
      </c>
      <c r="AB210" s="923" t="s">
        <v>111</v>
      </c>
      <c r="AC210" s="923" t="s">
        <v>112</v>
      </c>
      <c r="AD210" s="923" t="s">
        <v>113</v>
      </c>
      <c r="AE210" s="924">
        <f>IFERROR(IF(X210="Probabilidad",(Q210-(+Q210*AA210)),IF(X210="Impacto",Q210,"")),"")</f>
        <v>0.36</v>
      </c>
      <c r="AF210" s="925" t="str">
        <f t="shared" si="90"/>
        <v>Baja</v>
      </c>
      <c r="AG210" s="920">
        <f t="shared" si="91"/>
        <v>0.36</v>
      </c>
      <c r="AH210" s="925" t="str">
        <f t="shared" si="92"/>
        <v>Moderado</v>
      </c>
      <c r="AI210" s="926">
        <f>IFERROR(IF(X210="Impacto",(T210-(+T210*AA210)),IF(X210="Probabilidad",T210,"")),"")</f>
        <v>0.6</v>
      </c>
      <c r="AJ210" s="927" t="str">
        <f t="shared" si="93"/>
        <v>Moderado</v>
      </c>
      <c r="AK210" s="923" t="s">
        <v>114</v>
      </c>
      <c r="AL210" s="915"/>
      <c r="AM210" s="915" t="s">
        <v>669</v>
      </c>
      <c r="AN210" s="915" t="s">
        <v>579</v>
      </c>
      <c r="AO210" s="928">
        <v>45503</v>
      </c>
      <c r="AP210" s="631"/>
      <c r="AQ210" s="300"/>
      <c r="AR210" s="632"/>
      <c r="AS210" s="648"/>
      <c r="AT210" s="133"/>
      <c r="AU210" s="133"/>
      <c r="AV210" s="133"/>
      <c r="AW210" s="133"/>
      <c r="AX210" s="133"/>
      <c r="AY210" s="133"/>
      <c r="AZ210" s="133"/>
      <c r="BA210" s="133"/>
      <c r="BB210" s="133"/>
      <c r="BC210" s="133"/>
      <c r="BD210" s="133"/>
      <c r="BE210" s="133"/>
      <c r="BF210" s="133"/>
      <c r="BG210" s="133"/>
      <c r="BH210" s="133"/>
      <c r="BI210" s="133"/>
      <c r="BJ210" s="133"/>
      <c r="BK210" s="133"/>
    </row>
    <row r="211" spans="1:64" ht="161.25" customHeight="1" thickBot="1">
      <c r="A211" s="1533"/>
      <c r="B211" s="1531"/>
      <c r="C211" s="931">
        <v>4</v>
      </c>
      <c r="D211" s="1565"/>
      <c r="E211" s="932" t="s">
        <v>101</v>
      </c>
      <c r="F211" s="932" t="s">
        <v>582</v>
      </c>
      <c r="G211" s="932" t="s">
        <v>583</v>
      </c>
      <c r="H211" s="932" t="s">
        <v>380</v>
      </c>
      <c r="I211" s="932" t="s">
        <v>1042</v>
      </c>
      <c r="J211" s="932" t="s">
        <v>106</v>
      </c>
      <c r="K211" s="932"/>
      <c r="L211" s="932"/>
      <c r="M211" s="932"/>
      <c r="N211" s="932" t="s">
        <v>384</v>
      </c>
      <c r="O211" s="933">
        <v>133</v>
      </c>
      <c r="P211" s="934" t="str">
        <f>IF(O211&lt;=0,"",IF(O211&lt;=2,"Muy Baja",IF(O211&lt;=24,"Baja",IF(O211&lt;=500,"Media",IF(O211&lt;=5000,"Alta","Muy Alta")))))</f>
        <v>Media</v>
      </c>
      <c r="Q211" s="935">
        <f>IF(P211="","",IF(P211="Muy Baja",0.2,IF(P211="Baja",0.4,IF(P211="Media",0.6,IF(P211="Alta",0.8,IF(P211="Muy Alta",1,))))))</f>
        <v>0.6</v>
      </c>
      <c r="R211" s="932" t="s">
        <v>108</v>
      </c>
      <c r="S211" s="934" t="str">
        <f>IF(OR(R211='Tabla Impacto'!$C$11,R211='Tabla Impacto'!$D$11),"Leve",IF(OR(R211='Tabla Impacto'!$C$12,R211='Tabla Impacto'!$D$12),"Menor",IF(OR(R211='Tabla Impacto'!$C$13,R211='Tabla Impacto'!$D$13),"Moderado",IF(OR(R211='Tabla Impacto'!$C$14,R211='Tabla Impacto'!$D$14),"Mayor",IF(OR(R211='Tabla Impacto'!$C$15,R211='Tabla Impacto'!$D$15),"Catastrófico","")))))</f>
        <v>Moderado</v>
      </c>
      <c r="T211" s="936">
        <f>IF(S211="","",IF(S211="Leve",0.2,IF(S211="Menor",0.4,IF(S211="Moderado",0.6,IF(S211="Mayor",0.8,IF(S211="Catastrófico",1,))))))</f>
        <v>0.6</v>
      </c>
      <c r="U211" s="937" t="str">
        <f>IF(OR(AND(P211="Muy Baja",S211="Leve"),AND(P211="Muy Baja",S211="Menor"),AND(P211="Baja",S211="Leve")),"Bajo",IF(OR(AND(P211="Muy baja",S211="Moderado"),AND(P211="Baja",S211="Menor"),AND(P211="Baja",S211="Moderado"),AND(P211="Media",S211="Leve"),AND(P211="Media",S211="Menor"),AND(P211="Media",S211="Moderado"),AND(P211="Alta",S211="Leve"),AND(P211="Alta",S211="Menor")),"Moderado",IF(OR(AND(P211="Muy Baja",S211="Mayor"),AND(P211="Baja",S211="Mayor"),AND(P211="Media",S211="Mayor"),AND(P211="Alta",S211="Moderado"),AND(P211="Alta",S211="Mayor"),AND(P211="Muy Alta",S211="Leve"),AND(P211="Muy Alta",S211="Menor"),AND(P211="Muy Alta",S211="Moderado"),AND(P211="Muy Alta",S211="Mayor")),"Alto",IF(OR(AND(P211="Muy Baja",S211="Catastrófico"),AND(P211="Baja",S211="Catastrófico"),AND(P211="Media",S211="Catastrófico"),AND(P211="Alta",S211="Catastrófico"),AND(P211="Muy Alta",S211="Catastrófico")),"Extremo",""))))</f>
        <v>Moderado</v>
      </c>
      <c r="V211" s="933">
        <v>1</v>
      </c>
      <c r="W211" s="932" t="s">
        <v>1043</v>
      </c>
      <c r="X211" s="933" t="str">
        <f t="shared" si="88"/>
        <v>Probabilidad</v>
      </c>
      <c r="Y211" s="938" t="s">
        <v>109</v>
      </c>
      <c r="Z211" s="938" t="s">
        <v>110</v>
      </c>
      <c r="AA211" s="935" t="str">
        <f t="shared" si="89"/>
        <v>40%</v>
      </c>
      <c r="AB211" s="938" t="s">
        <v>111</v>
      </c>
      <c r="AC211" s="938" t="s">
        <v>112</v>
      </c>
      <c r="AD211" s="938" t="s">
        <v>113</v>
      </c>
      <c r="AE211" s="939">
        <f>IFERROR(IF(X211="Probabilidad",(Q211-(+Q211*AA211)),IF(X211="Impacto",Q211,"")),"")</f>
        <v>0.36</v>
      </c>
      <c r="AF211" s="940" t="str">
        <f t="shared" si="90"/>
        <v>Baja</v>
      </c>
      <c r="AG211" s="935">
        <f t="shared" si="91"/>
        <v>0.36</v>
      </c>
      <c r="AH211" s="940" t="str">
        <f t="shared" si="92"/>
        <v>Moderado</v>
      </c>
      <c r="AI211" s="941">
        <f>IFERROR(IF(X211="Impacto",(T211-(+T211*AA211)),IF(X211="Probabilidad",T211,"")),"")</f>
        <v>0.6</v>
      </c>
      <c r="AJ211" s="942" t="str">
        <f t="shared" si="93"/>
        <v>Moderado</v>
      </c>
      <c r="AK211" s="938" t="s">
        <v>114</v>
      </c>
      <c r="AL211" s="932"/>
      <c r="AM211" s="932" t="s">
        <v>1044</v>
      </c>
      <c r="AN211" s="932" t="s">
        <v>579</v>
      </c>
      <c r="AO211" s="943">
        <v>45626</v>
      </c>
      <c r="AP211" s="631"/>
      <c r="AQ211" s="300"/>
      <c r="AR211" s="301"/>
      <c r="AS211" s="637"/>
      <c r="AT211" s="133"/>
      <c r="AU211" s="133"/>
      <c r="AV211" s="133"/>
      <c r="AW211" s="133"/>
      <c r="AX211" s="133"/>
      <c r="AY211" s="133"/>
      <c r="AZ211" s="133"/>
      <c r="BA211" s="133"/>
      <c r="BB211" s="133"/>
      <c r="BC211" s="133"/>
      <c r="BD211" s="133"/>
      <c r="BE211" s="133"/>
      <c r="BF211" s="133"/>
      <c r="BG211" s="133"/>
      <c r="BH211" s="133"/>
      <c r="BI211" s="133"/>
      <c r="BJ211" s="133"/>
      <c r="BK211" s="133"/>
    </row>
    <row r="212" spans="1:64" ht="13.5" customHeight="1" thickTop="1">
      <c r="C212" s="195"/>
      <c r="F212" s="195"/>
      <c r="G212" s="195"/>
      <c r="H212" s="195"/>
      <c r="I212" s="195"/>
      <c r="J212" s="302"/>
      <c r="K212" s="302"/>
      <c r="L212" s="302"/>
      <c r="M212" s="302"/>
      <c r="Q212" s="277"/>
      <c r="V212" s="292"/>
      <c r="Y212" s="293"/>
      <c r="Z212" s="293"/>
      <c r="AB212" s="293"/>
      <c r="AC212" s="293"/>
      <c r="AD212" s="293"/>
      <c r="AF212" s="293"/>
      <c r="AH212" s="293"/>
      <c r="AJ212" s="293"/>
      <c r="AK212" s="293"/>
      <c r="AM212" s="195"/>
      <c r="AN212" s="195"/>
      <c r="AO212" s="195"/>
      <c r="AP212" s="635"/>
      <c r="AQ212" s="635"/>
      <c r="AR212" s="635"/>
      <c r="AS212" s="635"/>
      <c r="AT212" s="20"/>
      <c r="AU212" s="20"/>
      <c r="AV212" s="20"/>
      <c r="AW212" s="20"/>
      <c r="AX212" s="20"/>
      <c r="AY212" s="20"/>
      <c r="AZ212" s="20"/>
      <c r="BA212" s="20"/>
      <c r="BB212" s="20"/>
      <c r="BC212" s="20"/>
      <c r="BD212" s="20"/>
      <c r="BE212" s="20"/>
      <c r="BF212" s="20"/>
      <c r="BG212" s="20"/>
      <c r="BH212" s="20"/>
      <c r="BI212" s="20"/>
      <c r="BJ212" s="20"/>
      <c r="BK212" s="20"/>
      <c r="BL212" s="20"/>
    </row>
    <row r="213" spans="1:64" ht="13.5" customHeight="1">
      <c r="C213" s="195"/>
      <c r="F213" s="195"/>
      <c r="G213" s="195"/>
      <c r="H213" s="195"/>
      <c r="I213" s="195"/>
      <c r="J213" s="302"/>
      <c r="K213" s="302"/>
      <c r="L213" s="302"/>
      <c r="M213" s="302"/>
      <c r="Q213" s="277"/>
      <c r="V213" s="292"/>
      <c r="Y213" s="293"/>
      <c r="Z213" s="293"/>
      <c r="AB213" s="293"/>
      <c r="AC213" s="293"/>
      <c r="AD213" s="293"/>
      <c r="AF213" s="293"/>
      <c r="AH213" s="293"/>
      <c r="AJ213" s="293"/>
      <c r="AK213" s="293"/>
      <c r="AM213" s="195"/>
      <c r="AN213" s="195"/>
      <c r="AO213" s="195"/>
      <c r="AP213" s="635"/>
      <c r="AQ213" s="635"/>
      <c r="AR213" s="635"/>
      <c r="AS213" s="635"/>
      <c r="AT213" s="20"/>
      <c r="AU213" s="20"/>
      <c r="AV213" s="20"/>
      <c r="AW213" s="20"/>
      <c r="AX213" s="20"/>
      <c r="AY213" s="20"/>
      <c r="AZ213" s="20"/>
      <c r="BA213" s="20"/>
      <c r="BB213" s="20"/>
      <c r="BC213" s="20"/>
      <c r="BD213" s="20"/>
      <c r="BE213" s="20"/>
      <c r="BF213" s="20"/>
      <c r="BG213" s="20"/>
      <c r="BH213" s="20"/>
      <c r="BI213" s="20"/>
      <c r="BJ213" s="20"/>
      <c r="BK213" s="20"/>
      <c r="BL213" s="20"/>
    </row>
    <row r="214" spans="1:64" ht="13.5" customHeight="1">
      <c r="C214" s="195"/>
      <c r="F214" s="195"/>
      <c r="G214" s="195"/>
      <c r="H214" s="195"/>
      <c r="I214" s="195"/>
      <c r="J214" s="302"/>
      <c r="K214" s="302"/>
      <c r="L214" s="302"/>
      <c r="M214" s="302"/>
      <c r="Q214" s="277"/>
      <c r="V214" s="292"/>
      <c r="Y214" s="293"/>
      <c r="Z214" s="293"/>
      <c r="AB214" s="293"/>
      <c r="AC214" s="293"/>
      <c r="AD214" s="293"/>
      <c r="AF214" s="293"/>
      <c r="AH214" s="293"/>
      <c r="AJ214" s="293"/>
      <c r="AK214" s="293"/>
      <c r="AM214" s="195"/>
      <c r="AN214" s="195"/>
      <c r="AO214" s="195"/>
      <c r="AP214" s="635"/>
      <c r="AQ214" s="635"/>
      <c r="AR214" s="635"/>
      <c r="AS214" s="635"/>
      <c r="AT214" s="20"/>
      <c r="AU214" s="20"/>
      <c r="AV214" s="20"/>
      <c r="AW214" s="20"/>
      <c r="AX214" s="20"/>
      <c r="AY214" s="20"/>
      <c r="AZ214" s="20"/>
      <c r="BA214" s="20"/>
      <c r="BB214" s="20"/>
      <c r="BC214" s="20"/>
      <c r="BD214" s="20"/>
      <c r="BE214" s="20"/>
      <c r="BF214" s="20"/>
      <c r="BG214" s="20"/>
      <c r="BH214" s="20"/>
      <c r="BI214" s="20"/>
      <c r="BJ214" s="20"/>
      <c r="BK214" s="20"/>
      <c r="BL214" s="20"/>
    </row>
    <row r="215" spans="1:64" ht="13.5" customHeight="1">
      <c r="C215" s="195"/>
      <c r="F215" s="195"/>
      <c r="G215" s="195"/>
      <c r="H215" s="195"/>
      <c r="I215" s="195"/>
      <c r="J215" s="302"/>
      <c r="K215" s="302"/>
      <c r="L215" s="302"/>
      <c r="M215" s="302"/>
      <c r="Q215" s="277"/>
      <c r="V215" s="292"/>
      <c r="Y215" s="293"/>
      <c r="Z215" s="293"/>
      <c r="AB215" s="293"/>
      <c r="AC215" s="293"/>
      <c r="AD215" s="293"/>
      <c r="AF215" s="293"/>
      <c r="AH215" s="293"/>
      <c r="AJ215" s="293"/>
      <c r="AK215" s="293"/>
      <c r="AM215" s="195"/>
      <c r="AN215" s="195"/>
      <c r="AO215" s="195"/>
      <c r="AP215" s="635"/>
      <c r="AQ215" s="635"/>
      <c r="AR215" s="635"/>
      <c r="AS215" s="635"/>
      <c r="AT215" s="20"/>
      <c r="AU215" s="20"/>
      <c r="AV215" s="20"/>
      <c r="AW215" s="20"/>
      <c r="AX215" s="20"/>
      <c r="AY215" s="20"/>
      <c r="AZ215" s="20"/>
      <c r="BA215" s="20"/>
      <c r="BB215" s="20"/>
      <c r="BC215" s="20"/>
      <c r="BD215" s="20"/>
      <c r="BE215" s="20"/>
      <c r="BF215" s="20"/>
      <c r="BG215" s="20"/>
      <c r="BH215" s="20"/>
      <c r="BI215" s="20"/>
      <c r="BJ215" s="20"/>
      <c r="BK215" s="20"/>
      <c r="BL215" s="20"/>
    </row>
    <row r="216" spans="1:64" ht="13.5" customHeight="1">
      <c r="C216" s="195"/>
      <c r="F216" s="195"/>
      <c r="G216" s="195"/>
      <c r="H216" s="195"/>
      <c r="I216" s="195"/>
      <c r="J216" s="302"/>
      <c r="K216" s="302"/>
      <c r="L216" s="302"/>
      <c r="M216" s="302"/>
      <c r="Q216" s="277"/>
      <c r="V216" s="292"/>
      <c r="Y216" s="293"/>
      <c r="Z216" s="293"/>
      <c r="AB216" s="293"/>
      <c r="AC216" s="293"/>
      <c r="AD216" s="293"/>
      <c r="AF216" s="293"/>
      <c r="AH216" s="293"/>
      <c r="AJ216" s="293"/>
      <c r="AK216" s="293"/>
      <c r="AM216" s="195"/>
      <c r="AN216" s="195"/>
      <c r="AO216" s="195"/>
      <c r="AP216" s="635"/>
      <c r="AQ216" s="635"/>
      <c r="AR216" s="635"/>
      <c r="AS216" s="635"/>
      <c r="AT216" s="20"/>
      <c r="AU216" s="20"/>
      <c r="AV216" s="20"/>
      <c r="AW216" s="20"/>
      <c r="AX216" s="20"/>
      <c r="AY216" s="20"/>
      <c r="AZ216" s="20"/>
      <c r="BA216" s="20"/>
      <c r="BB216" s="20"/>
      <c r="BC216" s="20"/>
      <c r="BD216" s="20"/>
      <c r="BE216" s="20"/>
      <c r="BF216" s="20"/>
      <c r="BG216" s="20"/>
      <c r="BH216" s="20"/>
      <c r="BI216" s="20"/>
      <c r="BJ216" s="20"/>
      <c r="BK216" s="20"/>
      <c r="BL216" s="20"/>
    </row>
    <row r="217" spans="1:64" ht="13.5" customHeight="1">
      <c r="C217" s="195"/>
      <c r="F217" s="195"/>
      <c r="G217" s="195"/>
      <c r="H217" s="195"/>
      <c r="I217" s="195"/>
      <c r="J217" s="302"/>
      <c r="K217" s="302"/>
      <c r="L217" s="302"/>
      <c r="M217" s="302"/>
      <c r="Q217" s="277"/>
      <c r="V217" s="292"/>
      <c r="Y217" s="293"/>
      <c r="Z217" s="293"/>
      <c r="AB217" s="293"/>
      <c r="AC217" s="293"/>
      <c r="AD217" s="293"/>
      <c r="AF217" s="293"/>
      <c r="AH217" s="293"/>
      <c r="AJ217" s="293"/>
      <c r="AK217" s="293"/>
      <c r="AM217" s="195"/>
      <c r="AN217" s="195"/>
      <c r="AO217" s="195"/>
      <c r="AP217" s="635"/>
      <c r="AQ217" s="635"/>
      <c r="AR217" s="635"/>
      <c r="AS217" s="635"/>
      <c r="AT217" s="20"/>
      <c r="AU217" s="20"/>
      <c r="AV217" s="20"/>
      <c r="AW217" s="20"/>
      <c r="AX217" s="20"/>
      <c r="AY217" s="20"/>
      <c r="AZ217" s="20"/>
      <c r="BA217" s="20"/>
      <c r="BB217" s="20"/>
      <c r="BC217" s="20"/>
      <c r="BD217" s="20"/>
      <c r="BE217" s="20"/>
      <c r="BF217" s="20"/>
      <c r="BG217" s="20"/>
      <c r="BH217" s="20"/>
      <c r="BI217" s="20"/>
      <c r="BJ217" s="20"/>
      <c r="BK217" s="20"/>
      <c r="BL217" s="20"/>
    </row>
    <row r="218" spans="1:64" ht="13.5" customHeight="1">
      <c r="C218" s="195"/>
      <c r="F218" s="195"/>
      <c r="G218" s="195"/>
      <c r="H218" s="195"/>
      <c r="I218" s="195"/>
      <c r="J218" s="302"/>
      <c r="K218" s="302"/>
      <c r="L218" s="302"/>
      <c r="M218" s="302"/>
      <c r="Q218" s="277"/>
      <c r="V218" s="292"/>
      <c r="Y218" s="293"/>
      <c r="Z218" s="293"/>
      <c r="AB218" s="293"/>
      <c r="AC218" s="293"/>
      <c r="AD218" s="293"/>
      <c r="AF218" s="293"/>
      <c r="AH218" s="293"/>
      <c r="AJ218" s="293"/>
      <c r="AK218" s="293"/>
      <c r="AM218" s="195"/>
      <c r="AN218" s="195"/>
      <c r="AO218" s="195"/>
      <c r="AP218" s="635"/>
      <c r="AQ218" s="635"/>
      <c r="AR218" s="635"/>
      <c r="AS218" s="635"/>
      <c r="AT218" s="20"/>
      <c r="AU218" s="20"/>
      <c r="AV218" s="20"/>
      <c r="AW218" s="20"/>
      <c r="AX218" s="20"/>
      <c r="AY218" s="20"/>
      <c r="AZ218" s="20"/>
      <c r="BA218" s="20"/>
      <c r="BB218" s="20"/>
      <c r="BC218" s="20"/>
      <c r="BD218" s="20"/>
      <c r="BE218" s="20"/>
      <c r="BF218" s="20"/>
      <c r="BG218" s="20"/>
      <c r="BH218" s="20"/>
      <c r="BI218" s="20"/>
      <c r="BJ218" s="20"/>
      <c r="BK218" s="20"/>
      <c r="BL218" s="20"/>
    </row>
    <row r="219" spans="1:64" ht="13.5" customHeight="1">
      <c r="C219" s="195"/>
      <c r="F219" s="195"/>
      <c r="G219" s="195"/>
      <c r="H219" s="195"/>
      <c r="I219" s="195"/>
      <c r="J219" s="302"/>
      <c r="K219" s="302"/>
      <c r="L219" s="302"/>
      <c r="M219" s="302"/>
      <c r="Q219" s="277"/>
      <c r="V219" s="292"/>
      <c r="Y219" s="293"/>
      <c r="Z219" s="293"/>
      <c r="AB219" s="293"/>
      <c r="AC219" s="293"/>
      <c r="AD219" s="293"/>
      <c r="AF219" s="293"/>
      <c r="AH219" s="293"/>
      <c r="AJ219" s="293"/>
      <c r="AK219" s="293"/>
      <c r="AM219" s="195"/>
      <c r="AN219" s="195"/>
      <c r="AO219" s="195"/>
      <c r="AP219" s="635"/>
      <c r="AQ219" s="635"/>
      <c r="AR219" s="635"/>
      <c r="AS219" s="635"/>
      <c r="AT219" s="20"/>
      <c r="AU219" s="20"/>
      <c r="AV219" s="20"/>
      <c r="AW219" s="20"/>
      <c r="AX219" s="20"/>
      <c r="AY219" s="20"/>
      <c r="AZ219" s="20"/>
      <c r="BA219" s="20"/>
      <c r="BB219" s="20"/>
      <c r="BC219" s="20"/>
      <c r="BD219" s="20"/>
      <c r="BE219" s="20"/>
      <c r="BF219" s="20"/>
      <c r="BG219" s="20"/>
      <c r="BH219" s="20"/>
      <c r="BI219" s="20"/>
      <c r="BJ219" s="20"/>
      <c r="BK219" s="20"/>
      <c r="BL219" s="20"/>
    </row>
    <row r="220" spans="1:64" ht="13.5" customHeight="1">
      <c r="C220" s="195"/>
      <c r="F220" s="195"/>
      <c r="G220" s="195"/>
      <c r="H220" s="195"/>
      <c r="I220" s="195"/>
      <c r="J220" s="302"/>
      <c r="K220" s="302"/>
      <c r="L220" s="302"/>
      <c r="M220" s="302"/>
      <c r="Q220" s="277"/>
      <c r="V220" s="292"/>
      <c r="Y220" s="293"/>
      <c r="Z220" s="293"/>
      <c r="AB220" s="293"/>
      <c r="AC220" s="293"/>
      <c r="AD220" s="293"/>
      <c r="AF220" s="293"/>
      <c r="AH220" s="293"/>
      <c r="AJ220" s="293"/>
      <c r="AK220" s="293"/>
      <c r="AM220" s="195"/>
      <c r="AN220" s="195"/>
      <c r="AO220" s="195"/>
      <c r="AP220" s="635"/>
      <c r="AQ220" s="635"/>
      <c r="AR220" s="635"/>
      <c r="AS220" s="635"/>
      <c r="AT220" s="20"/>
      <c r="AU220" s="20"/>
      <c r="AV220" s="20"/>
      <c r="AW220" s="20"/>
      <c r="AX220" s="20"/>
      <c r="AY220" s="20"/>
      <c r="AZ220" s="20"/>
      <c r="BA220" s="20"/>
      <c r="BB220" s="20"/>
      <c r="BC220" s="20"/>
      <c r="BD220" s="20"/>
      <c r="BE220" s="20"/>
      <c r="BF220" s="20"/>
      <c r="BG220" s="20"/>
      <c r="BH220" s="20"/>
      <c r="BI220" s="20"/>
      <c r="BJ220" s="20"/>
      <c r="BK220" s="20"/>
      <c r="BL220" s="20"/>
    </row>
    <row r="221" spans="1:64" ht="13.5" customHeight="1">
      <c r="C221" s="195"/>
      <c r="F221" s="195"/>
      <c r="G221" s="195"/>
      <c r="H221" s="195"/>
      <c r="I221" s="195"/>
      <c r="J221" s="302"/>
      <c r="K221" s="302"/>
      <c r="L221" s="302"/>
      <c r="M221" s="302"/>
      <c r="Q221" s="277"/>
      <c r="V221" s="292"/>
      <c r="Y221" s="293"/>
      <c r="Z221" s="293"/>
      <c r="AB221" s="293"/>
      <c r="AC221" s="293"/>
      <c r="AD221" s="293"/>
      <c r="AF221" s="293"/>
      <c r="AH221" s="293"/>
      <c r="AJ221" s="293"/>
      <c r="AK221" s="293"/>
      <c r="AM221" s="195"/>
      <c r="AN221" s="195"/>
      <c r="AO221" s="195"/>
      <c r="AP221" s="635"/>
      <c r="AQ221" s="635"/>
      <c r="AR221" s="635"/>
      <c r="AS221" s="635"/>
      <c r="AT221" s="20"/>
      <c r="AU221" s="20"/>
      <c r="AV221" s="20"/>
      <c r="AW221" s="20"/>
      <c r="AX221" s="20"/>
      <c r="AY221" s="20"/>
      <c r="AZ221" s="20"/>
      <c r="BA221" s="20"/>
      <c r="BB221" s="20"/>
      <c r="BC221" s="20"/>
      <c r="BD221" s="20"/>
      <c r="BE221" s="20"/>
      <c r="BF221" s="20"/>
      <c r="BG221" s="20"/>
      <c r="BH221" s="20"/>
      <c r="BI221" s="20"/>
      <c r="BJ221" s="20"/>
      <c r="BK221" s="20"/>
      <c r="BL221" s="20"/>
    </row>
    <row r="222" spans="1:64" ht="13.5" customHeight="1">
      <c r="C222" s="195"/>
      <c r="F222" s="195"/>
      <c r="G222" s="195"/>
      <c r="H222" s="195"/>
      <c r="I222" s="195"/>
      <c r="J222" s="302"/>
      <c r="K222" s="302"/>
      <c r="L222" s="302"/>
      <c r="M222" s="302"/>
      <c r="Q222" s="277"/>
      <c r="V222" s="292"/>
      <c r="Y222" s="293"/>
      <c r="Z222" s="293"/>
      <c r="AB222" s="293"/>
      <c r="AC222" s="293"/>
      <c r="AD222" s="293"/>
      <c r="AF222" s="293"/>
      <c r="AH222" s="293"/>
      <c r="AJ222" s="293"/>
      <c r="AK222" s="293"/>
      <c r="AM222" s="195"/>
      <c r="AN222" s="195"/>
      <c r="AO222" s="195"/>
      <c r="AP222" s="635"/>
      <c r="AQ222" s="635"/>
      <c r="AR222" s="635"/>
      <c r="AS222" s="635"/>
      <c r="AT222" s="20"/>
      <c r="AU222" s="20"/>
      <c r="AV222" s="20"/>
      <c r="AW222" s="20"/>
      <c r="AX222" s="20"/>
      <c r="AY222" s="20"/>
      <c r="AZ222" s="20"/>
      <c r="BA222" s="20"/>
      <c r="BB222" s="20"/>
      <c r="BC222" s="20"/>
      <c r="BD222" s="20"/>
      <c r="BE222" s="20"/>
      <c r="BF222" s="20"/>
      <c r="BG222" s="20"/>
      <c r="BH222" s="20"/>
      <c r="BI222" s="20"/>
      <c r="BJ222" s="20"/>
      <c r="BK222" s="20"/>
      <c r="BL222" s="20"/>
    </row>
    <row r="223" spans="1:64" ht="13.5" customHeight="1">
      <c r="C223" s="195"/>
      <c r="F223" s="195"/>
      <c r="G223" s="195"/>
      <c r="H223" s="195"/>
      <c r="I223" s="195"/>
      <c r="J223" s="302"/>
      <c r="K223" s="302"/>
      <c r="L223" s="302"/>
      <c r="M223" s="302"/>
      <c r="Q223" s="277"/>
      <c r="V223" s="292"/>
      <c r="Y223" s="293"/>
      <c r="Z223" s="293"/>
      <c r="AB223" s="293"/>
      <c r="AC223" s="293"/>
      <c r="AD223" s="293"/>
      <c r="AF223" s="293"/>
      <c r="AH223" s="293"/>
      <c r="AJ223" s="293"/>
      <c r="AK223" s="293"/>
      <c r="AM223" s="195"/>
      <c r="AN223" s="195"/>
      <c r="AO223" s="195"/>
      <c r="AP223" s="635"/>
      <c r="AQ223" s="635"/>
      <c r="AR223" s="635"/>
      <c r="AS223" s="635"/>
      <c r="AT223" s="20"/>
      <c r="AU223" s="20"/>
      <c r="AV223" s="20"/>
      <c r="AW223" s="20"/>
      <c r="AX223" s="20"/>
      <c r="AY223" s="20"/>
      <c r="AZ223" s="20"/>
      <c r="BA223" s="20"/>
      <c r="BB223" s="20"/>
      <c r="BC223" s="20"/>
      <c r="BD223" s="20"/>
      <c r="BE223" s="20"/>
      <c r="BF223" s="20"/>
      <c r="BG223" s="20"/>
      <c r="BH223" s="20"/>
      <c r="BI223" s="20"/>
      <c r="BJ223" s="20"/>
      <c r="BK223" s="20"/>
      <c r="BL223" s="20"/>
    </row>
    <row r="224" spans="1:64" ht="13.5" customHeight="1">
      <c r="C224" s="195"/>
      <c r="F224" s="195"/>
      <c r="G224" s="195"/>
      <c r="H224" s="195"/>
      <c r="I224" s="195"/>
      <c r="J224" s="302"/>
      <c r="K224" s="302"/>
      <c r="L224" s="302"/>
      <c r="M224" s="302"/>
      <c r="Q224" s="277"/>
      <c r="V224" s="292"/>
      <c r="Y224" s="293"/>
      <c r="Z224" s="293"/>
      <c r="AB224" s="293"/>
      <c r="AC224" s="293"/>
      <c r="AD224" s="293"/>
      <c r="AF224" s="293"/>
      <c r="AH224" s="293"/>
      <c r="AJ224" s="293"/>
      <c r="AK224" s="293"/>
      <c r="AM224" s="195"/>
      <c r="AN224" s="195"/>
      <c r="AO224" s="195"/>
      <c r="AP224" s="635"/>
      <c r="AQ224" s="635"/>
      <c r="AR224" s="635"/>
      <c r="AS224" s="635"/>
      <c r="AT224" s="20"/>
      <c r="AU224" s="20"/>
      <c r="AV224" s="20"/>
      <c r="AW224" s="20"/>
      <c r="AX224" s="20"/>
      <c r="AY224" s="20"/>
      <c r="AZ224" s="20"/>
      <c r="BA224" s="20"/>
      <c r="BB224" s="20"/>
      <c r="BC224" s="20"/>
      <c r="BD224" s="20"/>
      <c r="BE224" s="20"/>
      <c r="BF224" s="20"/>
      <c r="BG224" s="20"/>
      <c r="BH224" s="20"/>
      <c r="BI224" s="20"/>
      <c r="BJ224" s="20"/>
      <c r="BK224" s="20"/>
      <c r="BL224" s="20"/>
    </row>
    <row r="225" spans="3:64" ht="13.5" customHeight="1">
      <c r="C225" s="195"/>
      <c r="F225" s="195"/>
      <c r="G225" s="195"/>
      <c r="H225" s="195"/>
      <c r="I225" s="195"/>
      <c r="J225" s="302"/>
      <c r="K225" s="302"/>
      <c r="L225" s="302"/>
      <c r="M225" s="302"/>
      <c r="Q225" s="277"/>
      <c r="V225" s="292"/>
      <c r="Y225" s="293"/>
      <c r="Z225" s="293"/>
      <c r="AB225" s="293"/>
      <c r="AC225" s="293"/>
      <c r="AD225" s="293"/>
      <c r="AF225" s="293"/>
      <c r="AH225" s="293"/>
      <c r="AJ225" s="293"/>
      <c r="AK225" s="293"/>
      <c r="AM225" s="195"/>
      <c r="AN225" s="195"/>
      <c r="AO225" s="195"/>
      <c r="AP225" s="635"/>
      <c r="AQ225" s="635"/>
      <c r="AR225" s="635"/>
      <c r="AS225" s="635"/>
      <c r="AT225" s="20"/>
      <c r="AU225" s="20"/>
      <c r="AV225" s="20"/>
      <c r="AW225" s="20"/>
      <c r="AX225" s="20"/>
      <c r="AY225" s="20"/>
      <c r="AZ225" s="20"/>
      <c r="BA225" s="20"/>
      <c r="BB225" s="20"/>
      <c r="BC225" s="20"/>
      <c r="BD225" s="20"/>
      <c r="BE225" s="20"/>
      <c r="BF225" s="20"/>
      <c r="BG225" s="20"/>
      <c r="BH225" s="20"/>
      <c r="BI225" s="20"/>
      <c r="BJ225" s="20"/>
      <c r="BK225" s="20"/>
      <c r="BL225" s="20"/>
    </row>
    <row r="226" spans="3:64" ht="13.5" customHeight="1">
      <c r="C226" s="195"/>
      <c r="F226" s="195"/>
      <c r="G226" s="195"/>
      <c r="H226" s="195"/>
      <c r="I226" s="195"/>
      <c r="J226" s="302"/>
      <c r="K226" s="302"/>
      <c r="L226" s="302"/>
      <c r="M226" s="302"/>
      <c r="Q226" s="277"/>
      <c r="V226" s="292"/>
      <c r="Y226" s="293"/>
      <c r="Z226" s="293"/>
      <c r="AB226" s="293"/>
      <c r="AC226" s="293"/>
      <c r="AD226" s="293"/>
      <c r="AF226" s="293"/>
      <c r="AH226" s="293"/>
      <c r="AJ226" s="293"/>
      <c r="AK226" s="293"/>
      <c r="AM226" s="195"/>
      <c r="AN226" s="195"/>
      <c r="AO226" s="195"/>
      <c r="AP226" s="635"/>
      <c r="AQ226" s="635"/>
      <c r="AR226" s="635"/>
      <c r="AS226" s="635"/>
      <c r="AT226" s="20"/>
      <c r="AU226" s="20"/>
      <c r="AV226" s="20"/>
      <c r="AW226" s="20"/>
      <c r="AX226" s="20"/>
      <c r="AY226" s="20"/>
      <c r="AZ226" s="20"/>
      <c r="BA226" s="20"/>
      <c r="BB226" s="20"/>
      <c r="BC226" s="20"/>
      <c r="BD226" s="20"/>
      <c r="BE226" s="20"/>
      <c r="BF226" s="20"/>
      <c r="BG226" s="20"/>
      <c r="BH226" s="20"/>
      <c r="BI226" s="20"/>
      <c r="BJ226" s="20"/>
      <c r="BK226" s="20"/>
      <c r="BL226" s="20"/>
    </row>
    <row r="227" spans="3:64" ht="13.5" customHeight="1">
      <c r="C227" s="195"/>
      <c r="F227" s="195"/>
      <c r="G227" s="195"/>
      <c r="H227" s="195"/>
      <c r="I227" s="195"/>
      <c r="J227" s="302"/>
      <c r="K227" s="302"/>
      <c r="L227" s="302"/>
      <c r="M227" s="302"/>
      <c r="Q227" s="277"/>
      <c r="V227" s="292"/>
      <c r="Y227" s="293"/>
      <c r="Z227" s="293"/>
      <c r="AB227" s="293"/>
      <c r="AC227" s="293"/>
      <c r="AD227" s="293"/>
      <c r="AF227" s="293"/>
      <c r="AH227" s="293"/>
      <c r="AJ227" s="293"/>
      <c r="AK227" s="293"/>
      <c r="AM227" s="195"/>
      <c r="AN227" s="195"/>
      <c r="AO227" s="195"/>
      <c r="AP227" s="635"/>
      <c r="AQ227" s="635"/>
      <c r="AR227" s="635"/>
      <c r="AS227" s="635"/>
      <c r="AT227" s="20"/>
      <c r="AU227" s="20"/>
      <c r="AV227" s="20"/>
      <c r="AW227" s="20"/>
      <c r="AX227" s="20"/>
      <c r="AY227" s="20"/>
      <c r="AZ227" s="20"/>
      <c r="BA227" s="20"/>
      <c r="BB227" s="20"/>
      <c r="BC227" s="20"/>
      <c r="BD227" s="20"/>
      <c r="BE227" s="20"/>
      <c r="BF227" s="20"/>
      <c r="BG227" s="20"/>
      <c r="BH227" s="20"/>
      <c r="BI227" s="20"/>
      <c r="BJ227" s="20"/>
      <c r="BK227" s="20"/>
      <c r="BL227" s="20"/>
    </row>
    <row r="228" spans="3:64" ht="13.5" customHeight="1">
      <c r="C228" s="195"/>
      <c r="F228" s="195"/>
      <c r="G228" s="195"/>
      <c r="H228" s="195"/>
      <c r="I228" s="195"/>
      <c r="J228" s="302"/>
      <c r="K228" s="302"/>
      <c r="L228" s="302"/>
      <c r="M228" s="302"/>
      <c r="Q228" s="277"/>
      <c r="V228" s="292"/>
      <c r="Y228" s="293"/>
      <c r="Z228" s="293"/>
      <c r="AB228" s="293"/>
      <c r="AC228" s="293"/>
      <c r="AD228" s="293"/>
      <c r="AF228" s="293"/>
      <c r="AH228" s="293"/>
      <c r="AJ228" s="293"/>
      <c r="AK228" s="293"/>
      <c r="AM228" s="195"/>
      <c r="AN228" s="195"/>
      <c r="AO228" s="195"/>
      <c r="AP228" s="635"/>
      <c r="AQ228" s="635"/>
      <c r="AR228" s="635"/>
      <c r="AS228" s="635"/>
      <c r="AT228" s="20"/>
      <c r="AU228" s="20"/>
      <c r="AV228" s="20"/>
      <c r="AW228" s="20"/>
      <c r="AX228" s="20"/>
      <c r="AY228" s="20"/>
      <c r="AZ228" s="20"/>
      <c r="BA228" s="20"/>
      <c r="BB228" s="20"/>
      <c r="BC228" s="20"/>
      <c r="BD228" s="20"/>
      <c r="BE228" s="20"/>
      <c r="BF228" s="20"/>
      <c r="BG228" s="20"/>
      <c r="BH228" s="20"/>
      <c r="BI228" s="20"/>
      <c r="BJ228" s="20"/>
      <c r="BK228" s="20"/>
      <c r="BL228" s="20"/>
    </row>
    <row r="229" spans="3:64" ht="13.5" customHeight="1">
      <c r="C229" s="195"/>
      <c r="F229" s="195"/>
      <c r="G229" s="195"/>
      <c r="H229" s="195"/>
      <c r="I229" s="195"/>
      <c r="J229" s="302"/>
      <c r="K229" s="302"/>
      <c r="L229" s="302"/>
      <c r="M229" s="302"/>
      <c r="Q229" s="277"/>
      <c r="V229" s="292"/>
      <c r="Y229" s="293"/>
      <c r="Z229" s="293"/>
      <c r="AB229" s="293"/>
      <c r="AC229" s="293"/>
      <c r="AD229" s="293"/>
      <c r="AF229" s="293"/>
      <c r="AH229" s="293"/>
      <c r="AJ229" s="293"/>
      <c r="AK229" s="293"/>
      <c r="AM229" s="195"/>
      <c r="AN229" s="195"/>
      <c r="AO229" s="195"/>
      <c r="AP229" s="635"/>
      <c r="AQ229" s="635"/>
      <c r="AR229" s="635"/>
      <c r="AS229" s="635"/>
      <c r="AT229" s="20"/>
      <c r="AU229" s="20"/>
      <c r="AV229" s="20"/>
      <c r="AW229" s="20"/>
      <c r="AX229" s="20"/>
      <c r="AY229" s="20"/>
      <c r="AZ229" s="20"/>
      <c r="BA229" s="20"/>
      <c r="BB229" s="20"/>
      <c r="BC229" s="20"/>
      <c r="BD229" s="20"/>
      <c r="BE229" s="20"/>
      <c r="BF229" s="20"/>
      <c r="BG229" s="20"/>
      <c r="BH229" s="20"/>
      <c r="BI229" s="20"/>
      <c r="BJ229" s="20"/>
      <c r="BK229" s="20"/>
      <c r="BL229" s="20"/>
    </row>
    <row r="230" spans="3:64" ht="13.5" customHeight="1">
      <c r="C230" s="195"/>
      <c r="F230" s="195"/>
      <c r="G230" s="195"/>
      <c r="H230" s="195"/>
      <c r="I230" s="195"/>
      <c r="J230" s="302"/>
      <c r="K230" s="302"/>
      <c r="L230" s="302"/>
      <c r="M230" s="302"/>
      <c r="Q230" s="277"/>
      <c r="V230" s="292"/>
      <c r="Y230" s="293"/>
      <c r="Z230" s="293"/>
      <c r="AB230" s="293"/>
      <c r="AC230" s="293"/>
      <c r="AD230" s="293"/>
      <c r="AF230" s="293"/>
      <c r="AH230" s="293"/>
      <c r="AJ230" s="293"/>
      <c r="AK230" s="293"/>
      <c r="AM230" s="195"/>
      <c r="AN230" s="195"/>
      <c r="AO230" s="195"/>
      <c r="AP230" s="635"/>
      <c r="AQ230" s="635"/>
      <c r="AR230" s="635"/>
      <c r="AS230" s="635"/>
      <c r="AT230" s="20"/>
      <c r="AU230" s="20"/>
      <c r="AV230" s="20"/>
      <c r="AW230" s="20"/>
      <c r="AX230" s="20"/>
      <c r="AY230" s="20"/>
      <c r="AZ230" s="20"/>
      <c r="BA230" s="20"/>
      <c r="BB230" s="20"/>
      <c r="BC230" s="20"/>
      <c r="BD230" s="20"/>
      <c r="BE230" s="20"/>
      <c r="BF230" s="20"/>
      <c r="BG230" s="20"/>
      <c r="BH230" s="20"/>
      <c r="BI230" s="20"/>
      <c r="BJ230" s="20"/>
      <c r="BK230" s="20"/>
      <c r="BL230" s="20"/>
    </row>
    <row r="231" spans="3:64" ht="13.5" customHeight="1">
      <c r="C231" s="195"/>
      <c r="F231" s="195"/>
      <c r="G231" s="195"/>
      <c r="H231" s="195"/>
      <c r="I231" s="195"/>
      <c r="J231" s="302"/>
      <c r="K231" s="302"/>
      <c r="L231" s="302"/>
      <c r="M231" s="302"/>
      <c r="Q231" s="277"/>
      <c r="V231" s="292"/>
      <c r="Y231" s="293"/>
      <c r="Z231" s="293"/>
      <c r="AB231" s="293"/>
      <c r="AC231" s="293"/>
      <c r="AD231" s="293"/>
      <c r="AF231" s="293"/>
      <c r="AH231" s="293"/>
      <c r="AJ231" s="293"/>
      <c r="AK231" s="293"/>
      <c r="AM231" s="195"/>
      <c r="AN231" s="195"/>
      <c r="AO231" s="195"/>
      <c r="AP231" s="635"/>
      <c r="AQ231" s="635"/>
      <c r="AR231" s="635"/>
      <c r="AS231" s="635"/>
      <c r="AT231" s="20"/>
      <c r="AU231" s="20"/>
      <c r="AV231" s="20"/>
      <c r="AW231" s="20"/>
      <c r="AX231" s="20"/>
      <c r="AY231" s="20"/>
      <c r="AZ231" s="20"/>
      <c r="BA231" s="20"/>
      <c r="BB231" s="20"/>
      <c r="BC231" s="20"/>
      <c r="BD231" s="20"/>
      <c r="BE231" s="20"/>
      <c r="BF231" s="20"/>
      <c r="BG231" s="20"/>
      <c r="BH231" s="20"/>
      <c r="BI231" s="20"/>
      <c r="BJ231" s="20"/>
      <c r="BK231" s="20"/>
      <c r="BL231" s="20"/>
    </row>
    <row r="232" spans="3:64" ht="13.5" customHeight="1">
      <c r="C232" s="195"/>
      <c r="F232" s="195"/>
      <c r="G232" s="195"/>
      <c r="H232" s="195"/>
      <c r="I232" s="195"/>
      <c r="J232" s="302"/>
      <c r="K232" s="302"/>
      <c r="L232" s="302"/>
      <c r="M232" s="302"/>
      <c r="Q232" s="277"/>
      <c r="V232" s="292"/>
      <c r="Y232" s="293"/>
      <c r="Z232" s="293"/>
      <c r="AB232" s="293"/>
      <c r="AC232" s="293"/>
      <c r="AD232" s="293"/>
      <c r="AF232" s="293"/>
      <c r="AH232" s="293"/>
      <c r="AJ232" s="293"/>
      <c r="AK232" s="293"/>
      <c r="AM232" s="195"/>
      <c r="AN232" s="195"/>
      <c r="AO232" s="195"/>
      <c r="AP232" s="635"/>
      <c r="AQ232" s="635"/>
      <c r="AR232" s="635"/>
      <c r="AS232" s="635"/>
      <c r="AT232" s="20"/>
      <c r="AU232" s="20"/>
      <c r="AV232" s="20"/>
      <c r="AW232" s="20"/>
      <c r="AX232" s="20"/>
      <c r="AY232" s="20"/>
      <c r="AZ232" s="20"/>
      <c r="BA232" s="20"/>
      <c r="BB232" s="20"/>
      <c r="BC232" s="20"/>
      <c r="BD232" s="20"/>
      <c r="BE232" s="20"/>
      <c r="BF232" s="20"/>
      <c r="BG232" s="20"/>
      <c r="BH232" s="20"/>
      <c r="BI232" s="20"/>
      <c r="BJ232" s="20"/>
      <c r="BK232" s="20"/>
      <c r="BL232" s="20"/>
    </row>
    <row r="233" spans="3:64" ht="13.5" customHeight="1">
      <c r="C233" s="195"/>
      <c r="F233" s="195"/>
      <c r="G233" s="195"/>
      <c r="H233" s="195"/>
      <c r="I233" s="195"/>
      <c r="J233" s="302"/>
      <c r="K233" s="302"/>
      <c r="L233" s="302"/>
      <c r="M233" s="302"/>
      <c r="Q233" s="277"/>
      <c r="V233" s="292"/>
      <c r="Y233" s="293"/>
      <c r="Z233" s="293"/>
      <c r="AB233" s="293"/>
      <c r="AC233" s="293"/>
      <c r="AD233" s="293"/>
      <c r="AF233" s="293"/>
      <c r="AH233" s="293"/>
      <c r="AJ233" s="293"/>
      <c r="AK233" s="293"/>
      <c r="AM233" s="195"/>
      <c r="AN233" s="195"/>
      <c r="AO233" s="195"/>
      <c r="AP233" s="635"/>
      <c r="AQ233" s="635"/>
      <c r="AR233" s="635"/>
      <c r="AS233" s="635"/>
      <c r="AT233" s="20"/>
      <c r="AU233" s="20"/>
      <c r="AV233" s="20"/>
      <c r="AW233" s="20"/>
      <c r="AX233" s="20"/>
      <c r="AY233" s="20"/>
      <c r="AZ233" s="20"/>
      <c r="BA233" s="20"/>
      <c r="BB233" s="20"/>
      <c r="BC233" s="20"/>
      <c r="BD233" s="20"/>
      <c r="BE233" s="20"/>
      <c r="BF233" s="20"/>
      <c r="BG233" s="20"/>
      <c r="BH233" s="20"/>
      <c r="BI233" s="20"/>
      <c r="BJ233" s="20"/>
      <c r="BK233" s="20"/>
      <c r="BL233" s="20"/>
    </row>
    <row r="234" spans="3:64" ht="13.5" customHeight="1">
      <c r="C234" s="195"/>
      <c r="F234" s="195"/>
      <c r="G234" s="195"/>
      <c r="H234" s="195"/>
      <c r="I234" s="195"/>
      <c r="J234" s="302"/>
      <c r="K234" s="302"/>
      <c r="L234" s="302"/>
      <c r="M234" s="302"/>
      <c r="Q234" s="277"/>
      <c r="V234" s="292"/>
      <c r="Y234" s="293"/>
      <c r="Z234" s="293"/>
      <c r="AB234" s="293"/>
      <c r="AC234" s="293"/>
      <c r="AD234" s="293"/>
      <c r="AF234" s="293"/>
      <c r="AH234" s="293"/>
      <c r="AJ234" s="293"/>
      <c r="AK234" s="293"/>
      <c r="AM234" s="195"/>
      <c r="AN234" s="195"/>
      <c r="AO234" s="195"/>
      <c r="AP234" s="635"/>
      <c r="AQ234" s="635"/>
      <c r="AR234" s="635"/>
      <c r="AS234" s="635"/>
      <c r="AT234" s="20"/>
      <c r="AU234" s="20"/>
      <c r="AV234" s="20"/>
      <c r="AW234" s="20"/>
      <c r="AX234" s="20"/>
      <c r="AY234" s="20"/>
      <c r="AZ234" s="20"/>
      <c r="BA234" s="20"/>
      <c r="BB234" s="20"/>
      <c r="BC234" s="20"/>
      <c r="BD234" s="20"/>
      <c r="BE234" s="20"/>
      <c r="BF234" s="20"/>
      <c r="BG234" s="20"/>
      <c r="BH234" s="20"/>
      <c r="BI234" s="20"/>
      <c r="BJ234" s="20"/>
      <c r="BK234" s="20"/>
      <c r="BL234" s="20"/>
    </row>
    <row r="235" spans="3:64" ht="13.5" customHeight="1">
      <c r="C235" s="195"/>
      <c r="F235" s="195"/>
      <c r="G235" s="195"/>
      <c r="H235" s="195"/>
      <c r="I235" s="195"/>
      <c r="J235" s="302"/>
      <c r="K235" s="302"/>
      <c r="L235" s="302"/>
      <c r="M235" s="302"/>
      <c r="Q235" s="277"/>
      <c r="V235" s="292"/>
      <c r="Y235" s="293"/>
      <c r="Z235" s="293"/>
      <c r="AB235" s="293"/>
      <c r="AC235" s="293"/>
      <c r="AD235" s="293"/>
      <c r="AF235" s="293"/>
      <c r="AH235" s="293"/>
      <c r="AJ235" s="293"/>
      <c r="AK235" s="293"/>
      <c r="AM235" s="195"/>
      <c r="AN235" s="195"/>
      <c r="AO235" s="195"/>
      <c r="AP235" s="635"/>
      <c r="AQ235" s="635"/>
      <c r="AR235" s="635"/>
      <c r="AS235" s="635"/>
      <c r="AT235" s="20"/>
      <c r="AU235" s="20"/>
      <c r="AV235" s="20"/>
      <c r="AW235" s="20"/>
      <c r="AX235" s="20"/>
      <c r="AY235" s="20"/>
      <c r="AZ235" s="20"/>
      <c r="BA235" s="20"/>
      <c r="BB235" s="20"/>
      <c r="BC235" s="20"/>
      <c r="BD235" s="20"/>
      <c r="BE235" s="20"/>
      <c r="BF235" s="20"/>
      <c r="BG235" s="20"/>
      <c r="BH235" s="20"/>
      <c r="BI235" s="20"/>
      <c r="BJ235" s="20"/>
      <c r="BK235" s="20"/>
      <c r="BL235" s="20"/>
    </row>
    <row r="236" spans="3:64" ht="13.5" customHeight="1">
      <c r="C236" s="195"/>
      <c r="F236" s="195"/>
      <c r="G236" s="195"/>
      <c r="H236" s="195"/>
      <c r="I236" s="195"/>
      <c r="J236" s="302"/>
      <c r="K236" s="302"/>
      <c r="L236" s="302"/>
      <c r="M236" s="302"/>
      <c r="Q236" s="277"/>
      <c r="V236" s="292"/>
      <c r="Y236" s="293"/>
      <c r="Z236" s="293"/>
      <c r="AB236" s="293"/>
      <c r="AC236" s="293"/>
      <c r="AD236" s="293"/>
      <c r="AF236" s="293"/>
      <c r="AH236" s="293"/>
      <c r="AJ236" s="293"/>
      <c r="AK236" s="293"/>
      <c r="AM236" s="195"/>
      <c r="AN236" s="195"/>
      <c r="AO236" s="195"/>
      <c r="AP236" s="635"/>
      <c r="AQ236" s="635"/>
      <c r="AR236" s="635"/>
      <c r="AS236" s="635"/>
      <c r="AT236" s="20"/>
      <c r="AU236" s="20"/>
      <c r="AV236" s="20"/>
      <c r="AW236" s="20"/>
      <c r="AX236" s="20"/>
      <c r="AY236" s="20"/>
      <c r="AZ236" s="20"/>
      <c r="BA236" s="20"/>
      <c r="BB236" s="20"/>
      <c r="BC236" s="20"/>
      <c r="BD236" s="20"/>
      <c r="BE236" s="20"/>
      <c r="BF236" s="20"/>
      <c r="BG236" s="20"/>
      <c r="BH236" s="20"/>
      <c r="BI236" s="20"/>
      <c r="BJ236" s="20"/>
      <c r="BK236" s="20"/>
      <c r="BL236" s="20"/>
    </row>
    <row r="237" spans="3:64" ht="13.5" customHeight="1">
      <c r="C237" s="195"/>
      <c r="F237" s="195"/>
      <c r="G237" s="195"/>
      <c r="H237" s="195"/>
      <c r="I237" s="195"/>
      <c r="J237" s="302"/>
      <c r="K237" s="302"/>
      <c r="L237" s="302"/>
      <c r="M237" s="302"/>
      <c r="Q237" s="277"/>
      <c r="V237" s="292"/>
      <c r="Y237" s="293"/>
      <c r="Z237" s="293"/>
      <c r="AB237" s="293"/>
      <c r="AC237" s="293"/>
      <c r="AD237" s="293"/>
      <c r="AF237" s="293"/>
      <c r="AH237" s="293"/>
      <c r="AJ237" s="293"/>
      <c r="AK237" s="293"/>
      <c r="AM237" s="195"/>
      <c r="AN237" s="195"/>
      <c r="AO237" s="195"/>
      <c r="AP237" s="635"/>
      <c r="AQ237" s="635"/>
      <c r="AR237" s="635"/>
      <c r="AS237" s="635"/>
      <c r="AT237" s="20"/>
      <c r="AU237" s="20"/>
      <c r="AV237" s="20"/>
      <c r="AW237" s="20"/>
      <c r="AX237" s="20"/>
      <c r="AY237" s="20"/>
      <c r="AZ237" s="20"/>
      <c r="BA237" s="20"/>
      <c r="BB237" s="20"/>
      <c r="BC237" s="20"/>
      <c r="BD237" s="20"/>
      <c r="BE237" s="20"/>
      <c r="BF237" s="20"/>
      <c r="BG237" s="20"/>
      <c r="BH237" s="20"/>
      <c r="BI237" s="20"/>
      <c r="BJ237" s="20"/>
      <c r="BK237" s="20"/>
      <c r="BL237" s="20"/>
    </row>
    <row r="238" spans="3:64" ht="13.5" customHeight="1">
      <c r="C238" s="195"/>
      <c r="F238" s="195"/>
      <c r="G238" s="195"/>
      <c r="H238" s="195"/>
      <c r="I238" s="195"/>
      <c r="J238" s="302"/>
      <c r="K238" s="302"/>
      <c r="L238" s="302"/>
      <c r="M238" s="302"/>
      <c r="Q238" s="277"/>
      <c r="V238" s="292"/>
      <c r="Y238" s="293"/>
      <c r="Z238" s="293"/>
      <c r="AB238" s="293"/>
      <c r="AC238" s="293"/>
      <c r="AD238" s="293"/>
      <c r="AF238" s="293"/>
      <c r="AH238" s="293"/>
      <c r="AJ238" s="293"/>
      <c r="AK238" s="293"/>
      <c r="AM238" s="195"/>
      <c r="AN238" s="195"/>
      <c r="AO238" s="195"/>
      <c r="AP238" s="635"/>
      <c r="AQ238" s="635"/>
      <c r="AR238" s="635"/>
      <c r="AS238" s="635"/>
      <c r="AT238" s="20"/>
      <c r="AU238" s="20"/>
      <c r="AV238" s="20"/>
      <c r="AW238" s="20"/>
      <c r="AX238" s="20"/>
      <c r="AY238" s="20"/>
      <c r="AZ238" s="20"/>
      <c r="BA238" s="20"/>
      <c r="BB238" s="20"/>
      <c r="BC238" s="20"/>
      <c r="BD238" s="20"/>
      <c r="BE238" s="20"/>
      <c r="BF238" s="20"/>
      <c r="BG238" s="20"/>
      <c r="BH238" s="20"/>
      <c r="BI238" s="20"/>
      <c r="BJ238" s="20"/>
      <c r="BK238" s="20"/>
      <c r="BL238" s="20"/>
    </row>
    <row r="239" spans="3:64" ht="13.5" customHeight="1">
      <c r="C239" s="195"/>
      <c r="F239" s="195"/>
      <c r="G239" s="195"/>
      <c r="H239" s="195"/>
      <c r="I239" s="195"/>
      <c r="J239" s="302"/>
      <c r="K239" s="302"/>
      <c r="L239" s="302"/>
      <c r="M239" s="302"/>
      <c r="Q239" s="277"/>
      <c r="V239" s="292"/>
      <c r="Y239" s="293"/>
      <c r="Z239" s="293"/>
      <c r="AB239" s="293"/>
      <c r="AC239" s="293"/>
      <c r="AD239" s="293"/>
      <c r="AF239" s="293"/>
      <c r="AH239" s="293"/>
      <c r="AJ239" s="293"/>
      <c r="AK239" s="293"/>
      <c r="AM239" s="195"/>
      <c r="AN239" s="195"/>
      <c r="AO239" s="195"/>
      <c r="AP239" s="635"/>
      <c r="AQ239" s="635"/>
      <c r="AR239" s="635"/>
      <c r="AS239" s="635"/>
      <c r="AT239" s="20"/>
      <c r="AU239" s="20"/>
      <c r="AV239" s="20"/>
      <c r="AW239" s="20"/>
      <c r="AX239" s="20"/>
      <c r="AY239" s="20"/>
      <c r="AZ239" s="20"/>
      <c r="BA239" s="20"/>
      <c r="BB239" s="20"/>
      <c r="BC239" s="20"/>
      <c r="BD239" s="20"/>
      <c r="BE239" s="20"/>
      <c r="BF239" s="20"/>
      <c r="BG239" s="20"/>
      <c r="BH239" s="20"/>
      <c r="BI239" s="20"/>
      <c r="BJ239" s="20"/>
      <c r="BK239" s="20"/>
      <c r="BL239" s="20"/>
    </row>
    <row r="240" spans="3:64" ht="13.5" customHeight="1">
      <c r="C240" s="195"/>
      <c r="F240" s="195"/>
      <c r="G240" s="195"/>
      <c r="H240" s="195"/>
      <c r="I240" s="195"/>
      <c r="J240" s="302"/>
      <c r="K240" s="302"/>
      <c r="L240" s="302"/>
      <c r="M240" s="302"/>
      <c r="Q240" s="277"/>
      <c r="V240" s="292"/>
      <c r="Y240" s="293"/>
      <c r="Z240" s="293"/>
      <c r="AB240" s="293"/>
      <c r="AC240" s="293"/>
      <c r="AD240" s="293"/>
      <c r="AF240" s="293"/>
      <c r="AH240" s="293"/>
      <c r="AJ240" s="293"/>
      <c r="AK240" s="293"/>
      <c r="AM240" s="195"/>
      <c r="AN240" s="195"/>
      <c r="AO240" s="195"/>
      <c r="AP240" s="635"/>
      <c r="AQ240" s="635"/>
      <c r="AR240" s="635"/>
      <c r="AS240" s="635"/>
      <c r="AT240" s="20"/>
      <c r="AU240" s="20"/>
      <c r="AV240" s="20"/>
      <c r="AW240" s="20"/>
      <c r="AX240" s="20"/>
      <c r="AY240" s="20"/>
      <c r="AZ240" s="20"/>
      <c r="BA240" s="20"/>
      <c r="BB240" s="20"/>
      <c r="BC240" s="20"/>
      <c r="BD240" s="20"/>
      <c r="BE240" s="20"/>
      <c r="BF240" s="20"/>
      <c r="BG240" s="20"/>
      <c r="BH240" s="20"/>
      <c r="BI240" s="20"/>
      <c r="BJ240" s="20"/>
      <c r="BK240" s="20"/>
      <c r="BL240" s="20"/>
    </row>
    <row r="241" spans="3:64" ht="13.5" customHeight="1">
      <c r="C241" s="195"/>
      <c r="F241" s="195"/>
      <c r="G241" s="195"/>
      <c r="H241" s="195"/>
      <c r="I241" s="195"/>
      <c r="J241" s="302"/>
      <c r="K241" s="302"/>
      <c r="L241" s="302"/>
      <c r="M241" s="302"/>
      <c r="Q241" s="277"/>
      <c r="V241" s="292"/>
      <c r="Y241" s="293"/>
      <c r="Z241" s="293"/>
      <c r="AB241" s="293"/>
      <c r="AC241" s="293"/>
      <c r="AD241" s="293"/>
      <c r="AF241" s="293"/>
      <c r="AH241" s="293"/>
      <c r="AJ241" s="293"/>
      <c r="AK241" s="293"/>
      <c r="AM241" s="195"/>
      <c r="AN241" s="195"/>
      <c r="AO241" s="195"/>
      <c r="AP241" s="635"/>
      <c r="AQ241" s="635"/>
      <c r="AR241" s="635"/>
      <c r="AS241" s="635"/>
      <c r="AT241" s="20"/>
      <c r="AU241" s="20"/>
      <c r="AV241" s="20"/>
      <c r="AW241" s="20"/>
      <c r="AX241" s="20"/>
      <c r="AY241" s="20"/>
      <c r="AZ241" s="20"/>
      <c r="BA241" s="20"/>
      <c r="BB241" s="20"/>
      <c r="BC241" s="20"/>
      <c r="BD241" s="20"/>
      <c r="BE241" s="20"/>
      <c r="BF241" s="20"/>
      <c r="BG241" s="20"/>
      <c r="BH241" s="20"/>
      <c r="BI241" s="20"/>
      <c r="BJ241" s="20"/>
      <c r="BK241" s="20"/>
      <c r="BL241" s="20"/>
    </row>
    <row r="242" spans="3:64" ht="13.5" customHeight="1">
      <c r="C242" s="195"/>
      <c r="F242" s="195"/>
      <c r="G242" s="195"/>
      <c r="H242" s="195"/>
      <c r="I242" s="195"/>
      <c r="J242" s="302"/>
      <c r="K242" s="302"/>
      <c r="L242" s="302"/>
      <c r="M242" s="302"/>
      <c r="Q242" s="277"/>
      <c r="V242" s="292"/>
      <c r="Y242" s="293"/>
      <c r="Z242" s="293"/>
      <c r="AB242" s="293"/>
      <c r="AC242" s="293"/>
      <c r="AD242" s="293"/>
      <c r="AF242" s="293"/>
      <c r="AH242" s="293"/>
      <c r="AJ242" s="293"/>
      <c r="AK242" s="293"/>
      <c r="AM242" s="195"/>
      <c r="AN242" s="195"/>
      <c r="AO242" s="195"/>
      <c r="AP242" s="635"/>
      <c r="AQ242" s="635"/>
      <c r="AR242" s="635"/>
      <c r="AS242" s="635"/>
      <c r="AT242" s="20"/>
      <c r="AU242" s="20"/>
      <c r="AV242" s="20"/>
      <c r="AW242" s="20"/>
      <c r="AX242" s="20"/>
      <c r="AY242" s="20"/>
      <c r="AZ242" s="20"/>
      <c r="BA242" s="20"/>
      <c r="BB242" s="20"/>
      <c r="BC242" s="20"/>
      <c r="BD242" s="20"/>
      <c r="BE242" s="20"/>
      <c r="BF242" s="20"/>
      <c r="BG242" s="20"/>
      <c r="BH242" s="20"/>
      <c r="BI242" s="20"/>
      <c r="BJ242" s="20"/>
      <c r="BK242" s="20"/>
      <c r="BL242" s="20"/>
    </row>
    <row r="243" spans="3:64" ht="13.5" customHeight="1">
      <c r="C243" s="195"/>
      <c r="F243" s="195"/>
      <c r="G243" s="195"/>
      <c r="H243" s="195"/>
      <c r="I243" s="195"/>
      <c r="J243" s="302"/>
      <c r="K243" s="302"/>
      <c r="L243" s="302"/>
      <c r="M243" s="302"/>
      <c r="Q243" s="277"/>
      <c r="V243" s="292"/>
      <c r="Y243" s="293"/>
      <c r="Z243" s="293"/>
      <c r="AB243" s="293"/>
      <c r="AC243" s="293"/>
      <c r="AD243" s="293"/>
      <c r="AF243" s="293"/>
      <c r="AH243" s="293"/>
      <c r="AJ243" s="293"/>
      <c r="AK243" s="293"/>
      <c r="AM243" s="195"/>
      <c r="AN243" s="195"/>
      <c r="AO243" s="195"/>
      <c r="AP243" s="635"/>
      <c r="AQ243" s="635"/>
      <c r="AR243" s="635"/>
      <c r="AS243" s="635"/>
      <c r="AT243" s="20"/>
      <c r="AU243" s="20"/>
      <c r="AV243" s="20"/>
      <c r="AW243" s="20"/>
      <c r="AX243" s="20"/>
      <c r="AY243" s="20"/>
      <c r="AZ243" s="20"/>
      <c r="BA243" s="20"/>
      <c r="BB243" s="20"/>
      <c r="BC243" s="20"/>
      <c r="BD243" s="20"/>
      <c r="BE243" s="20"/>
      <c r="BF243" s="20"/>
      <c r="BG243" s="20"/>
      <c r="BH243" s="20"/>
      <c r="BI243" s="20"/>
      <c r="BJ243" s="20"/>
      <c r="BK243" s="20"/>
      <c r="BL243" s="20"/>
    </row>
    <row r="244" spans="3:64" ht="13.5" customHeight="1">
      <c r="C244" s="195"/>
      <c r="F244" s="195"/>
      <c r="G244" s="195"/>
      <c r="H244" s="195"/>
      <c r="I244" s="195"/>
      <c r="J244" s="302"/>
      <c r="K244" s="302"/>
      <c r="L244" s="302"/>
      <c r="M244" s="302"/>
      <c r="Q244" s="277"/>
      <c r="V244" s="292"/>
      <c r="Y244" s="293"/>
      <c r="Z244" s="293"/>
      <c r="AB244" s="293"/>
      <c r="AC244" s="293"/>
      <c r="AD244" s="293"/>
      <c r="AF244" s="293"/>
      <c r="AH244" s="293"/>
      <c r="AJ244" s="293"/>
      <c r="AK244" s="293"/>
      <c r="AM244" s="195"/>
      <c r="AN244" s="195"/>
      <c r="AO244" s="195"/>
      <c r="AP244" s="635"/>
      <c r="AQ244" s="635"/>
      <c r="AR244" s="635"/>
      <c r="AS244" s="635"/>
      <c r="AT244" s="20"/>
      <c r="AU244" s="20"/>
      <c r="AV244" s="20"/>
      <c r="AW244" s="20"/>
      <c r="AX244" s="20"/>
      <c r="AY244" s="20"/>
      <c r="AZ244" s="20"/>
      <c r="BA244" s="20"/>
      <c r="BB244" s="20"/>
      <c r="BC244" s="20"/>
      <c r="BD244" s="20"/>
      <c r="BE244" s="20"/>
      <c r="BF244" s="20"/>
      <c r="BG244" s="20"/>
      <c r="BH244" s="20"/>
      <c r="BI244" s="20"/>
      <c r="BJ244" s="20"/>
      <c r="BK244" s="20"/>
      <c r="BL244" s="20"/>
    </row>
    <row r="245" spans="3:64" ht="13.5" customHeight="1">
      <c r="C245" s="195"/>
      <c r="F245" s="195"/>
      <c r="G245" s="195"/>
      <c r="H245" s="195"/>
      <c r="I245" s="195"/>
      <c r="J245" s="302"/>
      <c r="K245" s="302"/>
      <c r="L245" s="302"/>
      <c r="M245" s="302"/>
      <c r="Q245" s="277"/>
      <c r="V245" s="292"/>
      <c r="Y245" s="293"/>
      <c r="Z245" s="293"/>
      <c r="AB245" s="293"/>
      <c r="AC245" s="293"/>
      <c r="AD245" s="293"/>
      <c r="AF245" s="293"/>
      <c r="AH245" s="293"/>
      <c r="AJ245" s="293"/>
      <c r="AK245" s="293"/>
      <c r="AM245" s="195"/>
      <c r="AN245" s="195"/>
      <c r="AO245" s="195"/>
      <c r="AP245" s="635"/>
      <c r="AQ245" s="635"/>
      <c r="AR245" s="635"/>
      <c r="AS245" s="635"/>
      <c r="AT245" s="20"/>
      <c r="AU245" s="20"/>
      <c r="AV245" s="20"/>
      <c r="AW245" s="20"/>
      <c r="AX245" s="20"/>
      <c r="AY245" s="20"/>
      <c r="AZ245" s="20"/>
      <c r="BA245" s="20"/>
      <c r="BB245" s="20"/>
      <c r="BC245" s="20"/>
      <c r="BD245" s="20"/>
      <c r="BE245" s="20"/>
      <c r="BF245" s="20"/>
      <c r="BG245" s="20"/>
      <c r="BH245" s="20"/>
      <c r="BI245" s="20"/>
      <c r="BJ245" s="20"/>
      <c r="BK245" s="20"/>
      <c r="BL245" s="20"/>
    </row>
    <row r="246" spans="3:64" ht="13.5" customHeight="1">
      <c r="C246" s="195"/>
      <c r="F246" s="195"/>
      <c r="G246" s="195"/>
      <c r="H246" s="195"/>
      <c r="I246" s="195"/>
      <c r="J246" s="302"/>
      <c r="K246" s="302"/>
      <c r="L246" s="302"/>
      <c r="M246" s="302"/>
      <c r="Q246" s="277"/>
      <c r="V246" s="292"/>
      <c r="Y246" s="293"/>
      <c r="Z246" s="293"/>
      <c r="AB246" s="293"/>
      <c r="AC246" s="293"/>
      <c r="AD246" s="293"/>
      <c r="AF246" s="293"/>
      <c r="AH246" s="293"/>
      <c r="AJ246" s="293"/>
      <c r="AK246" s="293"/>
      <c r="AM246" s="195"/>
      <c r="AN246" s="195"/>
      <c r="AO246" s="195"/>
      <c r="AP246" s="635"/>
      <c r="AQ246" s="635"/>
      <c r="AR246" s="635"/>
      <c r="AS246" s="635"/>
      <c r="AT246" s="20"/>
      <c r="AU246" s="20"/>
      <c r="AV246" s="20"/>
      <c r="AW246" s="20"/>
      <c r="AX246" s="20"/>
      <c r="AY246" s="20"/>
      <c r="AZ246" s="20"/>
      <c r="BA246" s="20"/>
      <c r="BB246" s="20"/>
      <c r="BC246" s="20"/>
      <c r="BD246" s="20"/>
      <c r="BE246" s="20"/>
      <c r="BF246" s="20"/>
      <c r="BG246" s="20"/>
      <c r="BH246" s="20"/>
      <c r="BI246" s="20"/>
      <c r="BJ246" s="20"/>
      <c r="BK246" s="20"/>
      <c r="BL246" s="20"/>
    </row>
    <row r="247" spans="3:64" ht="13.5" customHeight="1">
      <c r="C247" s="195"/>
      <c r="F247" s="195"/>
      <c r="G247" s="195"/>
      <c r="H247" s="195"/>
      <c r="I247" s="195"/>
      <c r="J247" s="302"/>
      <c r="K247" s="302"/>
      <c r="L247" s="302"/>
      <c r="M247" s="302"/>
      <c r="Q247" s="277"/>
      <c r="V247" s="292"/>
      <c r="Y247" s="293"/>
      <c r="Z247" s="293"/>
      <c r="AB247" s="293"/>
      <c r="AC247" s="293"/>
      <c r="AD247" s="293"/>
      <c r="AF247" s="293"/>
      <c r="AH247" s="293"/>
      <c r="AJ247" s="293"/>
      <c r="AK247" s="293"/>
      <c r="AM247" s="195"/>
      <c r="AN247" s="195"/>
      <c r="AO247" s="195"/>
      <c r="AP247" s="635"/>
      <c r="AQ247" s="635"/>
      <c r="AR247" s="635"/>
      <c r="AS247" s="635"/>
      <c r="AT247" s="20"/>
      <c r="AU247" s="20"/>
      <c r="AV247" s="20"/>
      <c r="AW247" s="20"/>
      <c r="AX247" s="20"/>
      <c r="AY247" s="20"/>
      <c r="AZ247" s="20"/>
      <c r="BA247" s="20"/>
      <c r="BB247" s="20"/>
      <c r="BC247" s="20"/>
      <c r="BD247" s="20"/>
      <c r="BE247" s="20"/>
      <c r="BF247" s="20"/>
      <c r="BG247" s="20"/>
      <c r="BH247" s="20"/>
      <c r="BI247" s="20"/>
      <c r="BJ247" s="20"/>
      <c r="BK247" s="20"/>
      <c r="BL247" s="20"/>
    </row>
    <row r="248" spans="3:64" ht="13.5" customHeight="1">
      <c r="C248" s="195"/>
      <c r="F248" s="195"/>
      <c r="G248" s="195"/>
      <c r="H248" s="195"/>
      <c r="I248" s="195"/>
      <c r="J248" s="302"/>
      <c r="K248" s="302"/>
      <c r="L248" s="302"/>
      <c r="M248" s="302"/>
      <c r="Q248" s="277"/>
      <c r="V248" s="292"/>
      <c r="Y248" s="293"/>
      <c r="Z248" s="293"/>
      <c r="AB248" s="293"/>
      <c r="AC248" s="293"/>
      <c r="AD248" s="293"/>
      <c r="AF248" s="293"/>
      <c r="AH248" s="293"/>
      <c r="AJ248" s="293"/>
      <c r="AK248" s="293"/>
      <c r="AM248" s="195"/>
      <c r="AN248" s="195"/>
      <c r="AO248" s="195"/>
      <c r="AP248" s="635"/>
      <c r="AQ248" s="635"/>
      <c r="AR248" s="635"/>
      <c r="AS248" s="635"/>
      <c r="AT248" s="20"/>
      <c r="AU248" s="20"/>
      <c r="AV248" s="20"/>
      <c r="AW248" s="20"/>
      <c r="AX248" s="20"/>
      <c r="AY248" s="20"/>
      <c r="AZ248" s="20"/>
      <c r="BA248" s="20"/>
      <c r="BB248" s="20"/>
      <c r="BC248" s="20"/>
      <c r="BD248" s="20"/>
      <c r="BE248" s="20"/>
      <c r="BF248" s="20"/>
      <c r="BG248" s="20"/>
      <c r="BH248" s="20"/>
      <c r="BI248" s="20"/>
      <c r="BJ248" s="20"/>
      <c r="BK248" s="20"/>
      <c r="BL248" s="20"/>
    </row>
    <row r="249" spans="3:64" ht="13.5" customHeight="1">
      <c r="C249" s="195"/>
      <c r="F249" s="195"/>
      <c r="G249" s="195"/>
      <c r="H249" s="195"/>
      <c r="I249" s="195"/>
      <c r="J249" s="302"/>
      <c r="K249" s="302"/>
      <c r="L249" s="302"/>
      <c r="M249" s="302"/>
      <c r="Q249" s="277"/>
      <c r="V249" s="292"/>
      <c r="Y249" s="293"/>
      <c r="Z249" s="293"/>
      <c r="AB249" s="293"/>
      <c r="AC249" s="293"/>
      <c r="AD249" s="293"/>
      <c r="AF249" s="293"/>
      <c r="AH249" s="293"/>
      <c r="AJ249" s="293"/>
      <c r="AK249" s="293"/>
      <c r="AM249" s="195"/>
      <c r="AN249" s="195"/>
      <c r="AO249" s="195"/>
      <c r="AP249" s="635"/>
      <c r="AQ249" s="635"/>
      <c r="AR249" s="635"/>
      <c r="AS249" s="635"/>
      <c r="AT249" s="20"/>
      <c r="AU249" s="20"/>
      <c r="AV249" s="20"/>
      <c r="AW249" s="20"/>
      <c r="AX249" s="20"/>
      <c r="AY249" s="20"/>
      <c r="AZ249" s="20"/>
      <c r="BA249" s="20"/>
      <c r="BB249" s="20"/>
      <c r="BC249" s="20"/>
      <c r="BD249" s="20"/>
      <c r="BE249" s="20"/>
      <c r="BF249" s="20"/>
      <c r="BG249" s="20"/>
      <c r="BH249" s="20"/>
      <c r="BI249" s="20"/>
      <c r="BJ249" s="20"/>
      <c r="BK249" s="20"/>
      <c r="BL249" s="20"/>
    </row>
    <row r="250" spans="3:64" ht="13.5" customHeight="1">
      <c r="C250" s="195"/>
      <c r="F250" s="195"/>
      <c r="G250" s="195"/>
      <c r="H250" s="195"/>
      <c r="I250" s="195"/>
      <c r="J250" s="302"/>
      <c r="K250" s="302"/>
      <c r="L250" s="302"/>
      <c r="M250" s="302"/>
      <c r="Q250" s="277"/>
      <c r="V250" s="292"/>
      <c r="Y250" s="293"/>
      <c r="Z250" s="293"/>
      <c r="AB250" s="293"/>
      <c r="AC250" s="293"/>
      <c r="AD250" s="293"/>
      <c r="AF250" s="293"/>
      <c r="AH250" s="293"/>
      <c r="AJ250" s="293"/>
      <c r="AK250" s="293"/>
      <c r="AM250" s="195"/>
      <c r="AN250" s="195"/>
      <c r="AO250" s="195"/>
      <c r="AP250" s="635"/>
      <c r="AQ250" s="635"/>
      <c r="AR250" s="635"/>
      <c r="AS250" s="635"/>
      <c r="AT250" s="20"/>
      <c r="AU250" s="20"/>
      <c r="AV250" s="20"/>
      <c r="AW250" s="20"/>
      <c r="AX250" s="20"/>
      <c r="AY250" s="20"/>
      <c r="AZ250" s="20"/>
      <c r="BA250" s="20"/>
      <c r="BB250" s="20"/>
      <c r="BC250" s="20"/>
      <c r="BD250" s="20"/>
      <c r="BE250" s="20"/>
      <c r="BF250" s="20"/>
      <c r="BG250" s="20"/>
      <c r="BH250" s="20"/>
      <c r="BI250" s="20"/>
      <c r="BJ250" s="20"/>
      <c r="BK250" s="20"/>
      <c r="BL250" s="20"/>
    </row>
    <row r="251" spans="3:64" ht="13.5" customHeight="1">
      <c r="C251" s="195"/>
      <c r="F251" s="195"/>
      <c r="G251" s="195"/>
      <c r="H251" s="195"/>
      <c r="I251" s="195"/>
      <c r="J251" s="302"/>
      <c r="K251" s="302"/>
      <c r="L251" s="302"/>
      <c r="M251" s="302"/>
      <c r="Q251" s="277"/>
      <c r="V251" s="292"/>
      <c r="Y251" s="293"/>
      <c r="Z251" s="293"/>
      <c r="AB251" s="293"/>
      <c r="AC251" s="293"/>
      <c r="AD251" s="293"/>
      <c r="AF251" s="293"/>
      <c r="AH251" s="293"/>
      <c r="AJ251" s="293"/>
      <c r="AK251" s="293"/>
      <c r="AM251" s="195"/>
      <c r="AN251" s="195"/>
      <c r="AO251" s="195"/>
      <c r="AP251" s="635"/>
      <c r="AQ251" s="635"/>
      <c r="AR251" s="635"/>
      <c r="AS251" s="635"/>
      <c r="AT251" s="20"/>
      <c r="AU251" s="20"/>
      <c r="AV251" s="20"/>
      <c r="AW251" s="20"/>
      <c r="AX251" s="20"/>
      <c r="AY251" s="20"/>
      <c r="AZ251" s="20"/>
      <c r="BA251" s="20"/>
      <c r="BB251" s="20"/>
      <c r="BC251" s="20"/>
      <c r="BD251" s="20"/>
      <c r="BE251" s="20"/>
      <c r="BF251" s="20"/>
      <c r="BG251" s="20"/>
      <c r="BH251" s="20"/>
      <c r="BI251" s="20"/>
      <c r="BJ251" s="20"/>
      <c r="BK251" s="20"/>
      <c r="BL251" s="20"/>
    </row>
    <row r="252" spans="3:64" ht="13.5" customHeight="1">
      <c r="C252" s="195"/>
      <c r="F252" s="195"/>
      <c r="G252" s="195"/>
      <c r="H252" s="195"/>
      <c r="I252" s="195"/>
      <c r="J252" s="302"/>
      <c r="K252" s="302"/>
      <c r="L252" s="302"/>
      <c r="M252" s="302"/>
      <c r="Q252" s="277"/>
      <c r="V252" s="292"/>
      <c r="Y252" s="293"/>
      <c r="Z252" s="293"/>
      <c r="AB252" s="293"/>
      <c r="AC252" s="293"/>
      <c r="AD252" s="293"/>
      <c r="AF252" s="293"/>
      <c r="AH252" s="293"/>
      <c r="AJ252" s="293"/>
      <c r="AK252" s="293"/>
      <c r="AM252" s="195"/>
      <c r="AN252" s="195"/>
      <c r="AO252" s="195"/>
      <c r="AP252" s="635"/>
      <c r="AQ252" s="635"/>
      <c r="AR252" s="635"/>
      <c r="AS252" s="635"/>
      <c r="AT252" s="20"/>
      <c r="AU252" s="20"/>
      <c r="AV252" s="20"/>
      <c r="AW252" s="20"/>
      <c r="AX252" s="20"/>
      <c r="AY252" s="20"/>
      <c r="AZ252" s="20"/>
      <c r="BA252" s="20"/>
      <c r="BB252" s="20"/>
      <c r="BC252" s="20"/>
      <c r="BD252" s="20"/>
      <c r="BE252" s="20"/>
      <c r="BF252" s="20"/>
      <c r="BG252" s="20"/>
      <c r="BH252" s="20"/>
      <c r="BI252" s="20"/>
      <c r="BJ252" s="20"/>
      <c r="BK252" s="20"/>
      <c r="BL252" s="20"/>
    </row>
    <row r="253" spans="3:64" ht="13.5" customHeight="1">
      <c r="C253" s="195"/>
      <c r="F253" s="195"/>
      <c r="G253" s="195"/>
      <c r="H253" s="195"/>
      <c r="I253" s="195"/>
      <c r="J253" s="302"/>
      <c r="K253" s="302"/>
      <c r="L253" s="302"/>
      <c r="M253" s="302"/>
      <c r="Q253" s="277"/>
      <c r="V253" s="292"/>
      <c r="Y253" s="293"/>
      <c r="Z253" s="293"/>
      <c r="AB253" s="293"/>
      <c r="AC253" s="293"/>
      <c r="AD253" s="293"/>
      <c r="AF253" s="293"/>
      <c r="AH253" s="293"/>
      <c r="AJ253" s="293"/>
      <c r="AK253" s="293"/>
      <c r="AM253" s="195"/>
      <c r="AN253" s="195"/>
      <c r="AO253" s="195"/>
      <c r="AP253" s="635"/>
      <c r="AQ253" s="635"/>
      <c r="AR253" s="635"/>
      <c r="AS253" s="635"/>
      <c r="AT253" s="20"/>
      <c r="AU253" s="20"/>
      <c r="AV253" s="20"/>
      <c r="AW253" s="20"/>
      <c r="AX253" s="20"/>
      <c r="AY253" s="20"/>
      <c r="AZ253" s="20"/>
      <c r="BA253" s="20"/>
      <c r="BB253" s="20"/>
      <c r="BC253" s="20"/>
      <c r="BD253" s="20"/>
      <c r="BE253" s="20"/>
      <c r="BF253" s="20"/>
      <c r="BG253" s="20"/>
      <c r="BH253" s="20"/>
      <c r="BI253" s="20"/>
      <c r="BJ253" s="20"/>
      <c r="BK253" s="20"/>
      <c r="BL253" s="20"/>
    </row>
    <row r="254" spans="3:64" ht="13.5" customHeight="1">
      <c r="C254" s="195"/>
      <c r="F254" s="195"/>
      <c r="G254" s="195"/>
      <c r="H254" s="195"/>
      <c r="I254" s="195"/>
      <c r="J254" s="302"/>
      <c r="K254" s="302"/>
      <c r="L254" s="302"/>
      <c r="M254" s="302"/>
      <c r="Q254" s="277"/>
      <c r="V254" s="292"/>
      <c r="Y254" s="293"/>
      <c r="Z254" s="293"/>
      <c r="AB254" s="293"/>
      <c r="AC254" s="293"/>
      <c r="AD254" s="293"/>
      <c r="AF254" s="293"/>
      <c r="AH254" s="293"/>
      <c r="AJ254" s="293"/>
      <c r="AK254" s="293"/>
      <c r="AM254" s="195"/>
      <c r="AN254" s="195"/>
      <c r="AO254" s="195"/>
      <c r="AP254" s="635"/>
      <c r="AQ254" s="635"/>
      <c r="AR254" s="635"/>
      <c r="AS254" s="635"/>
      <c r="AT254" s="20"/>
      <c r="AU254" s="20"/>
      <c r="AV254" s="20"/>
      <c r="AW254" s="20"/>
      <c r="AX254" s="20"/>
      <c r="AY254" s="20"/>
      <c r="AZ254" s="20"/>
      <c r="BA254" s="20"/>
      <c r="BB254" s="20"/>
      <c r="BC254" s="20"/>
      <c r="BD254" s="20"/>
      <c r="BE254" s="20"/>
      <c r="BF254" s="20"/>
      <c r="BG254" s="20"/>
      <c r="BH254" s="20"/>
      <c r="BI254" s="20"/>
      <c r="BJ254" s="20"/>
      <c r="BK254" s="20"/>
      <c r="BL254" s="20"/>
    </row>
    <row r="255" spans="3:64" ht="13.5" customHeight="1">
      <c r="C255" s="195"/>
      <c r="F255" s="195"/>
      <c r="G255" s="195"/>
      <c r="H255" s="195"/>
      <c r="I255" s="195"/>
      <c r="J255" s="302"/>
      <c r="K255" s="302"/>
      <c r="L255" s="302"/>
      <c r="M255" s="302"/>
      <c r="Q255" s="277"/>
      <c r="V255" s="292"/>
      <c r="Y255" s="293"/>
      <c r="Z255" s="293"/>
      <c r="AB255" s="293"/>
      <c r="AC255" s="293"/>
      <c r="AD255" s="293"/>
      <c r="AF255" s="293"/>
      <c r="AH255" s="293"/>
      <c r="AJ255" s="293"/>
      <c r="AK255" s="293"/>
      <c r="AM255" s="195"/>
      <c r="AN255" s="195"/>
      <c r="AO255" s="195"/>
      <c r="AP255" s="635"/>
      <c r="AQ255" s="635"/>
      <c r="AR255" s="635"/>
      <c r="AS255" s="635"/>
      <c r="AT255" s="20"/>
      <c r="AU255" s="20"/>
      <c r="AV255" s="20"/>
      <c r="AW255" s="20"/>
      <c r="AX255" s="20"/>
      <c r="AY255" s="20"/>
      <c r="AZ255" s="20"/>
      <c r="BA255" s="20"/>
      <c r="BB255" s="20"/>
      <c r="BC255" s="20"/>
      <c r="BD255" s="20"/>
      <c r="BE255" s="20"/>
      <c r="BF255" s="20"/>
      <c r="BG255" s="20"/>
      <c r="BH255" s="20"/>
      <c r="BI255" s="20"/>
      <c r="BJ255" s="20"/>
      <c r="BK255" s="20"/>
      <c r="BL255" s="20"/>
    </row>
    <row r="256" spans="3:64" ht="13.5" customHeight="1">
      <c r="C256" s="195"/>
      <c r="F256" s="195"/>
      <c r="G256" s="195"/>
      <c r="H256" s="195"/>
      <c r="I256" s="195"/>
      <c r="J256" s="302"/>
      <c r="K256" s="302"/>
      <c r="L256" s="302"/>
      <c r="M256" s="302"/>
      <c r="Q256" s="277"/>
      <c r="V256" s="292"/>
      <c r="Y256" s="293"/>
      <c r="Z256" s="293"/>
      <c r="AB256" s="293"/>
      <c r="AC256" s="293"/>
      <c r="AD256" s="293"/>
      <c r="AF256" s="293"/>
      <c r="AH256" s="293"/>
      <c r="AJ256" s="293"/>
      <c r="AK256" s="293"/>
      <c r="AM256" s="195"/>
      <c r="AN256" s="195"/>
      <c r="AO256" s="195"/>
      <c r="AP256" s="635"/>
      <c r="AQ256" s="635"/>
      <c r="AR256" s="635"/>
      <c r="AS256" s="635"/>
      <c r="AT256" s="20"/>
      <c r="AU256" s="20"/>
      <c r="AV256" s="20"/>
      <c r="AW256" s="20"/>
      <c r="AX256" s="20"/>
      <c r="AY256" s="20"/>
      <c r="AZ256" s="20"/>
      <c r="BA256" s="20"/>
      <c r="BB256" s="20"/>
      <c r="BC256" s="20"/>
      <c r="BD256" s="20"/>
      <c r="BE256" s="20"/>
      <c r="BF256" s="20"/>
      <c r="BG256" s="20"/>
      <c r="BH256" s="20"/>
      <c r="BI256" s="20"/>
      <c r="BJ256" s="20"/>
      <c r="BK256" s="20"/>
      <c r="BL256" s="20"/>
    </row>
    <row r="257" spans="3:64" ht="13.5" customHeight="1">
      <c r="C257" s="195"/>
      <c r="F257" s="195"/>
      <c r="G257" s="195"/>
      <c r="H257" s="195"/>
      <c r="I257" s="195"/>
      <c r="J257" s="302"/>
      <c r="K257" s="302"/>
      <c r="L257" s="302"/>
      <c r="M257" s="302"/>
      <c r="Q257" s="277"/>
      <c r="V257" s="292"/>
      <c r="Y257" s="293"/>
      <c r="Z257" s="293"/>
      <c r="AB257" s="293"/>
      <c r="AC257" s="293"/>
      <c r="AD257" s="293"/>
      <c r="AF257" s="293"/>
      <c r="AH257" s="293"/>
      <c r="AJ257" s="293"/>
      <c r="AK257" s="293"/>
      <c r="AM257" s="195"/>
      <c r="AN257" s="195"/>
      <c r="AO257" s="195"/>
      <c r="AP257" s="635"/>
      <c r="AQ257" s="635"/>
      <c r="AR257" s="635"/>
      <c r="AS257" s="635"/>
      <c r="AT257" s="20"/>
      <c r="AU257" s="20"/>
      <c r="AV257" s="20"/>
      <c r="AW257" s="20"/>
      <c r="AX257" s="20"/>
      <c r="AY257" s="20"/>
      <c r="AZ257" s="20"/>
      <c r="BA257" s="20"/>
      <c r="BB257" s="20"/>
      <c r="BC257" s="20"/>
      <c r="BD257" s="20"/>
      <c r="BE257" s="20"/>
      <c r="BF257" s="20"/>
      <c r="BG257" s="20"/>
      <c r="BH257" s="20"/>
      <c r="BI257" s="20"/>
      <c r="BJ257" s="20"/>
      <c r="BK257" s="20"/>
      <c r="BL257" s="20"/>
    </row>
    <row r="258" spans="3:64" ht="13.5" customHeight="1">
      <c r="C258" s="195"/>
      <c r="F258" s="195"/>
      <c r="G258" s="195"/>
      <c r="H258" s="195"/>
      <c r="I258" s="195"/>
      <c r="J258" s="302"/>
      <c r="K258" s="302"/>
      <c r="L258" s="302"/>
      <c r="M258" s="302"/>
      <c r="Q258" s="277"/>
      <c r="V258" s="292"/>
      <c r="Y258" s="293"/>
      <c r="Z258" s="293"/>
      <c r="AB258" s="293"/>
      <c r="AC258" s="293"/>
      <c r="AD258" s="293"/>
      <c r="AF258" s="293"/>
      <c r="AH258" s="293"/>
      <c r="AJ258" s="293"/>
      <c r="AK258" s="293"/>
      <c r="AM258" s="195"/>
      <c r="AN258" s="195"/>
      <c r="AO258" s="195"/>
      <c r="AP258" s="635"/>
      <c r="AQ258" s="635"/>
      <c r="AR258" s="635"/>
      <c r="AS258" s="635"/>
      <c r="AT258" s="20"/>
      <c r="AU258" s="20"/>
      <c r="AV258" s="20"/>
      <c r="AW258" s="20"/>
      <c r="AX258" s="20"/>
      <c r="AY258" s="20"/>
      <c r="AZ258" s="20"/>
      <c r="BA258" s="20"/>
      <c r="BB258" s="20"/>
      <c r="BC258" s="20"/>
      <c r="BD258" s="20"/>
      <c r="BE258" s="20"/>
      <c r="BF258" s="20"/>
      <c r="BG258" s="20"/>
      <c r="BH258" s="20"/>
      <c r="BI258" s="20"/>
      <c r="BJ258" s="20"/>
      <c r="BK258" s="20"/>
      <c r="BL258" s="20"/>
    </row>
    <row r="259" spans="3:64" ht="13.5" customHeight="1">
      <c r="C259" s="195"/>
      <c r="F259" s="195"/>
      <c r="G259" s="195"/>
      <c r="H259" s="195"/>
      <c r="I259" s="195"/>
      <c r="J259" s="302"/>
      <c r="K259" s="302"/>
      <c r="L259" s="302"/>
      <c r="M259" s="302"/>
      <c r="Q259" s="277"/>
      <c r="V259" s="292"/>
      <c r="Y259" s="293"/>
      <c r="Z259" s="293"/>
      <c r="AB259" s="293"/>
      <c r="AC259" s="293"/>
      <c r="AD259" s="293"/>
      <c r="AF259" s="293"/>
      <c r="AH259" s="293"/>
      <c r="AJ259" s="293"/>
      <c r="AK259" s="293"/>
      <c r="AM259" s="195"/>
      <c r="AN259" s="195"/>
      <c r="AO259" s="195"/>
      <c r="AP259" s="635"/>
      <c r="AQ259" s="635"/>
      <c r="AR259" s="635"/>
      <c r="AS259" s="635"/>
      <c r="AT259" s="20"/>
      <c r="AU259" s="20"/>
      <c r="AV259" s="20"/>
      <c r="AW259" s="20"/>
      <c r="AX259" s="20"/>
      <c r="AY259" s="20"/>
      <c r="AZ259" s="20"/>
      <c r="BA259" s="20"/>
      <c r="BB259" s="20"/>
      <c r="BC259" s="20"/>
      <c r="BD259" s="20"/>
      <c r="BE259" s="20"/>
      <c r="BF259" s="20"/>
      <c r="BG259" s="20"/>
      <c r="BH259" s="20"/>
      <c r="BI259" s="20"/>
      <c r="BJ259" s="20"/>
      <c r="BK259" s="20"/>
      <c r="BL259" s="20"/>
    </row>
    <row r="260" spans="3:64" ht="13.5" customHeight="1">
      <c r="C260" s="195"/>
      <c r="F260" s="195"/>
      <c r="G260" s="195"/>
      <c r="H260" s="195"/>
      <c r="I260" s="195"/>
      <c r="J260" s="302"/>
      <c r="K260" s="302"/>
      <c r="L260" s="302"/>
      <c r="M260" s="302"/>
      <c r="Q260" s="277"/>
      <c r="V260" s="292"/>
      <c r="Y260" s="293"/>
      <c r="Z260" s="293"/>
      <c r="AB260" s="293"/>
      <c r="AC260" s="293"/>
      <c r="AD260" s="293"/>
      <c r="AF260" s="293"/>
      <c r="AH260" s="293"/>
      <c r="AJ260" s="293"/>
      <c r="AK260" s="293"/>
      <c r="AM260" s="195"/>
      <c r="AN260" s="195"/>
      <c r="AO260" s="195"/>
      <c r="AP260" s="635"/>
      <c r="AQ260" s="635"/>
      <c r="AR260" s="635"/>
      <c r="AS260" s="635"/>
      <c r="AT260" s="20"/>
      <c r="AU260" s="20"/>
      <c r="AV260" s="20"/>
      <c r="AW260" s="20"/>
      <c r="AX260" s="20"/>
      <c r="AY260" s="20"/>
      <c r="AZ260" s="20"/>
      <c r="BA260" s="20"/>
      <c r="BB260" s="20"/>
      <c r="BC260" s="20"/>
      <c r="BD260" s="20"/>
      <c r="BE260" s="20"/>
      <c r="BF260" s="20"/>
      <c r="BG260" s="20"/>
      <c r="BH260" s="20"/>
      <c r="BI260" s="20"/>
      <c r="BJ260" s="20"/>
      <c r="BK260" s="20"/>
      <c r="BL260" s="20"/>
    </row>
    <row r="261" spans="3:64" ht="13.5" customHeight="1">
      <c r="C261" s="195"/>
      <c r="F261" s="195"/>
      <c r="G261" s="195"/>
      <c r="H261" s="195"/>
      <c r="I261" s="195"/>
      <c r="J261" s="302"/>
      <c r="K261" s="302"/>
      <c r="L261" s="302"/>
      <c r="M261" s="302"/>
      <c r="Q261" s="277"/>
      <c r="V261" s="292"/>
      <c r="Y261" s="293"/>
      <c r="Z261" s="293"/>
      <c r="AB261" s="293"/>
      <c r="AC261" s="293"/>
      <c r="AD261" s="293"/>
      <c r="AF261" s="293"/>
      <c r="AH261" s="293"/>
      <c r="AJ261" s="293"/>
      <c r="AK261" s="293"/>
      <c r="AM261" s="195"/>
      <c r="AN261" s="195"/>
      <c r="AO261" s="195"/>
      <c r="AP261" s="635"/>
      <c r="AQ261" s="635"/>
      <c r="AR261" s="635"/>
      <c r="AS261" s="635"/>
      <c r="AT261" s="20"/>
      <c r="AU261" s="20"/>
      <c r="AV261" s="20"/>
      <c r="AW261" s="20"/>
      <c r="AX261" s="20"/>
      <c r="AY261" s="20"/>
      <c r="AZ261" s="20"/>
      <c r="BA261" s="20"/>
      <c r="BB261" s="20"/>
      <c r="BC261" s="20"/>
      <c r="BD261" s="20"/>
      <c r="BE261" s="20"/>
      <c r="BF261" s="20"/>
      <c r="BG261" s="20"/>
      <c r="BH261" s="20"/>
      <c r="BI261" s="20"/>
      <c r="BJ261" s="20"/>
      <c r="BK261" s="20"/>
      <c r="BL261" s="20"/>
    </row>
    <row r="262" spans="3:64" ht="13.5" customHeight="1">
      <c r="C262" s="195"/>
      <c r="F262" s="195"/>
      <c r="G262" s="195"/>
      <c r="H262" s="195"/>
      <c r="I262" s="195"/>
      <c r="J262" s="302"/>
      <c r="K262" s="302"/>
      <c r="L262" s="302"/>
      <c r="M262" s="302"/>
      <c r="Q262" s="277"/>
      <c r="V262" s="292"/>
      <c r="Y262" s="293"/>
      <c r="Z262" s="293"/>
      <c r="AB262" s="293"/>
      <c r="AC262" s="293"/>
      <c r="AD262" s="293"/>
      <c r="AF262" s="293"/>
      <c r="AH262" s="293"/>
      <c r="AJ262" s="293"/>
      <c r="AK262" s="293"/>
      <c r="AM262" s="195"/>
      <c r="AN262" s="195"/>
      <c r="AO262" s="195"/>
      <c r="AP262" s="635"/>
      <c r="AQ262" s="635"/>
      <c r="AR262" s="635"/>
      <c r="AS262" s="635"/>
      <c r="AT262" s="20"/>
      <c r="AU262" s="20"/>
      <c r="AV262" s="20"/>
      <c r="AW262" s="20"/>
      <c r="AX262" s="20"/>
      <c r="AY262" s="20"/>
      <c r="AZ262" s="20"/>
      <c r="BA262" s="20"/>
      <c r="BB262" s="20"/>
      <c r="BC262" s="20"/>
      <c r="BD262" s="20"/>
      <c r="BE262" s="20"/>
      <c r="BF262" s="20"/>
      <c r="BG262" s="20"/>
      <c r="BH262" s="20"/>
      <c r="BI262" s="20"/>
      <c r="BJ262" s="20"/>
      <c r="BK262" s="20"/>
      <c r="BL262" s="20"/>
    </row>
    <row r="263" spans="3:64" ht="13.5" customHeight="1">
      <c r="C263" s="195"/>
      <c r="F263" s="195"/>
      <c r="G263" s="195"/>
      <c r="H263" s="195"/>
      <c r="I263" s="195"/>
      <c r="J263" s="302"/>
      <c r="K263" s="302"/>
      <c r="L263" s="302"/>
      <c r="M263" s="302"/>
      <c r="Q263" s="277"/>
      <c r="V263" s="292"/>
      <c r="Y263" s="293"/>
      <c r="Z263" s="293"/>
      <c r="AB263" s="293"/>
      <c r="AC263" s="293"/>
      <c r="AD263" s="293"/>
      <c r="AF263" s="293"/>
      <c r="AH263" s="293"/>
      <c r="AJ263" s="293"/>
      <c r="AK263" s="293"/>
      <c r="AM263" s="195"/>
      <c r="AN263" s="195"/>
      <c r="AO263" s="195"/>
      <c r="AP263" s="635"/>
      <c r="AQ263" s="635"/>
      <c r="AR263" s="635"/>
      <c r="AS263" s="635"/>
      <c r="AT263" s="20"/>
      <c r="AU263" s="20"/>
      <c r="AV263" s="20"/>
      <c r="AW263" s="20"/>
      <c r="AX263" s="20"/>
      <c r="AY263" s="20"/>
      <c r="AZ263" s="20"/>
      <c r="BA263" s="20"/>
      <c r="BB263" s="20"/>
      <c r="BC263" s="20"/>
      <c r="BD263" s="20"/>
      <c r="BE263" s="20"/>
      <c r="BF263" s="20"/>
      <c r="BG263" s="20"/>
      <c r="BH263" s="20"/>
      <c r="BI263" s="20"/>
      <c r="BJ263" s="20"/>
      <c r="BK263" s="20"/>
      <c r="BL263" s="20"/>
    </row>
    <row r="264" spans="3:64" ht="13.5" customHeight="1">
      <c r="C264" s="195"/>
      <c r="F264" s="195"/>
      <c r="G264" s="195"/>
      <c r="H264" s="195"/>
      <c r="I264" s="195"/>
      <c r="J264" s="302"/>
      <c r="K264" s="302"/>
      <c r="L264" s="302"/>
      <c r="M264" s="302"/>
      <c r="Q264" s="277"/>
      <c r="V264" s="292"/>
      <c r="Y264" s="293"/>
      <c r="Z264" s="293"/>
      <c r="AB264" s="293"/>
      <c r="AC264" s="293"/>
      <c r="AD264" s="293"/>
      <c r="AF264" s="293"/>
      <c r="AH264" s="293"/>
      <c r="AJ264" s="293"/>
      <c r="AK264" s="293"/>
      <c r="AM264" s="195"/>
      <c r="AN264" s="195"/>
      <c r="AO264" s="195"/>
      <c r="AP264" s="635"/>
      <c r="AQ264" s="635"/>
      <c r="AR264" s="635"/>
      <c r="AS264" s="635"/>
      <c r="AT264" s="20"/>
      <c r="AU264" s="20"/>
      <c r="AV264" s="20"/>
      <c r="AW264" s="20"/>
      <c r="AX264" s="20"/>
      <c r="AY264" s="20"/>
      <c r="AZ264" s="20"/>
      <c r="BA264" s="20"/>
      <c r="BB264" s="20"/>
      <c r="BC264" s="20"/>
      <c r="BD264" s="20"/>
      <c r="BE264" s="20"/>
      <c r="BF264" s="20"/>
      <c r="BG264" s="20"/>
      <c r="BH264" s="20"/>
      <c r="BI264" s="20"/>
      <c r="BJ264" s="20"/>
      <c r="BK264" s="20"/>
      <c r="BL264" s="20"/>
    </row>
    <row r="265" spans="3:64" ht="13.5" customHeight="1">
      <c r="C265" s="195"/>
      <c r="F265" s="195"/>
      <c r="G265" s="195"/>
      <c r="H265" s="195"/>
      <c r="I265" s="195"/>
      <c r="J265" s="302"/>
      <c r="K265" s="302"/>
      <c r="L265" s="302"/>
      <c r="M265" s="302"/>
      <c r="Q265" s="277"/>
      <c r="V265" s="292"/>
      <c r="Y265" s="293"/>
      <c r="Z265" s="293"/>
      <c r="AB265" s="293"/>
      <c r="AC265" s="293"/>
      <c r="AD265" s="293"/>
      <c r="AF265" s="293"/>
      <c r="AH265" s="293"/>
      <c r="AJ265" s="293"/>
      <c r="AK265" s="293"/>
      <c r="AM265" s="195"/>
      <c r="AN265" s="195"/>
      <c r="AO265" s="195"/>
      <c r="AP265" s="635"/>
      <c r="AQ265" s="635"/>
      <c r="AR265" s="635"/>
      <c r="AS265" s="635"/>
      <c r="AT265" s="20"/>
      <c r="AU265" s="20"/>
      <c r="AV265" s="20"/>
      <c r="AW265" s="20"/>
      <c r="AX265" s="20"/>
      <c r="AY265" s="20"/>
      <c r="AZ265" s="20"/>
      <c r="BA265" s="20"/>
      <c r="BB265" s="20"/>
      <c r="BC265" s="20"/>
      <c r="BD265" s="20"/>
      <c r="BE265" s="20"/>
      <c r="BF265" s="20"/>
      <c r="BG265" s="20"/>
      <c r="BH265" s="20"/>
      <c r="BI265" s="20"/>
      <c r="BJ265" s="20"/>
      <c r="BK265" s="20"/>
      <c r="BL265" s="20"/>
    </row>
    <row r="266" spans="3:64" ht="13.5" customHeight="1">
      <c r="C266" s="195"/>
      <c r="F266" s="195"/>
      <c r="G266" s="195"/>
      <c r="H266" s="195"/>
      <c r="I266" s="195"/>
      <c r="J266" s="302"/>
      <c r="K266" s="302"/>
      <c r="L266" s="302"/>
      <c r="M266" s="302"/>
      <c r="Q266" s="277"/>
      <c r="V266" s="292"/>
      <c r="Y266" s="293"/>
      <c r="Z266" s="293"/>
      <c r="AB266" s="293"/>
      <c r="AC266" s="293"/>
      <c r="AD266" s="293"/>
      <c r="AF266" s="293"/>
      <c r="AH266" s="293"/>
      <c r="AJ266" s="293"/>
      <c r="AK266" s="293"/>
      <c r="AM266" s="195"/>
      <c r="AN266" s="195"/>
      <c r="AO266" s="195"/>
      <c r="AP266" s="635"/>
      <c r="AQ266" s="635"/>
      <c r="AR266" s="635"/>
      <c r="AS266" s="635"/>
      <c r="AT266" s="20"/>
      <c r="AU266" s="20"/>
      <c r="AV266" s="20"/>
      <c r="AW266" s="20"/>
      <c r="AX266" s="20"/>
      <c r="AY266" s="20"/>
      <c r="AZ266" s="20"/>
      <c r="BA266" s="20"/>
      <c r="BB266" s="20"/>
      <c r="BC266" s="20"/>
      <c r="BD266" s="20"/>
      <c r="BE266" s="20"/>
      <c r="BF266" s="20"/>
      <c r="BG266" s="20"/>
      <c r="BH266" s="20"/>
      <c r="BI266" s="20"/>
      <c r="BJ266" s="20"/>
      <c r="BK266" s="20"/>
      <c r="BL266" s="20"/>
    </row>
    <row r="267" spans="3:64" ht="13.5" customHeight="1">
      <c r="C267" s="195"/>
      <c r="F267" s="195"/>
      <c r="G267" s="195"/>
      <c r="H267" s="195"/>
      <c r="I267" s="195"/>
      <c r="J267" s="302"/>
      <c r="K267" s="302"/>
      <c r="L267" s="302"/>
      <c r="M267" s="302"/>
      <c r="Q267" s="277"/>
      <c r="V267" s="292"/>
      <c r="Y267" s="293"/>
      <c r="Z267" s="293"/>
      <c r="AB267" s="293"/>
      <c r="AC267" s="293"/>
      <c r="AD267" s="293"/>
      <c r="AF267" s="293"/>
      <c r="AH267" s="293"/>
      <c r="AJ267" s="293"/>
      <c r="AK267" s="293"/>
      <c r="AM267" s="195"/>
      <c r="AN267" s="195"/>
      <c r="AO267" s="195"/>
      <c r="AP267" s="635"/>
      <c r="AQ267" s="635"/>
      <c r="AR267" s="635"/>
      <c r="AS267" s="635"/>
      <c r="AT267" s="20"/>
      <c r="AU267" s="20"/>
      <c r="AV267" s="20"/>
      <c r="AW267" s="20"/>
      <c r="AX267" s="20"/>
      <c r="AY267" s="20"/>
      <c r="AZ267" s="20"/>
      <c r="BA267" s="20"/>
      <c r="BB267" s="20"/>
      <c r="BC267" s="20"/>
      <c r="BD267" s="20"/>
      <c r="BE267" s="20"/>
      <c r="BF267" s="20"/>
      <c r="BG267" s="20"/>
      <c r="BH267" s="20"/>
      <c r="BI267" s="20"/>
      <c r="BJ267" s="20"/>
      <c r="BK267" s="20"/>
      <c r="BL267" s="20"/>
    </row>
    <row r="268" spans="3:64" ht="13.5" customHeight="1">
      <c r="C268" s="195"/>
      <c r="F268" s="195"/>
      <c r="G268" s="195"/>
      <c r="H268" s="195"/>
      <c r="I268" s="195"/>
      <c r="J268" s="302"/>
      <c r="K268" s="302"/>
      <c r="L268" s="302"/>
      <c r="M268" s="302"/>
      <c r="Q268" s="277"/>
      <c r="V268" s="292"/>
      <c r="Y268" s="293"/>
      <c r="Z268" s="293"/>
      <c r="AB268" s="293"/>
      <c r="AC268" s="293"/>
      <c r="AD268" s="293"/>
      <c r="AF268" s="293"/>
      <c r="AH268" s="293"/>
      <c r="AJ268" s="293"/>
      <c r="AK268" s="293"/>
      <c r="AM268" s="195"/>
      <c r="AN268" s="195"/>
      <c r="AO268" s="195"/>
      <c r="AP268" s="635"/>
      <c r="AQ268" s="635"/>
      <c r="AR268" s="635"/>
      <c r="AS268" s="635"/>
      <c r="AT268" s="20"/>
      <c r="AU268" s="20"/>
      <c r="AV268" s="20"/>
      <c r="AW268" s="20"/>
      <c r="AX268" s="20"/>
      <c r="AY268" s="20"/>
      <c r="AZ268" s="20"/>
      <c r="BA268" s="20"/>
      <c r="BB268" s="20"/>
      <c r="BC268" s="20"/>
      <c r="BD268" s="20"/>
      <c r="BE268" s="20"/>
      <c r="BF268" s="20"/>
      <c r="BG268" s="20"/>
      <c r="BH268" s="20"/>
      <c r="BI268" s="20"/>
      <c r="BJ268" s="20"/>
      <c r="BK268" s="20"/>
      <c r="BL268" s="20"/>
    </row>
    <row r="269" spans="3:64" ht="13.5" customHeight="1">
      <c r="C269" s="195"/>
      <c r="F269" s="195"/>
      <c r="G269" s="195"/>
      <c r="H269" s="195"/>
      <c r="I269" s="195"/>
      <c r="J269" s="302"/>
      <c r="K269" s="302"/>
      <c r="L269" s="302"/>
      <c r="M269" s="302"/>
      <c r="Q269" s="277"/>
      <c r="V269" s="292"/>
      <c r="Y269" s="293"/>
      <c r="Z269" s="293"/>
      <c r="AB269" s="293"/>
      <c r="AC269" s="293"/>
      <c r="AD269" s="293"/>
      <c r="AF269" s="293"/>
      <c r="AH269" s="293"/>
      <c r="AJ269" s="293"/>
      <c r="AK269" s="293"/>
      <c r="AM269" s="195"/>
      <c r="AN269" s="195"/>
      <c r="AO269" s="195"/>
      <c r="AP269" s="635"/>
      <c r="AQ269" s="635"/>
      <c r="AR269" s="635"/>
      <c r="AS269" s="635"/>
      <c r="AT269" s="20"/>
      <c r="AU269" s="20"/>
      <c r="AV269" s="20"/>
      <c r="AW269" s="20"/>
      <c r="AX269" s="20"/>
      <c r="AY269" s="20"/>
      <c r="AZ269" s="20"/>
      <c r="BA269" s="20"/>
      <c r="BB269" s="20"/>
      <c r="BC269" s="20"/>
      <c r="BD269" s="20"/>
      <c r="BE269" s="20"/>
      <c r="BF269" s="20"/>
      <c r="BG269" s="20"/>
      <c r="BH269" s="20"/>
      <c r="BI269" s="20"/>
      <c r="BJ269" s="20"/>
      <c r="BK269" s="20"/>
      <c r="BL269" s="20"/>
    </row>
    <row r="270" spans="3:64" ht="13.5" customHeight="1">
      <c r="C270" s="195"/>
      <c r="F270" s="195"/>
      <c r="G270" s="195"/>
      <c r="H270" s="195"/>
      <c r="I270" s="195"/>
      <c r="J270" s="302"/>
      <c r="K270" s="302"/>
      <c r="L270" s="302"/>
      <c r="M270" s="302"/>
      <c r="Q270" s="277"/>
      <c r="V270" s="292"/>
      <c r="Y270" s="293"/>
      <c r="Z270" s="293"/>
      <c r="AB270" s="293"/>
      <c r="AC270" s="293"/>
      <c r="AD270" s="293"/>
      <c r="AF270" s="293"/>
      <c r="AH270" s="293"/>
      <c r="AJ270" s="293"/>
      <c r="AK270" s="293"/>
      <c r="AM270" s="195"/>
      <c r="AN270" s="195"/>
      <c r="AO270" s="195"/>
      <c r="AP270" s="635"/>
      <c r="AQ270" s="635"/>
      <c r="AR270" s="635"/>
      <c r="AS270" s="635"/>
      <c r="AT270" s="20"/>
      <c r="AU270" s="20"/>
      <c r="AV270" s="20"/>
      <c r="AW270" s="20"/>
      <c r="AX270" s="20"/>
      <c r="AY270" s="20"/>
      <c r="AZ270" s="20"/>
      <c r="BA270" s="20"/>
      <c r="BB270" s="20"/>
      <c r="BC270" s="20"/>
      <c r="BD270" s="20"/>
      <c r="BE270" s="20"/>
      <c r="BF270" s="20"/>
      <c r="BG270" s="20"/>
      <c r="BH270" s="20"/>
      <c r="BI270" s="20"/>
      <c r="BJ270" s="20"/>
      <c r="BK270" s="20"/>
      <c r="BL270" s="20"/>
    </row>
    <row r="271" spans="3:64" ht="13.5" customHeight="1">
      <c r="C271" s="195"/>
      <c r="F271" s="195"/>
      <c r="G271" s="195"/>
      <c r="H271" s="195"/>
      <c r="I271" s="195"/>
      <c r="J271" s="302"/>
      <c r="K271" s="302"/>
      <c r="L271" s="302"/>
      <c r="M271" s="302"/>
      <c r="Q271" s="277"/>
      <c r="V271" s="292"/>
      <c r="Y271" s="293"/>
      <c r="Z271" s="293"/>
      <c r="AB271" s="293"/>
      <c r="AC271" s="293"/>
      <c r="AD271" s="293"/>
      <c r="AF271" s="293"/>
      <c r="AH271" s="293"/>
      <c r="AJ271" s="293"/>
      <c r="AK271" s="293"/>
      <c r="AM271" s="195"/>
      <c r="AN271" s="195"/>
      <c r="AO271" s="195"/>
      <c r="AP271" s="635"/>
      <c r="AQ271" s="635"/>
      <c r="AR271" s="635"/>
      <c r="AS271" s="635"/>
      <c r="AT271" s="20"/>
      <c r="AU271" s="20"/>
      <c r="AV271" s="20"/>
      <c r="AW271" s="20"/>
      <c r="AX271" s="20"/>
      <c r="AY271" s="20"/>
      <c r="AZ271" s="20"/>
      <c r="BA271" s="20"/>
      <c r="BB271" s="20"/>
      <c r="BC271" s="20"/>
      <c r="BD271" s="20"/>
      <c r="BE271" s="20"/>
      <c r="BF271" s="20"/>
      <c r="BG271" s="20"/>
      <c r="BH271" s="20"/>
      <c r="BI271" s="20"/>
      <c r="BJ271" s="20"/>
      <c r="BK271" s="20"/>
      <c r="BL271" s="20"/>
    </row>
    <row r="272" spans="3:64" ht="13.5" customHeight="1">
      <c r="C272" s="195"/>
      <c r="F272" s="195"/>
      <c r="G272" s="195"/>
      <c r="H272" s="195"/>
      <c r="I272" s="195"/>
      <c r="J272" s="302"/>
      <c r="K272" s="302"/>
      <c r="L272" s="302"/>
      <c r="M272" s="302"/>
      <c r="Q272" s="277"/>
      <c r="V272" s="292"/>
      <c r="Y272" s="293"/>
      <c r="Z272" s="293"/>
      <c r="AB272" s="293"/>
      <c r="AC272" s="293"/>
      <c r="AD272" s="293"/>
      <c r="AF272" s="293"/>
      <c r="AH272" s="293"/>
      <c r="AJ272" s="293"/>
      <c r="AK272" s="293"/>
      <c r="AM272" s="195"/>
      <c r="AN272" s="195"/>
      <c r="AO272" s="195"/>
      <c r="AP272" s="635"/>
      <c r="AQ272" s="635"/>
      <c r="AR272" s="635"/>
      <c r="AS272" s="635"/>
      <c r="AT272" s="20"/>
      <c r="AU272" s="20"/>
      <c r="AV272" s="20"/>
      <c r="AW272" s="20"/>
      <c r="AX272" s="20"/>
      <c r="AY272" s="20"/>
      <c r="AZ272" s="20"/>
      <c r="BA272" s="20"/>
      <c r="BB272" s="20"/>
      <c r="BC272" s="20"/>
      <c r="BD272" s="20"/>
      <c r="BE272" s="20"/>
      <c r="BF272" s="20"/>
      <c r="BG272" s="20"/>
      <c r="BH272" s="20"/>
      <c r="BI272" s="20"/>
      <c r="BJ272" s="20"/>
      <c r="BK272" s="20"/>
      <c r="BL272" s="20"/>
    </row>
    <row r="273" spans="3:64" ht="13.5" customHeight="1">
      <c r="C273" s="195"/>
      <c r="F273" s="195"/>
      <c r="G273" s="195"/>
      <c r="H273" s="195"/>
      <c r="I273" s="195"/>
      <c r="J273" s="302"/>
      <c r="K273" s="302"/>
      <c r="L273" s="302"/>
      <c r="M273" s="302"/>
      <c r="Q273" s="277"/>
      <c r="V273" s="292"/>
      <c r="Y273" s="293"/>
      <c r="Z273" s="293"/>
      <c r="AB273" s="293"/>
      <c r="AC273" s="293"/>
      <c r="AD273" s="293"/>
      <c r="AF273" s="293"/>
      <c r="AH273" s="293"/>
      <c r="AJ273" s="293"/>
      <c r="AK273" s="293"/>
      <c r="AM273" s="195"/>
      <c r="AN273" s="195"/>
      <c r="AO273" s="195"/>
      <c r="AP273" s="635"/>
      <c r="AQ273" s="635"/>
      <c r="AR273" s="635"/>
      <c r="AS273" s="635"/>
      <c r="AT273" s="20"/>
      <c r="AU273" s="20"/>
      <c r="AV273" s="20"/>
      <c r="AW273" s="20"/>
      <c r="AX273" s="20"/>
      <c r="AY273" s="20"/>
      <c r="AZ273" s="20"/>
      <c r="BA273" s="20"/>
      <c r="BB273" s="20"/>
      <c r="BC273" s="20"/>
      <c r="BD273" s="20"/>
      <c r="BE273" s="20"/>
      <c r="BF273" s="20"/>
      <c r="BG273" s="20"/>
      <c r="BH273" s="20"/>
      <c r="BI273" s="20"/>
      <c r="BJ273" s="20"/>
      <c r="BK273" s="20"/>
      <c r="BL273" s="20"/>
    </row>
    <row r="274" spans="3:64" ht="13.5" customHeight="1">
      <c r="C274" s="195"/>
      <c r="F274" s="195"/>
      <c r="G274" s="195"/>
      <c r="H274" s="195"/>
      <c r="I274" s="195"/>
      <c r="J274" s="302"/>
      <c r="K274" s="302"/>
      <c r="L274" s="302"/>
      <c r="M274" s="302"/>
      <c r="Q274" s="277"/>
      <c r="V274" s="292"/>
      <c r="Y274" s="293"/>
      <c r="Z274" s="293"/>
      <c r="AB274" s="293"/>
      <c r="AC274" s="293"/>
      <c r="AD274" s="293"/>
      <c r="AF274" s="293"/>
      <c r="AH274" s="293"/>
      <c r="AJ274" s="293"/>
      <c r="AK274" s="293"/>
      <c r="AM274" s="195"/>
      <c r="AN274" s="195"/>
      <c r="AO274" s="195"/>
      <c r="AP274" s="635"/>
      <c r="AQ274" s="635"/>
      <c r="AR274" s="635"/>
      <c r="AS274" s="635"/>
      <c r="AT274" s="20"/>
      <c r="AU274" s="20"/>
      <c r="AV274" s="20"/>
      <c r="AW274" s="20"/>
      <c r="AX274" s="20"/>
      <c r="AY274" s="20"/>
      <c r="AZ274" s="20"/>
      <c r="BA274" s="20"/>
      <c r="BB274" s="20"/>
      <c r="BC274" s="20"/>
      <c r="BD274" s="20"/>
      <c r="BE274" s="20"/>
      <c r="BF274" s="20"/>
      <c r="BG274" s="20"/>
      <c r="BH274" s="20"/>
      <c r="BI274" s="20"/>
      <c r="BJ274" s="20"/>
      <c r="BK274" s="20"/>
      <c r="BL274" s="20"/>
    </row>
    <row r="275" spans="3:64" ht="13.5" customHeight="1">
      <c r="C275" s="195"/>
      <c r="F275" s="195"/>
      <c r="G275" s="195"/>
      <c r="H275" s="195"/>
      <c r="I275" s="195"/>
      <c r="J275" s="302"/>
      <c r="K275" s="302"/>
      <c r="L275" s="302"/>
      <c r="M275" s="302"/>
      <c r="Q275" s="277"/>
      <c r="V275" s="292"/>
      <c r="Y275" s="293"/>
      <c r="Z275" s="293"/>
      <c r="AB275" s="293"/>
      <c r="AC275" s="293"/>
      <c r="AD275" s="293"/>
      <c r="AF275" s="293"/>
      <c r="AH275" s="293"/>
      <c r="AJ275" s="293"/>
      <c r="AK275" s="293"/>
      <c r="AM275" s="195"/>
      <c r="AN275" s="195"/>
      <c r="AO275" s="195"/>
      <c r="AP275" s="635"/>
      <c r="AQ275" s="635"/>
      <c r="AR275" s="635"/>
      <c r="AS275" s="635"/>
      <c r="AT275" s="20"/>
      <c r="AU275" s="20"/>
      <c r="AV275" s="20"/>
      <c r="AW275" s="20"/>
      <c r="AX275" s="20"/>
      <c r="AY275" s="20"/>
      <c r="AZ275" s="20"/>
      <c r="BA275" s="20"/>
      <c r="BB275" s="20"/>
      <c r="BC275" s="20"/>
      <c r="BD275" s="20"/>
      <c r="BE275" s="20"/>
      <c r="BF275" s="20"/>
      <c r="BG275" s="20"/>
      <c r="BH275" s="20"/>
      <c r="BI275" s="20"/>
      <c r="BJ275" s="20"/>
      <c r="BK275" s="20"/>
      <c r="BL275" s="20"/>
    </row>
    <row r="276" spans="3:64" ht="13.5" customHeight="1">
      <c r="C276" s="195"/>
      <c r="F276" s="195"/>
      <c r="G276" s="195"/>
      <c r="H276" s="195"/>
      <c r="I276" s="195"/>
      <c r="J276" s="302"/>
      <c r="K276" s="302"/>
      <c r="L276" s="302"/>
      <c r="M276" s="302"/>
      <c r="Q276" s="277"/>
      <c r="V276" s="292"/>
      <c r="Y276" s="293"/>
      <c r="Z276" s="293"/>
      <c r="AB276" s="293"/>
      <c r="AC276" s="293"/>
      <c r="AD276" s="293"/>
      <c r="AF276" s="293"/>
      <c r="AH276" s="293"/>
      <c r="AJ276" s="293"/>
      <c r="AK276" s="293"/>
      <c r="AM276" s="195"/>
      <c r="AN276" s="195"/>
      <c r="AO276" s="195"/>
      <c r="AP276" s="635"/>
      <c r="AQ276" s="635"/>
      <c r="AR276" s="635"/>
      <c r="AS276" s="635"/>
      <c r="AT276" s="20"/>
      <c r="AU276" s="20"/>
      <c r="AV276" s="20"/>
      <c r="AW276" s="20"/>
      <c r="AX276" s="20"/>
      <c r="AY276" s="20"/>
      <c r="AZ276" s="20"/>
      <c r="BA276" s="20"/>
      <c r="BB276" s="20"/>
      <c r="BC276" s="20"/>
      <c r="BD276" s="20"/>
      <c r="BE276" s="20"/>
      <c r="BF276" s="20"/>
      <c r="BG276" s="20"/>
      <c r="BH276" s="20"/>
      <c r="BI276" s="20"/>
      <c r="BJ276" s="20"/>
      <c r="BK276" s="20"/>
      <c r="BL276" s="20"/>
    </row>
    <row r="277" spans="3:64" ht="13.5" customHeight="1">
      <c r="C277" s="195"/>
      <c r="F277" s="195"/>
      <c r="G277" s="195"/>
      <c r="H277" s="195"/>
      <c r="I277" s="195"/>
      <c r="J277" s="302"/>
      <c r="K277" s="302"/>
      <c r="L277" s="302"/>
      <c r="M277" s="302"/>
      <c r="Q277" s="277"/>
      <c r="V277" s="292"/>
      <c r="Y277" s="293"/>
      <c r="Z277" s="293"/>
      <c r="AB277" s="293"/>
      <c r="AC277" s="293"/>
      <c r="AD277" s="293"/>
      <c r="AF277" s="293"/>
      <c r="AH277" s="293"/>
      <c r="AJ277" s="293"/>
      <c r="AK277" s="293"/>
      <c r="AM277" s="195"/>
      <c r="AN277" s="195"/>
      <c r="AO277" s="195"/>
      <c r="AP277" s="635"/>
      <c r="AQ277" s="635"/>
      <c r="AR277" s="635"/>
      <c r="AS277" s="635"/>
      <c r="AT277" s="20"/>
      <c r="AU277" s="20"/>
      <c r="AV277" s="20"/>
      <c r="AW277" s="20"/>
      <c r="AX277" s="20"/>
      <c r="AY277" s="20"/>
      <c r="AZ277" s="20"/>
      <c r="BA277" s="20"/>
      <c r="BB277" s="20"/>
      <c r="BC277" s="20"/>
      <c r="BD277" s="20"/>
      <c r="BE277" s="20"/>
      <c r="BF277" s="20"/>
      <c r="BG277" s="20"/>
      <c r="BH277" s="20"/>
      <c r="BI277" s="20"/>
      <c r="BJ277" s="20"/>
      <c r="BK277" s="20"/>
      <c r="BL277" s="20"/>
    </row>
    <row r="278" spans="3:64" ht="13.5" customHeight="1">
      <c r="C278" s="195"/>
      <c r="F278" s="195"/>
      <c r="G278" s="195"/>
      <c r="H278" s="195"/>
      <c r="I278" s="195"/>
      <c r="J278" s="302"/>
      <c r="K278" s="302"/>
      <c r="L278" s="302"/>
      <c r="M278" s="302"/>
      <c r="Q278" s="277"/>
      <c r="V278" s="292"/>
      <c r="Y278" s="293"/>
      <c r="Z278" s="293"/>
      <c r="AB278" s="293"/>
      <c r="AC278" s="293"/>
      <c r="AD278" s="293"/>
      <c r="AF278" s="293"/>
      <c r="AH278" s="293"/>
      <c r="AJ278" s="293"/>
      <c r="AK278" s="293"/>
      <c r="AM278" s="195"/>
      <c r="AN278" s="195"/>
      <c r="AO278" s="195"/>
      <c r="AP278" s="635"/>
      <c r="AQ278" s="635"/>
      <c r="AR278" s="635"/>
      <c r="AS278" s="635"/>
      <c r="AT278" s="20"/>
      <c r="AU278" s="20"/>
      <c r="AV278" s="20"/>
      <c r="AW278" s="20"/>
      <c r="AX278" s="20"/>
      <c r="AY278" s="20"/>
      <c r="AZ278" s="20"/>
      <c r="BA278" s="20"/>
      <c r="BB278" s="20"/>
      <c r="BC278" s="20"/>
      <c r="BD278" s="20"/>
      <c r="BE278" s="20"/>
      <c r="BF278" s="20"/>
      <c r="BG278" s="20"/>
      <c r="BH278" s="20"/>
      <c r="BI278" s="20"/>
      <c r="BJ278" s="20"/>
      <c r="BK278" s="20"/>
      <c r="BL278" s="20"/>
    </row>
    <row r="279" spans="3:64" ht="13.5" customHeight="1">
      <c r="C279" s="195"/>
      <c r="F279" s="195"/>
      <c r="G279" s="195"/>
      <c r="H279" s="195"/>
      <c r="I279" s="195"/>
      <c r="J279" s="302"/>
      <c r="K279" s="302"/>
      <c r="L279" s="302"/>
      <c r="M279" s="302"/>
      <c r="Q279" s="277"/>
      <c r="V279" s="292"/>
      <c r="Y279" s="293"/>
      <c r="Z279" s="293"/>
      <c r="AB279" s="293"/>
      <c r="AC279" s="293"/>
      <c r="AD279" s="293"/>
      <c r="AF279" s="293"/>
      <c r="AH279" s="293"/>
      <c r="AJ279" s="293"/>
      <c r="AK279" s="293"/>
      <c r="AM279" s="195"/>
      <c r="AN279" s="195"/>
      <c r="AO279" s="195"/>
      <c r="AP279" s="635"/>
      <c r="AQ279" s="635"/>
      <c r="AR279" s="635"/>
      <c r="AS279" s="635"/>
      <c r="AT279" s="20"/>
      <c r="AU279" s="20"/>
      <c r="AV279" s="20"/>
      <c r="AW279" s="20"/>
      <c r="AX279" s="20"/>
      <c r="AY279" s="20"/>
      <c r="AZ279" s="20"/>
      <c r="BA279" s="20"/>
      <c r="BB279" s="20"/>
      <c r="BC279" s="20"/>
      <c r="BD279" s="20"/>
      <c r="BE279" s="20"/>
      <c r="BF279" s="20"/>
      <c r="BG279" s="20"/>
      <c r="BH279" s="20"/>
      <c r="BI279" s="20"/>
      <c r="BJ279" s="20"/>
      <c r="BK279" s="20"/>
      <c r="BL279" s="20"/>
    </row>
    <row r="280" spans="3:64" ht="13.5" customHeight="1">
      <c r="C280" s="195"/>
      <c r="F280" s="195"/>
      <c r="G280" s="195"/>
      <c r="H280" s="195"/>
      <c r="I280" s="195"/>
      <c r="J280" s="302"/>
      <c r="K280" s="302"/>
      <c r="L280" s="302"/>
      <c r="M280" s="302"/>
      <c r="Q280" s="277"/>
      <c r="V280" s="292"/>
      <c r="Y280" s="293"/>
      <c r="Z280" s="293"/>
      <c r="AB280" s="293"/>
      <c r="AC280" s="293"/>
      <c r="AD280" s="293"/>
      <c r="AF280" s="293"/>
      <c r="AH280" s="293"/>
      <c r="AJ280" s="293"/>
      <c r="AK280" s="293"/>
      <c r="AM280" s="195"/>
      <c r="AN280" s="195"/>
      <c r="AO280" s="195"/>
      <c r="AP280" s="635"/>
      <c r="AQ280" s="635"/>
      <c r="AR280" s="635"/>
      <c r="AS280" s="635"/>
      <c r="AT280" s="20"/>
      <c r="AU280" s="20"/>
      <c r="AV280" s="20"/>
      <c r="AW280" s="20"/>
      <c r="AX280" s="20"/>
      <c r="AY280" s="20"/>
      <c r="AZ280" s="20"/>
      <c r="BA280" s="20"/>
      <c r="BB280" s="20"/>
      <c r="BC280" s="20"/>
      <c r="BD280" s="20"/>
      <c r="BE280" s="20"/>
      <c r="BF280" s="20"/>
      <c r="BG280" s="20"/>
      <c r="BH280" s="20"/>
      <c r="BI280" s="20"/>
      <c r="BJ280" s="20"/>
      <c r="BK280" s="20"/>
      <c r="BL280" s="20"/>
    </row>
    <row r="281" spans="3:64" ht="13.5" customHeight="1">
      <c r="C281" s="195"/>
      <c r="F281" s="195"/>
      <c r="G281" s="195"/>
      <c r="H281" s="195"/>
      <c r="I281" s="195"/>
      <c r="J281" s="302"/>
      <c r="K281" s="302"/>
      <c r="L281" s="302"/>
      <c r="M281" s="302"/>
      <c r="Q281" s="277"/>
      <c r="V281" s="292"/>
      <c r="Y281" s="293"/>
      <c r="Z281" s="293"/>
      <c r="AB281" s="293"/>
      <c r="AC281" s="293"/>
      <c r="AD281" s="293"/>
      <c r="AF281" s="293"/>
      <c r="AH281" s="293"/>
      <c r="AJ281" s="293"/>
      <c r="AK281" s="293"/>
      <c r="AM281" s="195"/>
      <c r="AN281" s="195"/>
      <c r="AO281" s="195"/>
      <c r="AP281" s="635"/>
      <c r="AQ281" s="635"/>
      <c r="AR281" s="635"/>
      <c r="AS281" s="635"/>
      <c r="AT281" s="20"/>
      <c r="AU281" s="20"/>
      <c r="AV281" s="20"/>
      <c r="AW281" s="20"/>
      <c r="AX281" s="20"/>
      <c r="AY281" s="20"/>
      <c r="AZ281" s="20"/>
      <c r="BA281" s="20"/>
      <c r="BB281" s="20"/>
      <c r="BC281" s="20"/>
      <c r="BD281" s="20"/>
      <c r="BE281" s="20"/>
      <c r="BF281" s="20"/>
      <c r="BG281" s="20"/>
      <c r="BH281" s="20"/>
      <c r="BI281" s="20"/>
      <c r="BJ281" s="20"/>
      <c r="BK281" s="20"/>
      <c r="BL281" s="20"/>
    </row>
    <row r="282" spans="3:64" ht="13.5" customHeight="1">
      <c r="C282" s="195"/>
      <c r="F282" s="195"/>
      <c r="G282" s="195"/>
      <c r="H282" s="195"/>
      <c r="I282" s="195"/>
      <c r="J282" s="302"/>
      <c r="K282" s="302"/>
      <c r="L282" s="302"/>
      <c r="M282" s="302"/>
      <c r="Q282" s="277"/>
      <c r="V282" s="292"/>
      <c r="Y282" s="293"/>
      <c r="Z282" s="293"/>
      <c r="AB282" s="293"/>
      <c r="AC282" s="293"/>
      <c r="AD282" s="293"/>
      <c r="AF282" s="293"/>
      <c r="AH282" s="293"/>
      <c r="AJ282" s="293"/>
      <c r="AK282" s="293"/>
      <c r="AM282" s="195"/>
      <c r="AN282" s="195"/>
      <c r="AO282" s="195"/>
      <c r="AP282" s="635"/>
      <c r="AQ282" s="635"/>
      <c r="AR282" s="635"/>
      <c r="AS282" s="635"/>
      <c r="AT282" s="20"/>
      <c r="AU282" s="20"/>
      <c r="AV282" s="20"/>
      <c r="AW282" s="20"/>
      <c r="AX282" s="20"/>
      <c r="AY282" s="20"/>
      <c r="AZ282" s="20"/>
      <c r="BA282" s="20"/>
      <c r="BB282" s="20"/>
      <c r="BC282" s="20"/>
      <c r="BD282" s="20"/>
      <c r="BE282" s="20"/>
      <c r="BF282" s="20"/>
      <c r="BG282" s="20"/>
      <c r="BH282" s="20"/>
      <c r="BI282" s="20"/>
      <c r="BJ282" s="20"/>
      <c r="BK282" s="20"/>
      <c r="BL282" s="20"/>
    </row>
    <row r="283" spans="3:64" ht="13.5" customHeight="1">
      <c r="C283" s="195"/>
      <c r="F283" s="195"/>
      <c r="G283" s="195"/>
      <c r="H283" s="195"/>
      <c r="I283" s="195"/>
      <c r="J283" s="302"/>
      <c r="K283" s="302"/>
      <c r="L283" s="302"/>
      <c r="M283" s="302"/>
      <c r="Q283" s="277"/>
      <c r="V283" s="292"/>
      <c r="Y283" s="293"/>
      <c r="Z283" s="293"/>
      <c r="AB283" s="293"/>
      <c r="AC283" s="293"/>
      <c r="AD283" s="293"/>
      <c r="AF283" s="293"/>
      <c r="AH283" s="293"/>
      <c r="AJ283" s="293"/>
      <c r="AK283" s="293"/>
      <c r="AM283" s="195"/>
      <c r="AN283" s="195"/>
      <c r="AO283" s="195"/>
      <c r="AP283" s="635"/>
      <c r="AQ283" s="635"/>
      <c r="AR283" s="635"/>
      <c r="AS283" s="635"/>
      <c r="AT283" s="20"/>
      <c r="AU283" s="20"/>
      <c r="AV283" s="20"/>
      <c r="AW283" s="20"/>
      <c r="AX283" s="20"/>
      <c r="AY283" s="20"/>
      <c r="AZ283" s="20"/>
      <c r="BA283" s="20"/>
      <c r="BB283" s="20"/>
      <c r="BC283" s="20"/>
      <c r="BD283" s="20"/>
      <c r="BE283" s="20"/>
      <c r="BF283" s="20"/>
      <c r="BG283" s="20"/>
      <c r="BH283" s="20"/>
      <c r="BI283" s="20"/>
      <c r="BJ283" s="20"/>
      <c r="BK283" s="20"/>
      <c r="BL283" s="20"/>
    </row>
    <row r="284" spans="3:64" ht="13.5" customHeight="1">
      <c r="C284" s="195"/>
      <c r="F284" s="195"/>
      <c r="G284" s="195"/>
      <c r="H284" s="195"/>
      <c r="I284" s="195"/>
      <c r="J284" s="302"/>
      <c r="K284" s="302"/>
      <c r="L284" s="302"/>
      <c r="M284" s="302"/>
      <c r="Q284" s="277"/>
      <c r="V284" s="292"/>
      <c r="Y284" s="293"/>
      <c r="Z284" s="293"/>
      <c r="AB284" s="293"/>
      <c r="AC284" s="293"/>
      <c r="AD284" s="293"/>
      <c r="AF284" s="293"/>
      <c r="AH284" s="293"/>
      <c r="AJ284" s="293"/>
      <c r="AK284" s="293"/>
      <c r="AM284" s="195"/>
      <c r="AN284" s="195"/>
      <c r="AO284" s="195"/>
      <c r="AP284" s="635"/>
      <c r="AQ284" s="635"/>
      <c r="AR284" s="635"/>
      <c r="AS284" s="635"/>
      <c r="AT284" s="20"/>
      <c r="AU284" s="20"/>
      <c r="AV284" s="20"/>
      <c r="AW284" s="20"/>
      <c r="AX284" s="20"/>
      <c r="AY284" s="20"/>
      <c r="AZ284" s="20"/>
      <c r="BA284" s="20"/>
      <c r="BB284" s="20"/>
      <c r="BC284" s="20"/>
      <c r="BD284" s="20"/>
      <c r="BE284" s="20"/>
      <c r="BF284" s="20"/>
      <c r="BG284" s="20"/>
      <c r="BH284" s="20"/>
      <c r="BI284" s="20"/>
      <c r="BJ284" s="20"/>
      <c r="BK284" s="20"/>
      <c r="BL284" s="20"/>
    </row>
    <row r="285" spans="3:64" ht="13.5" customHeight="1">
      <c r="C285" s="195"/>
      <c r="F285" s="195"/>
      <c r="G285" s="195"/>
      <c r="H285" s="195"/>
      <c r="I285" s="195"/>
      <c r="J285" s="302"/>
      <c r="K285" s="302"/>
      <c r="L285" s="302"/>
      <c r="M285" s="302"/>
      <c r="Q285" s="277"/>
      <c r="V285" s="292"/>
      <c r="Y285" s="293"/>
      <c r="Z285" s="293"/>
      <c r="AB285" s="293"/>
      <c r="AC285" s="293"/>
      <c r="AD285" s="293"/>
      <c r="AF285" s="293"/>
      <c r="AH285" s="293"/>
      <c r="AJ285" s="293"/>
      <c r="AK285" s="293"/>
      <c r="AM285" s="195"/>
      <c r="AN285" s="195"/>
      <c r="AO285" s="195"/>
      <c r="AP285" s="635"/>
      <c r="AQ285" s="635"/>
      <c r="AR285" s="635"/>
      <c r="AS285" s="635"/>
      <c r="AT285" s="20"/>
      <c r="AU285" s="20"/>
      <c r="AV285" s="20"/>
      <c r="AW285" s="20"/>
      <c r="AX285" s="20"/>
      <c r="AY285" s="20"/>
      <c r="AZ285" s="20"/>
      <c r="BA285" s="20"/>
      <c r="BB285" s="20"/>
      <c r="BC285" s="20"/>
      <c r="BD285" s="20"/>
      <c r="BE285" s="20"/>
      <c r="BF285" s="20"/>
      <c r="BG285" s="20"/>
      <c r="BH285" s="20"/>
      <c r="BI285" s="20"/>
      <c r="BJ285" s="20"/>
      <c r="BK285" s="20"/>
      <c r="BL285" s="20"/>
    </row>
    <row r="286" spans="3:64" ht="13.5" customHeight="1">
      <c r="C286" s="195"/>
      <c r="F286" s="195"/>
      <c r="G286" s="195"/>
      <c r="H286" s="195"/>
      <c r="I286" s="195"/>
      <c r="J286" s="302"/>
      <c r="K286" s="302"/>
      <c r="L286" s="302"/>
      <c r="M286" s="302"/>
      <c r="Q286" s="277"/>
      <c r="V286" s="292"/>
      <c r="Y286" s="293"/>
      <c r="Z286" s="293"/>
      <c r="AB286" s="293"/>
      <c r="AC286" s="293"/>
      <c r="AD286" s="293"/>
      <c r="AF286" s="293"/>
      <c r="AH286" s="293"/>
      <c r="AJ286" s="293"/>
      <c r="AK286" s="293"/>
      <c r="AM286" s="195"/>
      <c r="AN286" s="195"/>
      <c r="AO286" s="195"/>
      <c r="AP286" s="635"/>
      <c r="AQ286" s="635"/>
      <c r="AR286" s="635"/>
      <c r="AS286" s="635"/>
      <c r="AT286" s="20"/>
      <c r="AU286" s="20"/>
      <c r="AV286" s="20"/>
      <c r="AW286" s="20"/>
      <c r="AX286" s="20"/>
      <c r="AY286" s="20"/>
      <c r="AZ286" s="20"/>
      <c r="BA286" s="20"/>
      <c r="BB286" s="20"/>
      <c r="BC286" s="20"/>
      <c r="BD286" s="20"/>
      <c r="BE286" s="20"/>
      <c r="BF286" s="20"/>
      <c r="BG286" s="20"/>
      <c r="BH286" s="20"/>
      <c r="BI286" s="20"/>
      <c r="BJ286" s="20"/>
      <c r="BK286" s="20"/>
      <c r="BL286" s="20"/>
    </row>
    <row r="287" spans="3:64" ht="13.5" customHeight="1">
      <c r="C287" s="195"/>
      <c r="F287" s="195"/>
      <c r="G287" s="195"/>
      <c r="H287" s="195"/>
      <c r="I287" s="195"/>
      <c r="J287" s="302"/>
      <c r="K287" s="302"/>
      <c r="L287" s="302"/>
      <c r="M287" s="302"/>
      <c r="Q287" s="277"/>
      <c r="V287" s="292"/>
      <c r="Y287" s="293"/>
      <c r="Z287" s="293"/>
      <c r="AB287" s="293"/>
      <c r="AC287" s="293"/>
      <c r="AD287" s="293"/>
      <c r="AF287" s="293"/>
      <c r="AH287" s="293"/>
      <c r="AJ287" s="293"/>
      <c r="AK287" s="293"/>
      <c r="AM287" s="195"/>
      <c r="AN287" s="195"/>
      <c r="AO287" s="195"/>
      <c r="AP287" s="635"/>
      <c r="AQ287" s="635"/>
      <c r="AR287" s="635"/>
      <c r="AS287" s="635"/>
      <c r="AT287" s="20"/>
      <c r="AU287" s="20"/>
      <c r="AV287" s="20"/>
      <c r="AW287" s="20"/>
      <c r="AX287" s="20"/>
      <c r="AY287" s="20"/>
      <c r="AZ287" s="20"/>
      <c r="BA287" s="20"/>
      <c r="BB287" s="20"/>
      <c r="BC287" s="20"/>
      <c r="BD287" s="20"/>
      <c r="BE287" s="20"/>
      <c r="BF287" s="20"/>
      <c r="BG287" s="20"/>
      <c r="BH287" s="20"/>
      <c r="BI287" s="20"/>
      <c r="BJ287" s="20"/>
      <c r="BK287" s="20"/>
      <c r="BL287" s="20"/>
    </row>
    <row r="288" spans="3:64" ht="13.5" customHeight="1">
      <c r="C288" s="195"/>
      <c r="F288" s="195"/>
      <c r="G288" s="195"/>
      <c r="H288" s="195"/>
      <c r="I288" s="195"/>
      <c r="J288" s="302"/>
      <c r="K288" s="302"/>
      <c r="L288" s="302"/>
      <c r="M288" s="302"/>
      <c r="Q288" s="277"/>
      <c r="V288" s="292"/>
      <c r="Y288" s="293"/>
      <c r="Z288" s="293"/>
      <c r="AB288" s="293"/>
      <c r="AC288" s="293"/>
      <c r="AD288" s="293"/>
      <c r="AF288" s="293"/>
      <c r="AH288" s="293"/>
      <c r="AJ288" s="293"/>
      <c r="AK288" s="293"/>
      <c r="AM288" s="195"/>
      <c r="AN288" s="195"/>
      <c r="AO288" s="195"/>
      <c r="AP288" s="635"/>
      <c r="AQ288" s="635"/>
      <c r="AR288" s="635"/>
      <c r="AS288" s="635"/>
      <c r="AT288" s="20"/>
      <c r="AU288" s="20"/>
      <c r="AV288" s="20"/>
      <c r="AW288" s="20"/>
      <c r="AX288" s="20"/>
      <c r="AY288" s="20"/>
      <c r="AZ288" s="20"/>
      <c r="BA288" s="20"/>
      <c r="BB288" s="20"/>
      <c r="BC288" s="20"/>
      <c r="BD288" s="20"/>
      <c r="BE288" s="20"/>
      <c r="BF288" s="20"/>
      <c r="BG288" s="20"/>
      <c r="BH288" s="20"/>
      <c r="BI288" s="20"/>
      <c r="BJ288" s="20"/>
      <c r="BK288" s="20"/>
      <c r="BL288" s="20"/>
    </row>
    <row r="289" spans="3:64" ht="13.5" customHeight="1">
      <c r="C289" s="195"/>
      <c r="F289" s="195"/>
      <c r="G289" s="195"/>
      <c r="H289" s="195"/>
      <c r="I289" s="195"/>
      <c r="J289" s="302"/>
      <c r="K289" s="302"/>
      <c r="L289" s="302"/>
      <c r="M289" s="302"/>
      <c r="Q289" s="277"/>
      <c r="V289" s="292"/>
      <c r="Y289" s="293"/>
      <c r="Z289" s="293"/>
      <c r="AB289" s="293"/>
      <c r="AC289" s="293"/>
      <c r="AD289" s="293"/>
      <c r="AF289" s="293"/>
      <c r="AH289" s="293"/>
      <c r="AJ289" s="293"/>
      <c r="AK289" s="293"/>
      <c r="AM289" s="195"/>
      <c r="AN289" s="195"/>
      <c r="AO289" s="195"/>
      <c r="AP289" s="635"/>
      <c r="AQ289" s="635"/>
      <c r="AR289" s="635"/>
      <c r="AS289" s="635"/>
      <c r="AT289" s="20"/>
      <c r="AU289" s="20"/>
      <c r="AV289" s="20"/>
      <c r="AW289" s="20"/>
      <c r="AX289" s="20"/>
      <c r="AY289" s="20"/>
      <c r="AZ289" s="20"/>
      <c r="BA289" s="20"/>
      <c r="BB289" s="20"/>
      <c r="BC289" s="20"/>
      <c r="BD289" s="20"/>
      <c r="BE289" s="20"/>
      <c r="BF289" s="20"/>
      <c r="BG289" s="20"/>
      <c r="BH289" s="20"/>
      <c r="BI289" s="20"/>
      <c r="BJ289" s="20"/>
      <c r="BK289" s="20"/>
      <c r="BL289" s="20"/>
    </row>
    <row r="290" spans="3:64" ht="13.5" customHeight="1">
      <c r="C290" s="195"/>
      <c r="F290" s="195"/>
      <c r="G290" s="195"/>
      <c r="H290" s="195"/>
      <c r="I290" s="195"/>
      <c r="J290" s="302"/>
      <c r="K290" s="302"/>
      <c r="L290" s="302"/>
      <c r="M290" s="302"/>
      <c r="Q290" s="277"/>
      <c r="V290" s="292"/>
      <c r="Y290" s="293"/>
      <c r="Z290" s="293"/>
      <c r="AB290" s="293"/>
      <c r="AC290" s="293"/>
      <c r="AD290" s="293"/>
      <c r="AF290" s="293"/>
      <c r="AH290" s="293"/>
      <c r="AJ290" s="293"/>
      <c r="AK290" s="293"/>
      <c r="AM290" s="195"/>
      <c r="AN290" s="195"/>
      <c r="AO290" s="195"/>
      <c r="AP290" s="635"/>
      <c r="AQ290" s="635"/>
      <c r="AR290" s="635"/>
      <c r="AS290" s="635"/>
      <c r="AT290" s="20"/>
      <c r="AU290" s="20"/>
      <c r="AV290" s="20"/>
      <c r="AW290" s="20"/>
      <c r="AX290" s="20"/>
      <c r="AY290" s="20"/>
      <c r="AZ290" s="20"/>
      <c r="BA290" s="20"/>
      <c r="BB290" s="20"/>
      <c r="BC290" s="20"/>
      <c r="BD290" s="20"/>
      <c r="BE290" s="20"/>
      <c r="BF290" s="20"/>
      <c r="BG290" s="20"/>
      <c r="BH290" s="20"/>
      <c r="BI290" s="20"/>
      <c r="BJ290" s="20"/>
      <c r="BK290" s="20"/>
      <c r="BL290" s="20"/>
    </row>
    <row r="291" spans="3:64" ht="13.5" customHeight="1">
      <c r="C291" s="195"/>
      <c r="F291" s="195"/>
      <c r="G291" s="195"/>
      <c r="H291" s="195"/>
      <c r="I291" s="195"/>
      <c r="J291" s="302"/>
      <c r="K291" s="302"/>
      <c r="L291" s="302"/>
      <c r="M291" s="302"/>
      <c r="Q291" s="277"/>
      <c r="V291" s="292"/>
      <c r="Y291" s="293"/>
      <c r="Z291" s="293"/>
      <c r="AB291" s="293"/>
      <c r="AC291" s="293"/>
      <c r="AD291" s="293"/>
      <c r="AF291" s="293"/>
      <c r="AH291" s="293"/>
      <c r="AJ291" s="293"/>
      <c r="AK291" s="293"/>
      <c r="AM291" s="195"/>
      <c r="AN291" s="195"/>
      <c r="AO291" s="195"/>
      <c r="AP291" s="635"/>
      <c r="AQ291" s="635"/>
      <c r="AR291" s="635"/>
      <c r="AS291" s="635"/>
      <c r="AT291" s="20"/>
      <c r="AU291" s="20"/>
      <c r="AV291" s="20"/>
      <c r="AW291" s="20"/>
      <c r="AX291" s="20"/>
      <c r="AY291" s="20"/>
      <c r="AZ291" s="20"/>
      <c r="BA291" s="20"/>
      <c r="BB291" s="20"/>
      <c r="BC291" s="20"/>
      <c r="BD291" s="20"/>
      <c r="BE291" s="20"/>
      <c r="BF291" s="20"/>
      <c r="BG291" s="20"/>
      <c r="BH291" s="20"/>
      <c r="BI291" s="20"/>
      <c r="BJ291" s="20"/>
      <c r="BK291" s="20"/>
      <c r="BL291" s="20"/>
    </row>
    <row r="292" spans="3:64" ht="13.5" customHeight="1">
      <c r="C292" s="195"/>
      <c r="F292" s="195"/>
      <c r="G292" s="195"/>
      <c r="H292" s="195"/>
      <c r="I292" s="195"/>
      <c r="J292" s="302"/>
      <c r="K292" s="302"/>
      <c r="L292" s="302"/>
      <c r="M292" s="302"/>
      <c r="Q292" s="277"/>
      <c r="V292" s="292"/>
      <c r="Y292" s="293"/>
      <c r="Z292" s="293"/>
      <c r="AB292" s="293"/>
      <c r="AC292" s="293"/>
      <c r="AD292" s="293"/>
      <c r="AF292" s="293"/>
      <c r="AH292" s="293"/>
      <c r="AJ292" s="293"/>
      <c r="AK292" s="293"/>
      <c r="AM292" s="195"/>
      <c r="AN292" s="195"/>
      <c r="AO292" s="195"/>
      <c r="AP292" s="635"/>
      <c r="AQ292" s="635"/>
      <c r="AR292" s="635"/>
      <c r="AS292" s="635"/>
      <c r="AT292" s="20"/>
      <c r="AU292" s="20"/>
      <c r="AV292" s="20"/>
      <c r="AW292" s="20"/>
      <c r="AX292" s="20"/>
      <c r="AY292" s="20"/>
      <c r="AZ292" s="20"/>
      <c r="BA292" s="20"/>
      <c r="BB292" s="20"/>
      <c r="BC292" s="20"/>
      <c r="BD292" s="20"/>
      <c r="BE292" s="20"/>
      <c r="BF292" s="20"/>
      <c r="BG292" s="20"/>
      <c r="BH292" s="20"/>
      <c r="BI292" s="20"/>
      <c r="BJ292" s="20"/>
      <c r="BK292" s="20"/>
      <c r="BL292" s="20"/>
    </row>
    <row r="293" spans="3:64" ht="13.5" customHeight="1">
      <c r="C293" s="195"/>
      <c r="F293" s="195"/>
      <c r="G293" s="195"/>
      <c r="H293" s="195"/>
      <c r="I293" s="195"/>
      <c r="J293" s="302"/>
      <c r="K293" s="302"/>
      <c r="L293" s="302"/>
      <c r="M293" s="302"/>
      <c r="Q293" s="277"/>
      <c r="V293" s="292"/>
      <c r="Y293" s="293"/>
      <c r="Z293" s="293"/>
      <c r="AB293" s="293"/>
      <c r="AC293" s="293"/>
      <c r="AD293" s="293"/>
      <c r="AF293" s="293"/>
      <c r="AH293" s="293"/>
      <c r="AJ293" s="293"/>
      <c r="AK293" s="293"/>
      <c r="AM293" s="195"/>
      <c r="AN293" s="195"/>
      <c r="AO293" s="195"/>
      <c r="AP293" s="635"/>
      <c r="AQ293" s="635"/>
      <c r="AR293" s="635"/>
      <c r="AS293" s="635"/>
      <c r="AT293" s="20"/>
      <c r="AU293" s="20"/>
      <c r="AV293" s="20"/>
      <c r="AW293" s="20"/>
      <c r="AX293" s="20"/>
      <c r="AY293" s="20"/>
      <c r="AZ293" s="20"/>
      <c r="BA293" s="20"/>
      <c r="BB293" s="20"/>
      <c r="BC293" s="20"/>
      <c r="BD293" s="20"/>
      <c r="BE293" s="20"/>
      <c r="BF293" s="20"/>
      <c r="BG293" s="20"/>
      <c r="BH293" s="20"/>
      <c r="BI293" s="20"/>
      <c r="BJ293" s="20"/>
      <c r="BK293" s="20"/>
      <c r="BL293" s="20"/>
    </row>
    <row r="294" spans="3:64" ht="13.5" customHeight="1">
      <c r="C294" s="195"/>
      <c r="F294" s="195"/>
      <c r="G294" s="195"/>
      <c r="H294" s="195"/>
      <c r="I294" s="195"/>
      <c r="J294" s="302"/>
      <c r="K294" s="302"/>
      <c r="L294" s="302"/>
      <c r="M294" s="302"/>
      <c r="Q294" s="277"/>
      <c r="V294" s="292"/>
      <c r="Y294" s="293"/>
      <c r="Z294" s="293"/>
      <c r="AB294" s="293"/>
      <c r="AC294" s="293"/>
      <c r="AD294" s="293"/>
      <c r="AF294" s="293"/>
      <c r="AH294" s="293"/>
      <c r="AJ294" s="293"/>
      <c r="AK294" s="293"/>
      <c r="AM294" s="195"/>
      <c r="AN294" s="195"/>
      <c r="AO294" s="195"/>
      <c r="AP294" s="635"/>
      <c r="AQ294" s="635"/>
      <c r="AR294" s="635"/>
      <c r="AS294" s="635"/>
      <c r="AT294" s="20"/>
      <c r="AU294" s="20"/>
      <c r="AV294" s="20"/>
      <c r="AW294" s="20"/>
      <c r="AX294" s="20"/>
      <c r="AY294" s="20"/>
      <c r="AZ294" s="20"/>
      <c r="BA294" s="20"/>
      <c r="BB294" s="20"/>
      <c r="BC294" s="20"/>
      <c r="BD294" s="20"/>
      <c r="BE294" s="20"/>
      <c r="BF294" s="20"/>
      <c r="BG294" s="20"/>
      <c r="BH294" s="20"/>
      <c r="BI294" s="20"/>
      <c r="BJ294" s="20"/>
      <c r="BK294" s="20"/>
      <c r="BL294" s="20"/>
    </row>
    <row r="295" spans="3:64" ht="13.5" customHeight="1">
      <c r="C295" s="195"/>
      <c r="F295" s="195"/>
      <c r="G295" s="195"/>
      <c r="H295" s="195"/>
      <c r="I295" s="195"/>
      <c r="J295" s="302"/>
      <c r="K295" s="302"/>
      <c r="L295" s="302"/>
      <c r="M295" s="302"/>
      <c r="Q295" s="277"/>
      <c r="V295" s="292"/>
      <c r="Y295" s="293"/>
      <c r="Z295" s="293"/>
      <c r="AB295" s="293"/>
      <c r="AC295" s="293"/>
      <c r="AD295" s="293"/>
      <c r="AF295" s="293"/>
      <c r="AH295" s="293"/>
      <c r="AJ295" s="293"/>
      <c r="AK295" s="293"/>
      <c r="AM295" s="195"/>
      <c r="AN295" s="195"/>
      <c r="AO295" s="195"/>
      <c r="AP295" s="635"/>
      <c r="AQ295" s="635"/>
      <c r="AR295" s="635"/>
      <c r="AS295" s="635"/>
      <c r="AT295" s="20"/>
      <c r="AU295" s="20"/>
      <c r="AV295" s="20"/>
      <c r="AW295" s="20"/>
      <c r="AX295" s="20"/>
      <c r="AY295" s="20"/>
      <c r="AZ295" s="20"/>
      <c r="BA295" s="20"/>
      <c r="BB295" s="20"/>
      <c r="BC295" s="20"/>
      <c r="BD295" s="20"/>
      <c r="BE295" s="20"/>
      <c r="BF295" s="20"/>
      <c r="BG295" s="20"/>
      <c r="BH295" s="20"/>
      <c r="BI295" s="20"/>
      <c r="BJ295" s="20"/>
      <c r="BK295" s="20"/>
      <c r="BL295" s="20"/>
    </row>
    <row r="296" spans="3:64" ht="13.5" customHeight="1">
      <c r="C296" s="195"/>
      <c r="F296" s="195"/>
      <c r="G296" s="195"/>
      <c r="H296" s="195"/>
      <c r="I296" s="195"/>
      <c r="J296" s="302"/>
      <c r="K296" s="302"/>
      <c r="L296" s="302"/>
      <c r="M296" s="302"/>
      <c r="Q296" s="277"/>
      <c r="V296" s="292"/>
      <c r="Y296" s="293"/>
      <c r="Z296" s="293"/>
      <c r="AB296" s="293"/>
      <c r="AC296" s="293"/>
      <c r="AD296" s="293"/>
      <c r="AF296" s="293"/>
      <c r="AH296" s="293"/>
      <c r="AJ296" s="293"/>
      <c r="AK296" s="293"/>
      <c r="AM296" s="195"/>
      <c r="AN296" s="195"/>
      <c r="AO296" s="195"/>
      <c r="AP296" s="635"/>
      <c r="AQ296" s="635"/>
      <c r="AR296" s="635"/>
      <c r="AS296" s="635"/>
      <c r="AT296" s="20"/>
      <c r="AU296" s="20"/>
      <c r="AV296" s="20"/>
      <c r="AW296" s="20"/>
      <c r="AX296" s="20"/>
      <c r="AY296" s="20"/>
      <c r="AZ296" s="20"/>
      <c r="BA296" s="20"/>
      <c r="BB296" s="20"/>
      <c r="BC296" s="20"/>
      <c r="BD296" s="20"/>
      <c r="BE296" s="20"/>
      <c r="BF296" s="20"/>
      <c r="BG296" s="20"/>
      <c r="BH296" s="20"/>
      <c r="BI296" s="20"/>
      <c r="BJ296" s="20"/>
      <c r="BK296" s="20"/>
      <c r="BL296" s="20"/>
    </row>
    <row r="297" spans="3:64" ht="13.5" customHeight="1">
      <c r="C297" s="195"/>
      <c r="F297" s="195"/>
      <c r="G297" s="195"/>
      <c r="H297" s="195"/>
      <c r="I297" s="195"/>
      <c r="J297" s="302"/>
      <c r="K297" s="302"/>
      <c r="L297" s="302"/>
      <c r="M297" s="302"/>
      <c r="Q297" s="277"/>
      <c r="V297" s="292"/>
      <c r="Y297" s="293"/>
      <c r="Z297" s="293"/>
      <c r="AB297" s="293"/>
      <c r="AC297" s="293"/>
      <c r="AD297" s="293"/>
      <c r="AF297" s="293"/>
      <c r="AH297" s="293"/>
      <c r="AJ297" s="293"/>
      <c r="AK297" s="293"/>
      <c r="AM297" s="195"/>
      <c r="AN297" s="195"/>
      <c r="AO297" s="195"/>
      <c r="AP297" s="635"/>
      <c r="AQ297" s="635"/>
      <c r="AR297" s="635"/>
      <c r="AS297" s="635"/>
      <c r="AT297" s="20"/>
      <c r="AU297" s="20"/>
      <c r="AV297" s="20"/>
      <c r="AW297" s="20"/>
      <c r="AX297" s="20"/>
      <c r="AY297" s="20"/>
      <c r="AZ297" s="20"/>
      <c r="BA297" s="20"/>
      <c r="BB297" s="20"/>
      <c r="BC297" s="20"/>
      <c r="BD297" s="20"/>
      <c r="BE297" s="20"/>
      <c r="BF297" s="20"/>
      <c r="BG297" s="20"/>
      <c r="BH297" s="20"/>
      <c r="BI297" s="20"/>
      <c r="BJ297" s="20"/>
      <c r="BK297" s="20"/>
      <c r="BL297" s="20"/>
    </row>
    <row r="298" spans="3:64" ht="13.5" customHeight="1">
      <c r="C298" s="195"/>
      <c r="F298" s="195"/>
      <c r="G298" s="195"/>
      <c r="H298" s="195"/>
      <c r="I298" s="195"/>
      <c r="J298" s="302"/>
      <c r="K298" s="302"/>
      <c r="L298" s="302"/>
      <c r="M298" s="302"/>
      <c r="Q298" s="277"/>
      <c r="V298" s="292"/>
      <c r="Y298" s="293"/>
      <c r="Z298" s="293"/>
      <c r="AB298" s="293"/>
      <c r="AC298" s="293"/>
      <c r="AD298" s="293"/>
      <c r="AF298" s="293"/>
      <c r="AH298" s="293"/>
      <c r="AJ298" s="293"/>
      <c r="AK298" s="293"/>
      <c r="AM298" s="195"/>
      <c r="AN298" s="195"/>
      <c r="AO298" s="195"/>
      <c r="AP298" s="635"/>
      <c r="AQ298" s="635"/>
      <c r="AR298" s="635"/>
      <c r="AS298" s="635"/>
      <c r="AT298" s="20"/>
      <c r="AU298" s="20"/>
      <c r="AV298" s="20"/>
      <c r="AW298" s="20"/>
      <c r="AX298" s="20"/>
      <c r="AY298" s="20"/>
      <c r="AZ298" s="20"/>
      <c r="BA298" s="20"/>
      <c r="BB298" s="20"/>
      <c r="BC298" s="20"/>
      <c r="BD298" s="20"/>
      <c r="BE298" s="20"/>
      <c r="BF298" s="20"/>
      <c r="BG298" s="20"/>
      <c r="BH298" s="20"/>
      <c r="BI298" s="20"/>
      <c r="BJ298" s="20"/>
      <c r="BK298" s="20"/>
      <c r="BL298" s="20"/>
    </row>
    <row r="299" spans="3:64" ht="13.5" customHeight="1">
      <c r="C299" s="195"/>
      <c r="F299" s="195"/>
      <c r="G299" s="195"/>
      <c r="H299" s="195"/>
      <c r="I299" s="195"/>
      <c r="J299" s="302"/>
      <c r="K299" s="302"/>
      <c r="L299" s="302"/>
      <c r="M299" s="302"/>
      <c r="Q299" s="277"/>
      <c r="V299" s="292"/>
      <c r="Y299" s="293"/>
      <c r="Z299" s="293"/>
      <c r="AB299" s="293"/>
      <c r="AC299" s="293"/>
      <c r="AD299" s="293"/>
      <c r="AF299" s="293"/>
      <c r="AH299" s="293"/>
      <c r="AJ299" s="293"/>
      <c r="AK299" s="293"/>
      <c r="AM299" s="195"/>
      <c r="AN299" s="195"/>
      <c r="AO299" s="195"/>
      <c r="AP299" s="635"/>
      <c r="AQ299" s="635"/>
      <c r="AR299" s="635"/>
      <c r="AS299" s="635"/>
      <c r="AT299" s="20"/>
      <c r="AU299" s="20"/>
      <c r="AV299" s="20"/>
      <c r="AW299" s="20"/>
      <c r="AX299" s="20"/>
      <c r="AY299" s="20"/>
      <c r="AZ299" s="20"/>
      <c r="BA299" s="20"/>
      <c r="BB299" s="20"/>
      <c r="BC299" s="20"/>
      <c r="BD299" s="20"/>
      <c r="BE299" s="20"/>
      <c r="BF299" s="20"/>
      <c r="BG299" s="20"/>
      <c r="BH299" s="20"/>
      <c r="BI299" s="20"/>
      <c r="BJ299" s="20"/>
      <c r="BK299" s="20"/>
      <c r="BL299" s="20"/>
    </row>
    <row r="300" spans="3:64" ht="13.5" customHeight="1">
      <c r="C300" s="195"/>
      <c r="F300" s="195"/>
      <c r="G300" s="195"/>
      <c r="H300" s="195"/>
      <c r="I300" s="195"/>
      <c r="J300" s="302"/>
      <c r="K300" s="302"/>
      <c r="L300" s="302"/>
      <c r="M300" s="302"/>
      <c r="Q300" s="277"/>
      <c r="V300" s="292"/>
      <c r="Y300" s="293"/>
      <c r="Z300" s="293"/>
      <c r="AB300" s="293"/>
      <c r="AC300" s="293"/>
      <c r="AD300" s="293"/>
      <c r="AF300" s="293"/>
      <c r="AH300" s="293"/>
      <c r="AJ300" s="293"/>
      <c r="AK300" s="293"/>
      <c r="AM300" s="195"/>
      <c r="AN300" s="195"/>
      <c r="AO300" s="195"/>
      <c r="AP300" s="635"/>
      <c r="AQ300" s="635"/>
      <c r="AR300" s="635"/>
      <c r="AS300" s="635"/>
      <c r="AT300" s="20"/>
      <c r="AU300" s="20"/>
      <c r="AV300" s="20"/>
      <c r="AW300" s="20"/>
      <c r="AX300" s="20"/>
      <c r="AY300" s="20"/>
      <c r="AZ300" s="20"/>
      <c r="BA300" s="20"/>
      <c r="BB300" s="20"/>
      <c r="BC300" s="20"/>
      <c r="BD300" s="20"/>
      <c r="BE300" s="20"/>
      <c r="BF300" s="20"/>
      <c r="BG300" s="20"/>
      <c r="BH300" s="20"/>
      <c r="BI300" s="20"/>
      <c r="BJ300" s="20"/>
      <c r="BK300" s="20"/>
      <c r="BL300" s="20"/>
    </row>
    <row r="301" spans="3:64" ht="13.5" customHeight="1">
      <c r="C301" s="195"/>
      <c r="F301" s="195"/>
      <c r="G301" s="195"/>
      <c r="H301" s="195"/>
      <c r="I301" s="195"/>
      <c r="J301" s="302"/>
      <c r="K301" s="302"/>
      <c r="L301" s="302"/>
      <c r="M301" s="302"/>
      <c r="Q301" s="277"/>
      <c r="V301" s="292"/>
      <c r="Y301" s="293"/>
      <c r="Z301" s="293"/>
      <c r="AB301" s="293"/>
      <c r="AC301" s="293"/>
      <c r="AD301" s="293"/>
      <c r="AF301" s="293"/>
      <c r="AH301" s="293"/>
      <c r="AJ301" s="293"/>
      <c r="AK301" s="293"/>
      <c r="AM301" s="195"/>
      <c r="AN301" s="195"/>
      <c r="AO301" s="195"/>
      <c r="AP301" s="635"/>
      <c r="AQ301" s="635"/>
      <c r="AR301" s="635"/>
      <c r="AS301" s="635"/>
      <c r="AT301" s="20"/>
      <c r="AU301" s="20"/>
      <c r="AV301" s="20"/>
      <c r="AW301" s="20"/>
      <c r="AX301" s="20"/>
      <c r="AY301" s="20"/>
      <c r="AZ301" s="20"/>
      <c r="BA301" s="20"/>
      <c r="BB301" s="20"/>
      <c r="BC301" s="20"/>
      <c r="BD301" s="20"/>
      <c r="BE301" s="20"/>
      <c r="BF301" s="20"/>
      <c r="BG301" s="20"/>
      <c r="BH301" s="20"/>
      <c r="BI301" s="20"/>
      <c r="BJ301" s="20"/>
      <c r="BK301" s="20"/>
      <c r="BL301" s="20"/>
    </row>
    <row r="302" spans="3:64" ht="13.5" customHeight="1">
      <c r="C302" s="195"/>
      <c r="F302" s="195"/>
      <c r="G302" s="195"/>
      <c r="H302" s="195"/>
      <c r="I302" s="195"/>
      <c r="J302" s="302"/>
      <c r="K302" s="302"/>
      <c r="L302" s="302"/>
      <c r="M302" s="302"/>
      <c r="Q302" s="277"/>
      <c r="V302" s="292"/>
      <c r="Y302" s="293"/>
      <c r="Z302" s="293"/>
      <c r="AB302" s="293"/>
      <c r="AC302" s="293"/>
      <c r="AD302" s="293"/>
      <c r="AF302" s="293"/>
      <c r="AH302" s="293"/>
      <c r="AJ302" s="293"/>
      <c r="AK302" s="293"/>
      <c r="AM302" s="195"/>
      <c r="AN302" s="195"/>
      <c r="AO302" s="195"/>
      <c r="AP302" s="635"/>
      <c r="AQ302" s="635"/>
      <c r="AR302" s="635"/>
      <c r="AS302" s="635"/>
      <c r="AT302" s="20"/>
      <c r="AU302" s="20"/>
      <c r="AV302" s="20"/>
      <c r="AW302" s="20"/>
      <c r="AX302" s="20"/>
      <c r="AY302" s="20"/>
      <c r="AZ302" s="20"/>
      <c r="BA302" s="20"/>
      <c r="BB302" s="20"/>
      <c r="BC302" s="20"/>
      <c r="BD302" s="20"/>
      <c r="BE302" s="20"/>
      <c r="BF302" s="20"/>
      <c r="BG302" s="20"/>
      <c r="BH302" s="20"/>
      <c r="BI302" s="20"/>
      <c r="BJ302" s="20"/>
      <c r="BK302" s="20"/>
      <c r="BL302" s="20"/>
    </row>
    <row r="303" spans="3:64" ht="13.5" customHeight="1">
      <c r="C303" s="195"/>
      <c r="F303" s="195"/>
      <c r="G303" s="195"/>
      <c r="H303" s="195"/>
      <c r="I303" s="195"/>
      <c r="J303" s="302"/>
      <c r="K303" s="302"/>
      <c r="L303" s="302"/>
      <c r="M303" s="302"/>
      <c r="Q303" s="277"/>
      <c r="V303" s="292"/>
      <c r="Y303" s="293"/>
      <c r="Z303" s="293"/>
      <c r="AB303" s="293"/>
      <c r="AC303" s="293"/>
      <c r="AD303" s="293"/>
      <c r="AF303" s="293"/>
      <c r="AH303" s="293"/>
      <c r="AJ303" s="293"/>
      <c r="AK303" s="293"/>
      <c r="AM303" s="195"/>
      <c r="AN303" s="195"/>
      <c r="AO303" s="195"/>
      <c r="AP303" s="635"/>
      <c r="AQ303" s="635"/>
      <c r="AR303" s="635"/>
      <c r="AS303" s="635"/>
      <c r="AT303" s="20"/>
      <c r="AU303" s="20"/>
      <c r="AV303" s="20"/>
      <c r="AW303" s="20"/>
      <c r="AX303" s="20"/>
      <c r="AY303" s="20"/>
      <c r="AZ303" s="20"/>
      <c r="BA303" s="20"/>
      <c r="BB303" s="20"/>
      <c r="BC303" s="20"/>
      <c r="BD303" s="20"/>
      <c r="BE303" s="20"/>
      <c r="BF303" s="20"/>
      <c r="BG303" s="20"/>
      <c r="BH303" s="20"/>
      <c r="BI303" s="20"/>
      <c r="BJ303" s="20"/>
      <c r="BK303" s="20"/>
      <c r="BL303" s="20"/>
    </row>
    <row r="304" spans="3:64" ht="13.5" customHeight="1">
      <c r="C304" s="195"/>
      <c r="F304" s="195"/>
      <c r="G304" s="195"/>
      <c r="H304" s="195"/>
      <c r="I304" s="195"/>
      <c r="J304" s="302"/>
      <c r="K304" s="302"/>
      <c r="L304" s="302"/>
      <c r="M304" s="302"/>
      <c r="Q304" s="277"/>
      <c r="V304" s="292"/>
      <c r="Y304" s="293"/>
      <c r="Z304" s="293"/>
      <c r="AB304" s="293"/>
      <c r="AC304" s="293"/>
      <c r="AD304" s="293"/>
      <c r="AF304" s="293"/>
      <c r="AH304" s="293"/>
      <c r="AJ304" s="293"/>
      <c r="AK304" s="293"/>
      <c r="AM304" s="195"/>
      <c r="AN304" s="195"/>
      <c r="AO304" s="195"/>
      <c r="AP304" s="635"/>
      <c r="AQ304" s="635"/>
      <c r="AR304" s="635"/>
      <c r="AS304" s="635"/>
      <c r="AT304" s="20"/>
      <c r="AU304" s="20"/>
      <c r="AV304" s="20"/>
      <c r="AW304" s="20"/>
      <c r="AX304" s="20"/>
      <c r="AY304" s="20"/>
      <c r="AZ304" s="20"/>
      <c r="BA304" s="20"/>
      <c r="BB304" s="20"/>
      <c r="BC304" s="20"/>
      <c r="BD304" s="20"/>
      <c r="BE304" s="20"/>
      <c r="BF304" s="20"/>
      <c r="BG304" s="20"/>
      <c r="BH304" s="20"/>
      <c r="BI304" s="20"/>
      <c r="BJ304" s="20"/>
      <c r="BK304" s="20"/>
      <c r="BL304" s="20"/>
    </row>
    <row r="305" spans="3:64" ht="13.5" customHeight="1">
      <c r="C305" s="195"/>
      <c r="F305" s="195"/>
      <c r="G305" s="195"/>
      <c r="H305" s="195"/>
      <c r="I305" s="195"/>
      <c r="J305" s="302"/>
      <c r="K305" s="302"/>
      <c r="L305" s="302"/>
      <c r="M305" s="302"/>
      <c r="Q305" s="277"/>
      <c r="V305" s="292"/>
      <c r="Y305" s="293"/>
      <c r="Z305" s="293"/>
      <c r="AB305" s="293"/>
      <c r="AC305" s="293"/>
      <c r="AD305" s="293"/>
      <c r="AF305" s="293"/>
      <c r="AH305" s="293"/>
      <c r="AJ305" s="293"/>
      <c r="AK305" s="293"/>
      <c r="AM305" s="195"/>
      <c r="AN305" s="195"/>
      <c r="AO305" s="195"/>
      <c r="AP305" s="635"/>
      <c r="AQ305" s="635"/>
      <c r="AR305" s="635"/>
      <c r="AS305" s="635"/>
      <c r="AT305" s="20"/>
      <c r="AU305" s="20"/>
      <c r="AV305" s="20"/>
      <c r="AW305" s="20"/>
      <c r="AX305" s="20"/>
      <c r="AY305" s="20"/>
      <c r="AZ305" s="20"/>
      <c r="BA305" s="20"/>
      <c r="BB305" s="20"/>
      <c r="BC305" s="20"/>
      <c r="BD305" s="20"/>
      <c r="BE305" s="20"/>
      <c r="BF305" s="20"/>
      <c r="BG305" s="20"/>
      <c r="BH305" s="20"/>
      <c r="BI305" s="20"/>
      <c r="BJ305" s="20"/>
      <c r="BK305" s="20"/>
      <c r="BL305" s="20"/>
    </row>
    <row r="306" spans="3:64" ht="13.5" customHeight="1">
      <c r="C306" s="195"/>
      <c r="F306" s="195"/>
      <c r="G306" s="195"/>
      <c r="H306" s="195"/>
      <c r="I306" s="195"/>
      <c r="J306" s="302"/>
      <c r="K306" s="302"/>
      <c r="L306" s="302"/>
      <c r="M306" s="302"/>
      <c r="Q306" s="277"/>
      <c r="V306" s="292"/>
      <c r="Y306" s="293"/>
      <c r="Z306" s="293"/>
      <c r="AB306" s="293"/>
      <c r="AC306" s="293"/>
      <c r="AD306" s="293"/>
      <c r="AF306" s="293"/>
      <c r="AH306" s="293"/>
      <c r="AJ306" s="293"/>
      <c r="AK306" s="293"/>
      <c r="AM306" s="195"/>
      <c r="AN306" s="195"/>
      <c r="AO306" s="195"/>
      <c r="AP306" s="635"/>
      <c r="AQ306" s="635"/>
      <c r="AR306" s="635"/>
      <c r="AS306" s="635"/>
      <c r="AT306" s="20"/>
      <c r="AU306" s="20"/>
      <c r="AV306" s="20"/>
      <c r="AW306" s="20"/>
      <c r="AX306" s="20"/>
      <c r="AY306" s="20"/>
      <c r="AZ306" s="20"/>
      <c r="BA306" s="20"/>
      <c r="BB306" s="20"/>
      <c r="BC306" s="20"/>
      <c r="BD306" s="20"/>
      <c r="BE306" s="20"/>
      <c r="BF306" s="20"/>
      <c r="BG306" s="20"/>
      <c r="BH306" s="20"/>
      <c r="BI306" s="20"/>
      <c r="BJ306" s="20"/>
      <c r="BK306" s="20"/>
      <c r="BL306" s="20"/>
    </row>
    <row r="307" spans="3:64" ht="13.5" customHeight="1">
      <c r="C307" s="195"/>
      <c r="F307" s="195"/>
      <c r="G307" s="195"/>
      <c r="H307" s="195"/>
      <c r="I307" s="195"/>
      <c r="J307" s="302"/>
      <c r="K307" s="302"/>
      <c r="L307" s="302"/>
      <c r="M307" s="302"/>
      <c r="Q307" s="277"/>
      <c r="V307" s="292"/>
      <c r="Y307" s="293"/>
      <c r="Z307" s="293"/>
      <c r="AB307" s="293"/>
      <c r="AC307" s="293"/>
      <c r="AD307" s="293"/>
      <c r="AF307" s="293"/>
      <c r="AH307" s="293"/>
      <c r="AJ307" s="293"/>
      <c r="AK307" s="293"/>
      <c r="AM307" s="195"/>
      <c r="AN307" s="195"/>
      <c r="AO307" s="195"/>
      <c r="AP307" s="635"/>
      <c r="AQ307" s="635"/>
      <c r="AR307" s="635"/>
      <c r="AS307" s="635"/>
      <c r="AT307" s="20"/>
      <c r="AU307" s="20"/>
      <c r="AV307" s="20"/>
      <c r="AW307" s="20"/>
      <c r="AX307" s="20"/>
      <c r="AY307" s="20"/>
      <c r="AZ307" s="20"/>
      <c r="BA307" s="20"/>
      <c r="BB307" s="20"/>
      <c r="BC307" s="20"/>
      <c r="BD307" s="20"/>
      <c r="BE307" s="20"/>
      <c r="BF307" s="20"/>
      <c r="BG307" s="20"/>
      <c r="BH307" s="20"/>
      <c r="BI307" s="20"/>
      <c r="BJ307" s="20"/>
      <c r="BK307" s="20"/>
      <c r="BL307" s="20"/>
    </row>
    <row r="308" spans="3:64" ht="13.5" customHeight="1">
      <c r="C308" s="195"/>
      <c r="F308" s="195"/>
      <c r="G308" s="195"/>
      <c r="H308" s="195"/>
      <c r="I308" s="195"/>
      <c r="J308" s="302"/>
      <c r="K308" s="302"/>
      <c r="L308" s="302"/>
      <c r="M308" s="302"/>
      <c r="Q308" s="277"/>
      <c r="V308" s="292"/>
      <c r="Y308" s="293"/>
      <c r="Z308" s="293"/>
      <c r="AB308" s="293"/>
      <c r="AC308" s="293"/>
      <c r="AD308" s="293"/>
      <c r="AF308" s="293"/>
      <c r="AH308" s="293"/>
      <c r="AJ308" s="293"/>
      <c r="AK308" s="293"/>
      <c r="AM308" s="195"/>
      <c r="AN308" s="195"/>
      <c r="AO308" s="195"/>
      <c r="AP308" s="635"/>
      <c r="AQ308" s="635"/>
      <c r="AR308" s="635"/>
      <c r="AS308" s="635"/>
      <c r="AT308" s="20"/>
      <c r="AU308" s="20"/>
      <c r="AV308" s="20"/>
      <c r="AW308" s="20"/>
      <c r="AX308" s="20"/>
      <c r="AY308" s="20"/>
      <c r="AZ308" s="20"/>
      <c r="BA308" s="20"/>
      <c r="BB308" s="20"/>
      <c r="BC308" s="20"/>
      <c r="BD308" s="20"/>
      <c r="BE308" s="20"/>
      <c r="BF308" s="20"/>
      <c r="BG308" s="20"/>
      <c r="BH308" s="20"/>
      <c r="BI308" s="20"/>
      <c r="BJ308" s="20"/>
      <c r="BK308" s="20"/>
      <c r="BL308" s="20"/>
    </row>
    <row r="309" spans="3:64" ht="13.5" customHeight="1">
      <c r="C309" s="195"/>
      <c r="F309" s="195"/>
      <c r="G309" s="195"/>
      <c r="H309" s="195"/>
      <c r="I309" s="195"/>
      <c r="J309" s="302"/>
      <c r="K309" s="302"/>
      <c r="L309" s="302"/>
      <c r="M309" s="302"/>
      <c r="Q309" s="277"/>
      <c r="V309" s="292"/>
      <c r="Y309" s="293"/>
      <c r="Z309" s="293"/>
      <c r="AB309" s="293"/>
      <c r="AC309" s="293"/>
      <c r="AD309" s="293"/>
      <c r="AF309" s="293"/>
      <c r="AH309" s="293"/>
      <c r="AJ309" s="293"/>
      <c r="AK309" s="293"/>
      <c r="AM309" s="195"/>
      <c r="AN309" s="195"/>
      <c r="AO309" s="195"/>
      <c r="AP309" s="635"/>
      <c r="AQ309" s="635"/>
      <c r="AR309" s="635"/>
      <c r="AS309" s="635"/>
      <c r="AT309" s="20"/>
      <c r="AU309" s="20"/>
      <c r="AV309" s="20"/>
      <c r="AW309" s="20"/>
      <c r="AX309" s="20"/>
      <c r="AY309" s="20"/>
      <c r="AZ309" s="20"/>
      <c r="BA309" s="20"/>
      <c r="BB309" s="20"/>
      <c r="BC309" s="20"/>
      <c r="BD309" s="20"/>
      <c r="BE309" s="20"/>
      <c r="BF309" s="20"/>
      <c r="BG309" s="20"/>
      <c r="BH309" s="20"/>
      <c r="BI309" s="20"/>
      <c r="BJ309" s="20"/>
      <c r="BK309" s="20"/>
      <c r="BL309" s="20"/>
    </row>
    <row r="310" spans="3:64" ht="13.5" customHeight="1">
      <c r="C310" s="195"/>
      <c r="F310" s="195"/>
      <c r="G310" s="195"/>
      <c r="H310" s="195"/>
      <c r="I310" s="195"/>
      <c r="J310" s="302"/>
      <c r="K310" s="302"/>
      <c r="L310" s="302"/>
      <c r="M310" s="302"/>
      <c r="Q310" s="277"/>
      <c r="V310" s="292"/>
      <c r="Y310" s="293"/>
      <c r="Z310" s="293"/>
      <c r="AB310" s="293"/>
      <c r="AC310" s="293"/>
      <c r="AD310" s="293"/>
      <c r="AF310" s="293"/>
      <c r="AH310" s="293"/>
      <c r="AJ310" s="293"/>
      <c r="AK310" s="293"/>
      <c r="AM310" s="195"/>
      <c r="AN310" s="195"/>
      <c r="AO310" s="195"/>
      <c r="AP310" s="635"/>
      <c r="AQ310" s="635"/>
      <c r="AR310" s="635"/>
      <c r="AS310" s="635"/>
      <c r="AT310" s="20"/>
      <c r="AU310" s="20"/>
      <c r="AV310" s="20"/>
      <c r="AW310" s="20"/>
      <c r="AX310" s="20"/>
      <c r="AY310" s="20"/>
      <c r="AZ310" s="20"/>
      <c r="BA310" s="20"/>
      <c r="BB310" s="20"/>
      <c r="BC310" s="20"/>
      <c r="BD310" s="20"/>
      <c r="BE310" s="20"/>
      <c r="BF310" s="20"/>
      <c r="BG310" s="20"/>
      <c r="BH310" s="20"/>
      <c r="BI310" s="20"/>
      <c r="BJ310" s="20"/>
      <c r="BK310" s="20"/>
      <c r="BL310" s="20"/>
    </row>
    <row r="311" spans="3:64" ht="13.5" customHeight="1">
      <c r="C311" s="195"/>
      <c r="F311" s="195"/>
      <c r="G311" s="195"/>
      <c r="H311" s="195"/>
      <c r="I311" s="195"/>
      <c r="J311" s="302"/>
      <c r="K311" s="302"/>
      <c r="L311" s="302"/>
      <c r="M311" s="302"/>
      <c r="Q311" s="277"/>
      <c r="V311" s="292"/>
      <c r="Y311" s="293"/>
      <c r="Z311" s="293"/>
      <c r="AB311" s="293"/>
      <c r="AC311" s="293"/>
      <c r="AD311" s="293"/>
      <c r="AF311" s="293"/>
      <c r="AH311" s="293"/>
      <c r="AJ311" s="293"/>
      <c r="AK311" s="293"/>
      <c r="AM311" s="195"/>
      <c r="AN311" s="195"/>
      <c r="AO311" s="195"/>
      <c r="AP311" s="635"/>
      <c r="AQ311" s="635"/>
      <c r="AR311" s="635"/>
      <c r="AS311" s="635"/>
      <c r="AT311" s="20"/>
      <c r="AU311" s="20"/>
      <c r="AV311" s="20"/>
      <c r="AW311" s="20"/>
      <c r="AX311" s="20"/>
      <c r="AY311" s="20"/>
      <c r="AZ311" s="20"/>
      <c r="BA311" s="20"/>
      <c r="BB311" s="20"/>
      <c r="BC311" s="20"/>
      <c r="BD311" s="20"/>
      <c r="BE311" s="20"/>
      <c r="BF311" s="20"/>
      <c r="BG311" s="20"/>
      <c r="BH311" s="20"/>
      <c r="BI311" s="20"/>
      <c r="BJ311" s="20"/>
      <c r="BK311" s="20"/>
      <c r="BL311" s="20"/>
    </row>
    <row r="312" spans="3:64" ht="13.5" customHeight="1">
      <c r="C312" s="195"/>
      <c r="F312" s="195"/>
      <c r="G312" s="195"/>
      <c r="H312" s="195"/>
      <c r="I312" s="195"/>
      <c r="J312" s="302"/>
      <c r="K312" s="302"/>
      <c r="L312" s="302"/>
      <c r="M312" s="302"/>
      <c r="Q312" s="277"/>
      <c r="V312" s="292"/>
      <c r="Y312" s="293"/>
      <c r="Z312" s="293"/>
      <c r="AB312" s="293"/>
      <c r="AC312" s="293"/>
      <c r="AD312" s="293"/>
      <c r="AF312" s="293"/>
      <c r="AH312" s="293"/>
      <c r="AJ312" s="293"/>
      <c r="AK312" s="293"/>
      <c r="AM312" s="195"/>
      <c r="AN312" s="195"/>
      <c r="AO312" s="195"/>
      <c r="AP312" s="635"/>
      <c r="AQ312" s="635"/>
      <c r="AR312" s="635"/>
      <c r="AS312" s="635"/>
      <c r="AT312" s="20"/>
      <c r="AU312" s="20"/>
      <c r="AV312" s="20"/>
      <c r="AW312" s="20"/>
      <c r="AX312" s="20"/>
      <c r="AY312" s="20"/>
      <c r="AZ312" s="20"/>
      <c r="BA312" s="20"/>
      <c r="BB312" s="20"/>
      <c r="BC312" s="20"/>
      <c r="BD312" s="20"/>
      <c r="BE312" s="20"/>
      <c r="BF312" s="20"/>
      <c r="BG312" s="20"/>
      <c r="BH312" s="20"/>
      <c r="BI312" s="20"/>
      <c r="BJ312" s="20"/>
      <c r="BK312" s="20"/>
      <c r="BL312" s="20"/>
    </row>
    <row r="313" spans="3:64" ht="13.5" customHeight="1">
      <c r="C313" s="195"/>
      <c r="F313" s="195"/>
      <c r="G313" s="195"/>
      <c r="H313" s="195"/>
      <c r="I313" s="195"/>
      <c r="J313" s="302"/>
      <c r="K313" s="302"/>
      <c r="L313" s="302"/>
      <c r="M313" s="302"/>
      <c r="Q313" s="277"/>
      <c r="V313" s="292"/>
      <c r="Y313" s="293"/>
      <c r="Z313" s="293"/>
      <c r="AB313" s="293"/>
      <c r="AC313" s="293"/>
      <c r="AD313" s="293"/>
      <c r="AF313" s="293"/>
      <c r="AH313" s="293"/>
      <c r="AJ313" s="293"/>
      <c r="AK313" s="293"/>
      <c r="AM313" s="195"/>
      <c r="AN313" s="195"/>
      <c r="AO313" s="195"/>
      <c r="AP313" s="635"/>
      <c r="AQ313" s="635"/>
      <c r="AR313" s="635"/>
      <c r="AS313" s="635"/>
      <c r="AT313" s="20"/>
      <c r="AU313" s="20"/>
      <c r="AV313" s="20"/>
      <c r="AW313" s="20"/>
      <c r="AX313" s="20"/>
      <c r="AY313" s="20"/>
      <c r="AZ313" s="20"/>
      <c r="BA313" s="20"/>
      <c r="BB313" s="20"/>
      <c r="BC313" s="20"/>
      <c r="BD313" s="20"/>
      <c r="BE313" s="20"/>
      <c r="BF313" s="20"/>
      <c r="BG313" s="20"/>
      <c r="BH313" s="20"/>
      <c r="BI313" s="20"/>
      <c r="BJ313" s="20"/>
      <c r="BK313" s="20"/>
      <c r="BL313" s="20"/>
    </row>
    <row r="314" spans="3:64" ht="13.5" customHeight="1">
      <c r="C314" s="195"/>
      <c r="F314" s="195"/>
      <c r="G314" s="195"/>
      <c r="H314" s="195"/>
      <c r="I314" s="195"/>
      <c r="J314" s="302"/>
      <c r="K314" s="302"/>
      <c r="L314" s="302"/>
      <c r="M314" s="302"/>
      <c r="Q314" s="277"/>
      <c r="V314" s="292"/>
      <c r="Y314" s="293"/>
      <c r="Z314" s="293"/>
      <c r="AB314" s="293"/>
      <c r="AC314" s="293"/>
      <c r="AD314" s="293"/>
      <c r="AF314" s="293"/>
      <c r="AH314" s="293"/>
      <c r="AJ314" s="293"/>
      <c r="AK314" s="293"/>
      <c r="AM314" s="195"/>
      <c r="AN314" s="195"/>
      <c r="AO314" s="195"/>
      <c r="AP314" s="635"/>
      <c r="AQ314" s="635"/>
      <c r="AR314" s="635"/>
      <c r="AS314" s="635"/>
      <c r="AT314" s="20"/>
      <c r="AU314" s="20"/>
      <c r="AV314" s="20"/>
      <c r="AW314" s="20"/>
      <c r="AX314" s="20"/>
      <c r="AY314" s="20"/>
      <c r="AZ314" s="20"/>
      <c r="BA314" s="20"/>
      <c r="BB314" s="20"/>
      <c r="BC314" s="20"/>
      <c r="BD314" s="20"/>
      <c r="BE314" s="20"/>
      <c r="BF314" s="20"/>
      <c r="BG314" s="20"/>
      <c r="BH314" s="20"/>
      <c r="BI314" s="20"/>
      <c r="BJ314" s="20"/>
      <c r="BK314" s="20"/>
      <c r="BL314" s="20"/>
    </row>
    <row r="315" spans="3:64" ht="13.5" customHeight="1">
      <c r="C315" s="195"/>
      <c r="F315" s="195"/>
      <c r="G315" s="195"/>
      <c r="H315" s="195"/>
      <c r="I315" s="195"/>
      <c r="J315" s="302"/>
      <c r="K315" s="302"/>
      <c r="L315" s="302"/>
      <c r="M315" s="302"/>
      <c r="Q315" s="277"/>
      <c r="V315" s="292"/>
      <c r="Y315" s="293"/>
      <c r="Z315" s="293"/>
      <c r="AB315" s="293"/>
      <c r="AC315" s="293"/>
      <c r="AD315" s="293"/>
      <c r="AF315" s="293"/>
      <c r="AH315" s="293"/>
      <c r="AJ315" s="293"/>
      <c r="AK315" s="293"/>
      <c r="AM315" s="195"/>
      <c r="AN315" s="195"/>
      <c r="AO315" s="195"/>
      <c r="AP315" s="635"/>
      <c r="AQ315" s="635"/>
      <c r="AR315" s="635"/>
      <c r="AS315" s="635"/>
      <c r="AT315" s="20"/>
      <c r="AU315" s="20"/>
      <c r="AV315" s="20"/>
      <c r="AW315" s="20"/>
      <c r="AX315" s="20"/>
      <c r="AY315" s="20"/>
      <c r="AZ315" s="20"/>
      <c r="BA315" s="20"/>
      <c r="BB315" s="20"/>
      <c r="BC315" s="20"/>
      <c r="BD315" s="20"/>
      <c r="BE315" s="20"/>
      <c r="BF315" s="20"/>
      <c r="BG315" s="20"/>
      <c r="BH315" s="20"/>
      <c r="BI315" s="20"/>
      <c r="BJ315" s="20"/>
      <c r="BK315" s="20"/>
      <c r="BL315" s="20"/>
    </row>
    <row r="316" spans="3:64" ht="13.5" customHeight="1">
      <c r="C316" s="195"/>
      <c r="F316" s="195"/>
      <c r="G316" s="195"/>
      <c r="H316" s="195"/>
      <c r="I316" s="195"/>
      <c r="J316" s="302"/>
      <c r="K316" s="302"/>
      <c r="L316" s="302"/>
      <c r="M316" s="302"/>
      <c r="Q316" s="277"/>
      <c r="V316" s="292"/>
      <c r="Y316" s="293"/>
      <c r="Z316" s="293"/>
      <c r="AB316" s="293"/>
      <c r="AC316" s="293"/>
      <c r="AD316" s="293"/>
      <c r="AF316" s="293"/>
      <c r="AH316" s="293"/>
      <c r="AJ316" s="293"/>
      <c r="AK316" s="293"/>
      <c r="AM316" s="195"/>
      <c r="AN316" s="195"/>
      <c r="AO316" s="195"/>
      <c r="AP316" s="635"/>
      <c r="AQ316" s="635"/>
      <c r="AR316" s="635"/>
      <c r="AS316" s="635"/>
      <c r="AT316" s="20"/>
      <c r="AU316" s="20"/>
      <c r="AV316" s="20"/>
      <c r="AW316" s="20"/>
      <c r="AX316" s="20"/>
      <c r="AY316" s="20"/>
      <c r="AZ316" s="20"/>
      <c r="BA316" s="20"/>
      <c r="BB316" s="20"/>
      <c r="BC316" s="20"/>
      <c r="BD316" s="20"/>
      <c r="BE316" s="20"/>
      <c r="BF316" s="20"/>
      <c r="BG316" s="20"/>
      <c r="BH316" s="20"/>
      <c r="BI316" s="20"/>
      <c r="BJ316" s="20"/>
      <c r="BK316" s="20"/>
      <c r="BL316" s="20"/>
    </row>
    <row r="317" spans="3:64" ht="13.5" customHeight="1">
      <c r="C317" s="195"/>
      <c r="F317" s="195"/>
      <c r="G317" s="195"/>
      <c r="H317" s="195"/>
      <c r="I317" s="195"/>
      <c r="J317" s="302"/>
      <c r="K317" s="302"/>
      <c r="L317" s="302"/>
      <c r="M317" s="302"/>
      <c r="Q317" s="277"/>
      <c r="V317" s="292"/>
      <c r="Y317" s="293"/>
      <c r="Z317" s="293"/>
      <c r="AB317" s="293"/>
      <c r="AC317" s="293"/>
      <c r="AD317" s="293"/>
      <c r="AF317" s="293"/>
      <c r="AH317" s="293"/>
      <c r="AJ317" s="293"/>
      <c r="AK317" s="293"/>
      <c r="AM317" s="195"/>
      <c r="AN317" s="195"/>
      <c r="AO317" s="195"/>
      <c r="AP317" s="635"/>
      <c r="AQ317" s="635"/>
      <c r="AR317" s="635"/>
      <c r="AS317" s="635"/>
      <c r="AT317" s="20"/>
      <c r="AU317" s="20"/>
      <c r="AV317" s="20"/>
      <c r="AW317" s="20"/>
      <c r="AX317" s="20"/>
      <c r="AY317" s="20"/>
      <c r="AZ317" s="20"/>
      <c r="BA317" s="20"/>
      <c r="BB317" s="20"/>
      <c r="BC317" s="20"/>
      <c r="BD317" s="20"/>
      <c r="BE317" s="20"/>
      <c r="BF317" s="20"/>
      <c r="BG317" s="20"/>
      <c r="BH317" s="20"/>
      <c r="BI317" s="20"/>
      <c r="BJ317" s="20"/>
      <c r="BK317" s="20"/>
      <c r="BL317" s="20"/>
    </row>
    <row r="318" spans="3:64" ht="13.5" customHeight="1">
      <c r="C318" s="195"/>
      <c r="F318" s="195"/>
      <c r="G318" s="195"/>
      <c r="H318" s="195"/>
      <c r="I318" s="195"/>
      <c r="J318" s="302"/>
      <c r="K318" s="302"/>
      <c r="L318" s="302"/>
      <c r="M318" s="302"/>
      <c r="Q318" s="277"/>
      <c r="V318" s="292"/>
      <c r="Y318" s="293"/>
      <c r="Z318" s="293"/>
      <c r="AB318" s="293"/>
      <c r="AC318" s="293"/>
      <c r="AD318" s="293"/>
      <c r="AF318" s="293"/>
      <c r="AH318" s="293"/>
      <c r="AJ318" s="293"/>
      <c r="AK318" s="293"/>
      <c r="AM318" s="195"/>
      <c r="AN318" s="195"/>
      <c r="AO318" s="195"/>
      <c r="AP318" s="635"/>
      <c r="AQ318" s="635"/>
      <c r="AR318" s="635"/>
      <c r="AS318" s="635"/>
      <c r="AT318" s="20"/>
      <c r="AU318" s="20"/>
      <c r="AV318" s="20"/>
      <c r="AW318" s="20"/>
      <c r="AX318" s="20"/>
      <c r="AY318" s="20"/>
      <c r="AZ318" s="20"/>
      <c r="BA318" s="20"/>
      <c r="BB318" s="20"/>
      <c r="BC318" s="20"/>
      <c r="BD318" s="20"/>
      <c r="BE318" s="20"/>
      <c r="BF318" s="20"/>
      <c r="BG318" s="20"/>
      <c r="BH318" s="20"/>
      <c r="BI318" s="20"/>
      <c r="BJ318" s="20"/>
      <c r="BK318" s="20"/>
      <c r="BL318" s="20"/>
    </row>
    <row r="319" spans="3:64" ht="13.5" customHeight="1">
      <c r="C319" s="195"/>
      <c r="F319" s="195"/>
      <c r="G319" s="195"/>
      <c r="H319" s="195"/>
      <c r="I319" s="195"/>
      <c r="J319" s="302"/>
      <c r="K319" s="302"/>
      <c r="L319" s="302"/>
      <c r="M319" s="302"/>
      <c r="Q319" s="277"/>
      <c r="V319" s="292"/>
      <c r="Y319" s="293"/>
      <c r="Z319" s="293"/>
      <c r="AB319" s="293"/>
      <c r="AC319" s="293"/>
      <c r="AD319" s="293"/>
      <c r="AF319" s="293"/>
      <c r="AH319" s="293"/>
      <c r="AJ319" s="293"/>
      <c r="AK319" s="293"/>
      <c r="AM319" s="195"/>
      <c r="AN319" s="195"/>
      <c r="AO319" s="195"/>
      <c r="AP319" s="635"/>
      <c r="AQ319" s="635"/>
      <c r="AR319" s="635"/>
      <c r="AS319" s="635"/>
      <c r="AT319" s="20"/>
      <c r="AU319" s="20"/>
      <c r="AV319" s="20"/>
      <c r="AW319" s="20"/>
      <c r="AX319" s="20"/>
      <c r="AY319" s="20"/>
      <c r="AZ319" s="20"/>
      <c r="BA319" s="20"/>
      <c r="BB319" s="20"/>
      <c r="BC319" s="20"/>
      <c r="BD319" s="20"/>
      <c r="BE319" s="20"/>
      <c r="BF319" s="20"/>
      <c r="BG319" s="20"/>
      <c r="BH319" s="20"/>
      <c r="BI319" s="20"/>
      <c r="BJ319" s="20"/>
      <c r="BK319" s="20"/>
      <c r="BL319" s="20"/>
    </row>
    <row r="320" spans="3:64" ht="13.5" customHeight="1">
      <c r="C320" s="195"/>
      <c r="F320" s="195"/>
      <c r="G320" s="195"/>
      <c r="H320" s="195"/>
      <c r="I320" s="195"/>
      <c r="J320" s="302"/>
      <c r="K320" s="302"/>
      <c r="L320" s="302"/>
      <c r="M320" s="302"/>
      <c r="Q320" s="277"/>
      <c r="V320" s="292"/>
      <c r="Y320" s="293"/>
      <c r="Z320" s="293"/>
      <c r="AB320" s="293"/>
      <c r="AC320" s="293"/>
      <c r="AD320" s="293"/>
      <c r="AF320" s="293"/>
      <c r="AH320" s="293"/>
      <c r="AJ320" s="293"/>
      <c r="AK320" s="293"/>
      <c r="AM320" s="195"/>
      <c r="AN320" s="195"/>
      <c r="AO320" s="195"/>
      <c r="AP320" s="635"/>
      <c r="AQ320" s="635"/>
      <c r="AR320" s="635"/>
      <c r="AS320" s="635"/>
      <c r="AT320" s="20"/>
      <c r="AU320" s="20"/>
      <c r="AV320" s="20"/>
      <c r="AW320" s="20"/>
      <c r="AX320" s="20"/>
      <c r="AY320" s="20"/>
      <c r="AZ320" s="20"/>
      <c r="BA320" s="20"/>
      <c r="BB320" s="20"/>
      <c r="BC320" s="20"/>
      <c r="BD320" s="20"/>
      <c r="BE320" s="20"/>
      <c r="BF320" s="20"/>
      <c r="BG320" s="20"/>
      <c r="BH320" s="20"/>
      <c r="BI320" s="20"/>
      <c r="BJ320" s="20"/>
      <c r="BK320" s="20"/>
      <c r="BL320" s="20"/>
    </row>
    <row r="321" spans="3:64" ht="13.5" customHeight="1">
      <c r="C321" s="195"/>
      <c r="F321" s="195"/>
      <c r="G321" s="195"/>
      <c r="H321" s="195"/>
      <c r="I321" s="195"/>
      <c r="J321" s="302"/>
      <c r="K321" s="302"/>
      <c r="L321" s="302"/>
      <c r="M321" s="302"/>
      <c r="Q321" s="277"/>
      <c r="V321" s="292"/>
      <c r="Y321" s="293"/>
      <c r="Z321" s="293"/>
      <c r="AB321" s="293"/>
      <c r="AC321" s="293"/>
      <c r="AD321" s="293"/>
      <c r="AF321" s="293"/>
      <c r="AH321" s="293"/>
      <c r="AJ321" s="293"/>
      <c r="AK321" s="293"/>
      <c r="AM321" s="195"/>
      <c r="AN321" s="195"/>
      <c r="AO321" s="195"/>
      <c r="AP321" s="635"/>
      <c r="AQ321" s="635"/>
      <c r="AR321" s="635"/>
      <c r="AS321" s="635"/>
      <c r="AT321" s="20"/>
      <c r="AU321" s="20"/>
      <c r="AV321" s="20"/>
      <c r="AW321" s="20"/>
      <c r="AX321" s="20"/>
      <c r="AY321" s="20"/>
      <c r="AZ321" s="20"/>
      <c r="BA321" s="20"/>
      <c r="BB321" s="20"/>
      <c r="BC321" s="20"/>
      <c r="BD321" s="20"/>
      <c r="BE321" s="20"/>
      <c r="BF321" s="20"/>
      <c r="BG321" s="20"/>
      <c r="BH321" s="20"/>
      <c r="BI321" s="20"/>
      <c r="BJ321" s="20"/>
      <c r="BK321" s="20"/>
      <c r="BL321" s="20"/>
    </row>
    <row r="322" spans="3:64" ht="13.5" customHeight="1">
      <c r="C322" s="195"/>
      <c r="F322" s="195"/>
      <c r="G322" s="195"/>
      <c r="H322" s="195"/>
      <c r="I322" s="195"/>
      <c r="J322" s="302"/>
      <c r="K322" s="302"/>
      <c r="L322" s="302"/>
      <c r="M322" s="302"/>
      <c r="Q322" s="277"/>
      <c r="V322" s="292"/>
      <c r="Y322" s="293"/>
      <c r="Z322" s="293"/>
      <c r="AB322" s="293"/>
      <c r="AC322" s="293"/>
      <c r="AD322" s="293"/>
      <c r="AF322" s="293"/>
      <c r="AH322" s="293"/>
      <c r="AJ322" s="293"/>
      <c r="AK322" s="293"/>
      <c r="AM322" s="195"/>
      <c r="AN322" s="195"/>
      <c r="AO322" s="195"/>
      <c r="AP322" s="635"/>
      <c r="AQ322" s="635"/>
      <c r="AR322" s="635"/>
      <c r="AS322" s="635"/>
      <c r="AT322" s="20"/>
      <c r="AU322" s="20"/>
      <c r="AV322" s="20"/>
      <c r="AW322" s="20"/>
      <c r="AX322" s="20"/>
      <c r="AY322" s="20"/>
      <c r="AZ322" s="20"/>
      <c r="BA322" s="20"/>
      <c r="BB322" s="20"/>
      <c r="BC322" s="20"/>
      <c r="BD322" s="20"/>
      <c r="BE322" s="20"/>
      <c r="BF322" s="20"/>
      <c r="BG322" s="20"/>
      <c r="BH322" s="20"/>
      <c r="BI322" s="20"/>
      <c r="BJ322" s="20"/>
      <c r="BK322" s="20"/>
      <c r="BL322" s="20"/>
    </row>
    <row r="323" spans="3:64" ht="13.5" customHeight="1">
      <c r="C323" s="195"/>
      <c r="F323" s="195"/>
      <c r="G323" s="195"/>
      <c r="H323" s="195"/>
      <c r="I323" s="195"/>
      <c r="J323" s="302"/>
      <c r="K323" s="302"/>
      <c r="L323" s="302"/>
      <c r="M323" s="302"/>
      <c r="Q323" s="277"/>
      <c r="V323" s="292"/>
      <c r="Y323" s="293"/>
      <c r="Z323" s="293"/>
      <c r="AB323" s="293"/>
      <c r="AC323" s="293"/>
      <c r="AD323" s="293"/>
      <c r="AF323" s="293"/>
      <c r="AH323" s="293"/>
      <c r="AJ323" s="293"/>
      <c r="AK323" s="293"/>
      <c r="AM323" s="195"/>
      <c r="AN323" s="195"/>
      <c r="AO323" s="195"/>
      <c r="AP323" s="635"/>
      <c r="AQ323" s="635"/>
      <c r="AR323" s="635"/>
      <c r="AS323" s="635"/>
      <c r="AT323" s="20"/>
      <c r="AU323" s="20"/>
      <c r="AV323" s="20"/>
      <c r="AW323" s="20"/>
      <c r="AX323" s="20"/>
      <c r="AY323" s="20"/>
      <c r="AZ323" s="20"/>
      <c r="BA323" s="20"/>
      <c r="BB323" s="20"/>
      <c r="BC323" s="20"/>
      <c r="BD323" s="20"/>
      <c r="BE323" s="20"/>
      <c r="BF323" s="20"/>
      <c r="BG323" s="20"/>
      <c r="BH323" s="20"/>
      <c r="BI323" s="20"/>
      <c r="BJ323" s="20"/>
      <c r="BK323" s="20"/>
      <c r="BL323" s="20"/>
    </row>
    <row r="324" spans="3:64" ht="13.5" customHeight="1">
      <c r="C324" s="195"/>
      <c r="F324" s="195"/>
      <c r="G324" s="195"/>
      <c r="H324" s="195"/>
      <c r="I324" s="195"/>
      <c r="J324" s="302"/>
      <c r="K324" s="302"/>
      <c r="L324" s="302"/>
      <c r="M324" s="302"/>
      <c r="Q324" s="277"/>
      <c r="V324" s="292"/>
      <c r="Y324" s="293"/>
      <c r="Z324" s="293"/>
      <c r="AB324" s="293"/>
      <c r="AC324" s="293"/>
      <c r="AD324" s="293"/>
      <c r="AF324" s="293"/>
      <c r="AH324" s="293"/>
      <c r="AJ324" s="293"/>
      <c r="AK324" s="293"/>
      <c r="AM324" s="195"/>
      <c r="AN324" s="195"/>
      <c r="AO324" s="195"/>
      <c r="AP324" s="635"/>
      <c r="AQ324" s="635"/>
      <c r="AR324" s="635"/>
      <c r="AS324" s="635"/>
      <c r="AT324" s="20"/>
      <c r="AU324" s="20"/>
      <c r="AV324" s="20"/>
      <c r="AW324" s="20"/>
      <c r="AX324" s="20"/>
      <c r="AY324" s="20"/>
      <c r="AZ324" s="20"/>
      <c r="BA324" s="20"/>
      <c r="BB324" s="20"/>
      <c r="BC324" s="20"/>
      <c r="BD324" s="20"/>
      <c r="BE324" s="20"/>
      <c r="BF324" s="20"/>
      <c r="BG324" s="20"/>
      <c r="BH324" s="20"/>
      <c r="BI324" s="20"/>
      <c r="BJ324" s="20"/>
      <c r="BK324" s="20"/>
      <c r="BL324" s="20"/>
    </row>
    <row r="325" spans="3:64" ht="13.5" customHeight="1">
      <c r="C325" s="195"/>
      <c r="F325" s="195"/>
      <c r="G325" s="195"/>
      <c r="H325" s="195"/>
      <c r="I325" s="195"/>
      <c r="J325" s="302"/>
      <c r="K325" s="302"/>
      <c r="L325" s="302"/>
      <c r="M325" s="302"/>
      <c r="Q325" s="277"/>
      <c r="V325" s="292"/>
      <c r="Y325" s="293"/>
      <c r="Z325" s="293"/>
      <c r="AB325" s="293"/>
      <c r="AC325" s="293"/>
      <c r="AD325" s="293"/>
      <c r="AF325" s="293"/>
      <c r="AH325" s="293"/>
      <c r="AJ325" s="293"/>
      <c r="AK325" s="293"/>
      <c r="AM325" s="195"/>
      <c r="AN325" s="195"/>
      <c r="AO325" s="195"/>
      <c r="AP325" s="635"/>
      <c r="AQ325" s="635"/>
      <c r="AR325" s="635"/>
      <c r="AS325" s="635"/>
      <c r="AT325" s="20"/>
      <c r="AU325" s="20"/>
      <c r="AV325" s="20"/>
      <c r="AW325" s="20"/>
      <c r="AX325" s="20"/>
      <c r="AY325" s="20"/>
      <c r="AZ325" s="20"/>
      <c r="BA325" s="20"/>
      <c r="BB325" s="20"/>
      <c r="BC325" s="20"/>
      <c r="BD325" s="20"/>
      <c r="BE325" s="20"/>
      <c r="BF325" s="20"/>
      <c r="BG325" s="20"/>
      <c r="BH325" s="20"/>
      <c r="BI325" s="20"/>
      <c r="BJ325" s="20"/>
      <c r="BK325" s="20"/>
      <c r="BL325" s="20"/>
    </row>
    <row r="326" spans="3:64" ht="13.5" customHeight="1">
      <c r="C326" s="195"/>
      <c r="F326" s="195"/>
      <c r="G326" s="195"/>
      <c r="H326" s="195"/>
      <c r="I326" s="195"/>
      <c r="J326" s="302"/>
      <c r="K326" s="302"/>
      <c r="L326" s="302"/>
      <c r="M326" s="302"/>
      <c r="Q326" s="277"/>
      <c r="V326" s="292"/>
      <c r="Y326" s="293"/>
      <c r="Z326" s="293"/>
      <c r="AB326" s="293"/>
      <c r="AC326" s="293"/>
      <c r="AD326" s="293"/>
      <c r="AF326" s="293"/>
      <c r="AH326" s="293"/>
      <c r="AJ326" s="293"/>
      <c r="AK326" s="293"/>
      <c r="AM326" s="195"/>
      <c r="AN326" s="195"/>
      <c r="AO326" s="195"/>
      <c r="AP326" s="635"/>
      <c r="AQ326" s="635"/>
      <c r="AR326" s="635"/>
      <c r="AS326" s="635"/>
      <c r="AT326" s="20"/>
      <c r="AU326" s="20"/>
      <c r="AV326" s="20"/>
      <c r="AW326" s="20"/>
      <c r="AX326" s="20"/>
      <c r="AY326" s="20"/>
      <c r="AZ326" s="20"/>
      <c r="BA326" s="20"/>
      <c r="BB326" s="20"/>
      <c r="BC326" s="20"/>
      <c r="BD326" s="20"/>
      <c r="BE326" s="20"/>
      <c r="BF326" s="20"/>
      <c r="BG326" s="20"/>
      <c r="BH326" s="20"/>
      <c r="BI326" s="20"/>
      <c r="BJ326" s="20"/>
      <c r="BK326" s="20"/>
      <c r="BL326" s="20"/>
    </row>
    <row r="327" spans="3:64" ht="13.5" customHeight="1">
      <c r="C327" s="195"/>
      <c r="F327" s="195"/>
      <c r="G327" s="195"/>
      <c r="H327" s="195"/>
      <c r="I327" s="195"/>
      <c r="J327" s="302"/>
      <c r="K327" s="302"/>
      <c r="L327" s="302"/>
      <c r="M327" s="302"/>
      <c r="Q327" s="277"/>
      <c r="V327" s="292"/>
      <c r="Y327" s="293"/>
      <c r="Z327" s="293"/>
      <c r="AB327" s="293"/>
      <c r="AC327" s="293"/>
      <c r="AD327" s="293"/>
      <c r="AF327" s="293"/>
      <c r="AH327" s="293"/>
      <c r="AJ327" s="293"/>
      <c r="AK327" s="293"/>
      <c r="AM327" s="195"/>
      <c r="AN327" s="195"/>
      <c r="AO327" s="195"/>
      <c r="AP327" s="635"/>
      <c r="AQ327" s="635"/>
      <c r="AR327" s="635"/>
      <c r="AS327" s="635"/>
      <c r="AT327" s="20"/>
      <c r="AU327" s="20"/>
      <c r="AV327" s="20"/>
      <c r="AW327" s="20"/>
      <c r="AX327" s="20"/>
      <c r="AY327" s="20"/>
      <c r="AZ327" s="20"/>
      <c r="BA327" s="20"/>
      <c r="BB327" s="20"/>
      <c r="BC327" s="20"/>
      <c r="BD327" s="20"/>
      <c r="BE327" s="20"/>
      <c r="BF327" s="20"/>
      <c r="BG327" s="20"/>
      <c r="BH327" s="20"/>
      <c r="BI327" s="20"/>
      <c r="BJ327" s="20"/>
      <c r="BK327" s="20"/>
      <c r="BL327" s="20"/>
    </row>
    <row r="328" spans="3:64" ht="13.5" customHeight="1">
      <c r="C328" s="195"/>
      <c r="F328" s="195"/>
      <c r="G328" s="195"/>
      <c r="H328" s="195"/>
      <c r="I328" s="195"/>
      <c r="J328" s="302"/>
      <c r="K328" s="302"/>
      <c r="L328" s="302"/>
      <c r="M328" s="302"/>
      <c r="Q328" s="277"/>
      <c r="V328" s="292"/>
      <c r="Y328" s="293"/>
      <c r="Z328" s="293"/>
      <c r="AB328" s="293"/>
      <c r="AC328" s="293"/>
      <c r="AD328" s="293"/>
      <c r="AF328" s="293"/>
      <c r="AH328" s="293"/>
      <c r="AJ328" s="293"/>
      <c r="AK328" s="293"/>
      <c r="AM328" s="195"/>
      <c r="AN328" s="195"/>
      <c r="AO328" s="195"/>
      <c r="AP328" s="635"/>
      <c r="AQ328" s="635"/>
      <c r="AR328" s="635"/>
      <c r="AS328" s="635"/>
      <c r="AT328" s="20"/>
      <c r="AU328" s="20"/>
      <c r="AV328" s="20"/>
      <c r="AW328" s="20"/>
      <c r="AX328" s="20"/>
      <c r="AY328" s="20"/>
      <c r="AZ328" s="20"/>
      <c r="BA328" s="20"/>
      <c r="BB328" s="20"/>
      <c r="BC328" s="20"/>
      <c r="BD328" s="20"/>
      <c r="BE328" s="20"/>
      <c r="BF328" s="20"/>
      <c r="BG328" s="20"/>
      <c r="BH328" s="20"/>
      <c r="BI328" s="20"/>
      <c r="BJ328" s="20"/>
      <c r="BK328" s="20"/>
      <c r="BL328" s="20"/>
    </row>
    <row r="329" spans="3:64" ht="13.5" customHeight="1">
      <c r="C329" s="195"/>
      <c r="F329" s="195"/>
      <c r="G329" s="195"/>
      <c r="H329" s="195"/>
      <c r="I329" s="195"/>
      <c r="J329" s="302"/>
      <c r="K329" s="302"/>
      <c r="L329" s="302"/>
      <c r="M329" s="302"/>
      <c r="Q329" s="277"/>
      <c r="V329" s="292"/>
      <c r="Y329" s="293"/>
      <c r="Z329" s="293"/>
      <c r="AB329" s="293"/>
      <c r="AC329" s="293"/>
      <c r="AD329" s="293"/>
      <c r="AF329" s="293"/>
      <c r="AH329" s="293"/>
      <c r="AJ329" s="293"/>
      <c r="AK329" s="293"/>
      <c r="AM329" s="195"/>
      <c r="AN329" s="195"/>
      <c r="AO329" s="195"/>
      <c r="AP329" s="635"/>
      <c r="AQ329" s="635"/>
      <c r="AR329" s="635"/>
      <c r="AS329" s="635"/>
      <c r="AT329" s="20"/>
      <c r="AU329" s="20"/>
      <c r="AV329" s="20"/>
      <c r="AW329" s="20"/>
      <c r="AX329" s="20"/>
      <c r="AY329" s="20"/>
      <c r="AZ329" s="20"/>
      <c r="BA329" s="20"/>
      <c r="BB329" s="20"/>
      <c r="BC329" s="20"/>
      <c r="BD329" s="20"/>
      <c r="BE329" s="20"/>
      <c r="BF329" s="20"/>
      <c r="BG329" s="20"/>
      <c r="BH329" s="20"/>
      <c r="BI329" s="20"/>
      <c r="BJ329" s="20"/>
      <c r="BK329" s="20"/>
      <c r="BL329" s="20"/>
    </row>
    <row r="330" spans="3:64" ht="13.5" customHeight="1">
      <c r="C330" s="195"/>
      <c r="F330" s="195"/>
      <c r="G330" s="195"/>
      <c r="H330" s="195"/>
      <c r="I330" s="195"/>
      <c r="J330" s="302"/>
      <c r="K330" s="302"/>
      <c r="L330" s="302"/>
      <c r="M330" s="302"/>
      <c r="Q330" s="277"/>
      <c r="V330" s="292"/>
      <c r="Y330" s="293"/>
      <c r="Z330" s="293"/>
      <c r="AB330" s="293"/>
      <c r="AC330" s="293"/>
      <c r="AD330" s="293"/>
      <c r="AF330" s="293"/>
      <c r="AH330" s="293"/>
      <c r="AJ330" s="293"/>
      <c r="AK330" s="293"/>
      <c r="AM330" s="195"/>
      <c r="AN330" s="195"/>
      <c r="AO330" s="195"/>
      <c r="AP330" s="635"/>
      <c r="AQ330" s="635"/>
      <c r="AR330" s="635"/>
      <c r="AS330" s="635"/>
      <c r="AT330" s="20"/>
      <c r="AU330" s="20"/>
      <c r="AV330" s="20"/>
      <c r="AW330" s="20"/>
      <c r="AX330" s="20"/>
      <c r="AY330" s="20"/>
      <c r="AZ330" s="20"/>
      <c r="BA330" s="20"/>
      <c r="BB330" s="20"/>
      <c r="BC330" s="20"/>
      <c r="BD330" s="20"/>
      <c r="BE330" s="20"/>
      <c r="BF330" s="20"/>
      <c r="BG330" s="20"/>
      <c r="BH330" s="20"/>
      <c r="BI330" s="20"/>
      <c r="BJ330" s="20"/>
      <c r="BK330" s="20"/>
      <c r="BL330" s="20"/>
    </row>
    <row r="331" spans="3:64" ht="13.5" customHeight="1">
      <c r="C331" s="195"/>
      <c r="F331" s="195"/>
      <c r="G331" s="195"/>
      <c r="H331" s="195"/>
      <c r="I331" s="195"/>
      <c r="J331" s="302"/>
      <c r="K331" s="302"/>
      <c r="L331" s="302"/>
      <c r="M331" s="302"/>
      <c r="Q331" s="277"/>
      <c r="V331" s="292"/>
      <c r="Y331" s="293"/>
      <c r="Z331" s="293"/>
      <c r="AB331" s="293"/>
      <c r="AC331" s="293"/>
      <c r="AD331" s="293"/>
      <c r="AF331" s="293"/>
      <c r="AH331" s="293"/>
      <c r="AJ331" s="293"/>
      <c r="AK331" s="293"/>
      <c r="AM331" s="195"/>
      <c r="AN331" s="195"/>
      <c r="AO331" s="195"/>
      <c r="AP331" s="635"/>
      <c r="AQ331" s="635"/>
      <c r="AR331" s="635"/>
      <c r="AS331" s="635"/>
      <c r="AT331" s="20"/>
      <c r="AU331" s="20"/>
      <c r="AV331" s="20"/>
      <c r="AW331" s="20"/>
      <c r="AX331" s="20"/>
      <c r="AY331" s="20"/>
      <c r="AZ331" s="20"/>
      <c r="BA331" s="20"/>
      <c r="BB331" s="20"/>
      <c r="BC331" s="20"/>
      <c r="BD331" s="20"/>
      <c r="BE331" s="20"/>
      <c r="BF331" s="20"/>
      <c r="BG331" s="20"/>
      <c r="BH331" s="20"/>
      <c r="BI331" s="20"/>
      <c r="BJ331" s="20"/>
      <c r="BK331" s="20"/>
      <c r="BL331" s="20"/>
    </row>
    <row r="332" spans="3:64" ht="13.5" customHeight="1">
      <c r="C332" s="195"/>
      <c r="F332" s="195"/>
      <c r="G332" s="195"/>
      <c r="H332" s="195"/>
      <c r="I332" s="195"/>
      <c r="J332" s="302"/>
      <c r="K332" s="302"/>
      <c r="L332" s="302"/>
      <c r="M332" s="302"/>
      <c r="Q332" s="277"/>
      <c r="V332" s="292"/>
      <c r="Y332" s="293"/>
      <c r="Z332" s="293"/>
      <c r="AB332" s="293"/>
      <c r="AC332" s="293"/>
      <c r="AD332" s="293"/>
      <c r="AF332" s="293"/>
      <c r="AH332" s="293"/>
      <c r="AJ332" s="293"/>
      <c r="AK332" s="293"/>
      <c r="AM332" s="195"/>
      <c r="AN332" s="195"/>
      <c r="AO332" s="195"/>
      <c r="AP332" s="635"/>
      <c r="AQ332" s="635"/>
      <c r="AR332" s="635"/>
      <c r="AS332" s="635"/>
      <c r="AT332" s="20"/>
      <c r="AU332" s="20"/>
      <c r="AV332" s="20"/>
      <c r="AW332" s="20"/>
      <c r="AX332" s="20"/>
      <c r="AY332" s="20"/>
      <c r="AZ332" s="20"/>
      <c r="BA332" s="20"/>
      <c r="BB332" s="20"/>
      <c r="BC332" s="20"/>
      <c r="BD332" s="20"/>
      <c r="BE332" s="20"/>
      <c r="BF332" s="20"/>
      <c r="BG332" s="20"/>
      <c r="BH332" s="20"/>
      <c r="BI332" s="20"/>
      <c r="BJ332" s="20"/>
      <c r="BK332" s="20"/>
      <c r="BL332" s="20"/>
    </row>
    <row r="333" spans="3:64" ht="13.5" customHeight="1">
      <c r="C333" s="195"/>
      <c r="F333" s="195"/>
      <c r="G333" s="195"/>
      <c r="H333" s="195"/>
      <c r="I333" s="195"/>
      <c r="J333" s="302"/>
      <c r="K333" s="302"/>
      <c r="L333" s="302"/>
      <c r="M333" s="302"/>
      <c r="Q333" s="277"/>
      <c r="V333" s="292"/>
      <c r="Y333" s="293"/>
      <c r="Z333" s="293"/>
      <c r="AB333" s="293"/>
      <c r="AC333" s="293"/>
      <c r="AD333" s="293"/>
      <c r="AF333" s="293"/>
      <c r="AH333" s="293"/>
      <c r="AJ333" s="293"/>
      <c r="AK333" s="293"/>
      <c r="AM333" s="195"/>
      <c r="AN333" s="195"/>
      <c r="AO333" s="195"/>
      <c r="AP333" s="635"/>
      <c r="AQ333" s="635"/>
      <c r="AR333" s="635"/>
      <c r="AS333" s="635"/>
      <c r="AT333" s="20"/>
      <c r="AU333" s="20"/>
      <c r="AV333" s="20"/>
      <c r="AW333" s="20"/>
      <c r="AX333" s="20"/>
      <c r="AY333" s="20"/>
      <c r="AZ333" s="20"/>
      <c r="BA333" s="20"/>
      <c r="BB333" s="20"/>
      <c r="BC333" s="20"/>
      <c r="BD333" s="20"/>
      <c r="BE333" s="20"/>
      <c r="BF333" s="20"/>
      <c r="BG333" s="20"/>
      <c r="BH333" s="20"/>
      <c r="BI333" s="20"/>
      <c r="BJ333" s="20"/>
      <c r="BK333" s="20"/>
      <c r="BL333" s="20"/>
    </row>
    <row r="334" spans="3:64" ht="13.5" customHeight="1">
      <c r="C334" s="195"/>
      <c r="F334" s="195"/>
      <c r="G334" s="195"/>
      <c r="H334" s="195"/>
      <c r="I334" s="195"/>
      <c r="J334" s="302"/>
      <c r="K334" s="302"/>
      <c r="L334" s="302"/>
      <c r="M334" s="302"/>
      <c r="Q334" s="277"/>
      <c r="V334" s="292"/>
      <c r="Y334" s="293"/>
      <c r="Z334" s="293"/>
      <c r="AB334" s="293"/>
      <c r="AC334" s="293"/>
      <c r="AD334" s="293"/>
      <c r="AF334" s="293"/>
      <c r="AH334" s="293"/>
      <c r="AJ334" s="293"/>
      <c r="AK334" s="293"/>
      <c r="AM334" s="195"/>
      <c r="AN334" s="195"/>
      <c r="AO334" s="195"/>
      <c r="AP334" s="635"/>
      <c r="AQ334" s="635"/>
      <c r="AR334" s="635"/>
      <c r="AS334" s="635"/>
      <c r="AT334" s="20"/>
      <c r="AU334" s="20"/>
      <c r="AV334" s="20"/>
      <c r="AW334" s="20"/>
      <c r="AX334" s="20"/>
      <c r="AY334" s="20"/>
      <c r="AZ334" s="20"/>
      <c r="BA334" s="20"/>
      <c r="BB334" s="20"/>
      <c r="BC334" s="20"/>
      <c r="BD334" s="20"/>
      <c r="BE334" s="20"/>
      <c r="BF334" s="20"/>
      <c r="BG334" s="20"/>
      <c r="BH334" s="20"/>
      <c r="BI334" s="20"/>
      <c r="BJ334" s="20"/>
      <c r="BK334" s="20"/>
      <c r="BL334" s="20"/>
    </row>
    <row r="335" spans="3:64" ht="13.5" customHeight="1">
      <c r="C335" s="195"/>
      <c r="F335" s="195"/>
      <c r="G335" s="195"/>
      <c r="H335" s="195"/>
      <c r="I335" s="195"/>
      <c r="J335" s="302"/>
      <c r="K335" s="302"/>
      <c r="L335" s="302"/>
      <c r="M335" s="302"/>
      <c r="Q335" s="277"/>
      <c r="V335" s="292"/>
      <c r="Y335" s="293"/>
      <c r="Z335" s="293"/>
      <c r="AB335" s="293"/>
      <c r="AC335" s="293"/>
      <c r="AD335" s="293"/>
      <c r="AF335" s="293"/>
      <c r="AH335" s="293"/>
      <c r="AJ335" s="293"/>
      <c r="AK335" s="293"/>
      <c r="AM335" s="195"/>
      <c r="AN335" s="195"/>
      <c r="AO335" s="195"/>
      <c r="AP335" s="635"/>
      <c r="AQ335" s="635"/>
      <c r="AR335" s="635"/>
      <c r="AS335" s="635"/>
      <c r="AT335" s="20"/>
      <c r="AU335" s="20"/>
      <c r="AV335" s="20"/>
      <c r="AW335" s="20"/>
      <c r="AX335" s="20"/>
      <c r="AY335" s="20"/>
      <c r="AZ335" s="20"/>
      <c r="BA335" s="20"/>
      <c r="BB335" s="20"/>
      <c r="BC335" s="20"/>
      <c r="BD335" s="20"/>
      <c r="BE335" s="20"/>
      <c r="BF335" s="20"/>
      <c r="BG335" s="20"/>
      <c r="BH335" s="20"/>
      <c r="BI335" s="20"/>
      <c r="BJ335" s="20"/>
      <c r="BK335" s="20"/>
      <c r="BL335" s="20"/>
    </row>
    <row r="336" spans="3:64" ht="13.5" customHeight="1">
      <c r="C336" s="195"/>
      <c r="F336" s="195"/>
      <c r="G336" s="195"/>
      <c r="H336" s="195"/>
      <c r="I336" s="195"/>
      <c r="J336" s="302"/>
      <c r="K336" s="302"/>
      <c r="L336" s="302"/>
      <c r="M336" s="302"/>
      <c r="Q336" s="277"/>
      <c r="V336" s="292"/>
      <c r="Y336" s="293"/>
      <c r="Z336" s="293"/>
      <c r="AB336" s="293"/>
      <c r="AC336" s="293"/>
      <c r="AD336" s="293"/>
      <c r="AF336" s="293"/>
      <c r="AH336" s="293"/>
      <c r="AJ336" s="293"/>
      <c r="AK336" s="293"/>
      <c r="AM336" s="195"/>
      <c r="AN336" s="195"/>
      <c r="AO336" s="195"/>
      <c r="AP336" s="635"/>
      <c r="AQ336" s="635"/>
      <c r="AR336" s="635"/>
      <c r="AS336" s="635"/>
      <c r="AT336" s="20"/>
      <c r="AU336" s="20"/>
      <c r="AV336" s="20"/>
      <c r="AW336" s="20"/>
      <c r="AX336" s="20"/>
      <c r="AY336" s="20"/>
      <c r="AZ336" s="20"/>
      <c r="BA336" s="20"/>
      <c r="BB336" s="20"/>
      <c r="BC336" s="20"/>
      <c r="BD336" s="20"/>
      <c r="BE336" s="20"/>
      <c r="BF336" s="20"/>
      <c r="BG336" s="20"/>
      <c r="BH336" s="20"/>
      <c r="BI336" s="20"/>
      <c r="BJ336" s="20"/>
      <c r="BK336" s="20"/>
      <c r="BL336" s="20"/>
    </row>
    <row r="337" spans="3:64" ht="13.5" customHeight="1">
      <c r="C337" s="195"/>
      <c r="F337" s="195"/>
      <c r="G337" s="195"/>
      <c r="H337" s="195"/>
      <c r="I337" s="195"/>
      <c r="J337" s="302"/>
      <c r="K337" s="302"/>
      <c r="L337" s="302"/>
      <c r="M337" s="302"/>
      <c r="Q337" s="277"/>
      <c r="V337" s="292"/>
      <c r="Y337" s="293"/>
      <c r="Z337" s="293"/>
      <c r="AB337" s="293"/>
      <c r="AC337" s="293"/>
      <c r="AD337" s="293"/>
      <c r="AF337" s="293"/>
      <c r="AH337" s="293"/>
      <c r="AJ337" s="293"/>
      <c r="AK337" s="293"/>
      <c r="AM337" s="195"/>
      <c r="AN337" s="195"/>
      <c r="AO337" s="195"/>
      <c r="AP337" s="635"/>
      <c r="AQ337" s="635"/>
      <c r="AR337" s="635"/>
      <c r="AS337" s="635"/>
      <c r="AT337" s="20"/>
      <c r="AU337" s="20"/>
      <c r="AV337" s="20"/>
      <c r="AW337" s="20"/>
      <c r="AX337" s="20"/>
      <c r="AY337" s="20"/>
      <c r="AZ337" s="20"/>
      <c r="BA337" s="20"/>
      <c r="BB337" s="20"/>
      <c r="BC337" s="20"/>
      <c r="BD337" s="20"/>
      <c r="BE337" s="20"/>
      <c r="BF337" s="20"/>
      <c r="BG337" s="20"/>
      <c r="BH337" s="20"/>
      <c r="BI337" s="20"/>
      <c r="BJ337" s="20"/>
      <c r="BK337" s="20"/>
      <c r="BL337" s="20"/>
    </row>
    <row r="338" spans="3:64" ht="13.5" customHeight="1">
      <c r="C338" s="195"/>
      <c r="F338" s="195"/>
      <c r="G338" s="195"/>
      <c r="H338" s="195"/>
      <c r="I338" s="195"/>
      <c r="J338" s="302"/>
      <c r="K338" s="302"/>
      <c r="L338" s="302"/>
      <c r="M338" s="302"/>
      <c r="Q338" s="277"/>
      <c r="V338" s="292"/>
      <c r="Y338" s="293"/>
      <c r="Z338" s="293"/>
      <c r="AB338" s="293"/>
      <c r="AC338" s="293"/>
      <c r="AD338" s="293"/>
      <c r="AF338" s="293"/>
      <c r="AH338" s="293"/>
      <c r="AJ338" s="293"/>
      <c r="AK338" s="293"/>
      <c r="AM338" s="195"/>
      <c r="AN338" s="195"/>
      <c r="AO338" s="195"/>
      <c r="AP338" s="635"/>
      <c r="AQ338" s="635"/>
      <c r="AR338" s="635"/>
      <c r="AS338" s="635"/>
      <c r="AT338" s="20"/>
      <c r="AU338" s="20"/>
      <c r="AV338" s="20"/>
      <c r="AW338" s="20"/>
      <c r="AX338" s="20"/>
      <c r="AY338" s="20"/>
      <c r="AZ338" s="20"/>
      <c r="BA338" s="20"/>
      <c r="BB338" s="20"/>
      <c r="BC338" s="20"/>
      <c r="BD338" s="20"/>
      <c r="BE338" s="20"/>
      <c r="BF338" s="20"/>
      <c r="BG338" s="20"/>
      <c r="BH338" s="20"/>
      <c r="BI338" s="20"/>
      <c r="BJ338" s="20"/>
      <c r="BK338" s="20"/>
      <c r="BL338" s="20"/>
    </row>
    <row r="339" spans="3:64" ht="13.5" customHeight="1">
      <c r="C339" s="195"/>
      <c r="F339" s="195"/>
      <c r="G339" s="195"/>
      <c r="H339" s="195"/>
      <c r="I339" s="195"/>
      <c r="J339" s="302"/>
      <c r="K339" s="302"/>
      <c r="L339" s="302"/>
      <c r="M339" s="302"/>
      <c r="Q339" s="277"/>
      <c r="V339" s="292"/>
      <c r="Y339" s="293"/>
      <c r="Z339" s="293"/>
      <c r="AB339" s="293"/>
      <c r="AC339" s="293"/>
      <c r="AD339" s="293"/>
      <c r="AF339" s="293"/>
      <c r="AH339" s="293"/>
      <c r="AJ339" s="293"/>
      <c r="AK339" s="293"/>
      <c r="AM339" s="195"/>
      <c r="AN339" s="195"/>
      <c r="AO339" s="195"/>
      <c r="AP339" s="635"/>
      <c r="AQ339" s="635"/>
      <c r="AR339" s="635"/>
      <c r="AS339" s="635"/>
      <c r="AT339" s="20"/>
      <c r="AU339" s="20"/>
      <c r="AV339" s="20"/>
      <c r="AW339" s="20"/>
      <c r="AX339" s="20"/>
      <c r="AY339" s="20"/>
      <c r="AZ339" s="20"/>
      <c r="BA339" s="20"/>
      <c r="BB339" s="20"/>
      <c r="BC339" s="20"/>
      <c r="BD339" s="20"/>
      <c r="BE339" s="20"/>
      <c r="BF339" s="20"/>
      <c r="BG339" s="20"/>
      <c r="BH339" s="20"/>
      <c r="BI339" s="20"/>
      <c r="BJ339" s="20"/>
      <c r="BK339" s="20"/>
      <c r="BL339" s="20"/>
    </row>
    <row r="340" spans="3:64" ht="13.5" customHeight="1">
      <c r="C340" s="195"/>
      <c r="F340" s="195"/>
      <c r="G340" s="195"/>
      <c r="H340" s="195"/>
      <c r="I340" s="195"/>
      <c r="J340" s="302"/>
      <c r="K340" s="302"/>
      <c r="L340" s="302"/>
      <c r="M340" s="302"/>
      <c r="Q340" s="277"/>
      <c r="V340" s="292"/>
      <c r="Y340" s="293"/>
      <c r="Z340" s="293"/>
      <c r="AB340" s="293"/>
      <c r="AC340" s="293"/>
      <c r="AD340" s="293"/>
      <c r="AF340" s="293"/>
      <c r="AH340" s="293"/>
      <c r="AJ340" s="293"/>
      <c r="AK340" s="293"/>
      <c r="AM340" s="195"/>
      <c r="AN340" s="195"/>
      <c r="AO340" s="195"/>
      <c r="AP340" s="635"/>
      <c r="AQ340" s="635"/>
      <c r="AR340" s="635"/>
      <c r="AS340" s="635"/>
      <c r="AT340" s="20"/>
      <c r="AU340" s="20"/>
      <c r="AV340" s="20"/>
      <c r="AW340" s="20"/>
      <c r="AX340" s="20"/>
      <c r="AY340" s="20"/>
      <c r="AZ340" s="20"/>
      <c r="BA340" s="20"/>
      <c r="BB340" s="20"/>
      <c r="BC340" s="20"/>
      <c r="BD340" s="20"/>
      <c r="BE340" s="20"/>
      <c r="BF340" s="20"/>
      <c r="BG340" s="20"/>
      <c r="BH340" s="20"/>
      <c r="BI340" s="20"/>
      <c r="BJ340" s="20"/>
      <c r="BK340" s="20"/>
      <c r="BL340" s="20"/>
    </row>
    <row r="341" spans="3:64" ht="13.5" customHeight="1">
      <c r="C341" s="195"/>
      <c r="F341" s="195"/>
      <c r="G341" s="195"/>
      <c r="H341" s="195"/>
      <c r="I341" s="195"/>
      <c r="J341" s="302"/>
      <c r="K341" s="302"/>
      <c r="L341" s="302"/>
      <c r="M341" s="302"/>
      <c r="Q341" s="277"/>
      <c r="V341" s="292"/>
      <c r="Y341" s="293"/>
      <c r="Z341" s="293"/>
      <c r="AB341" s="293"/>
      <c r="AC341" s="293"/>
      <c r="AD341" s="293"/>
      <c r="AF341" s="293"/>
      <c r="AH341" s="293"/>
      <c r="AJ341" s="293"/>
      <c r="AK341" s="293"/>
      <c r="AM341" s="195"/>
      <c r="AN341" s="195"/>
      <c r="AO341" s="195"/>
      <c r="AP341" s="635"/>
      <c r="AQ341" s="635"/>
      <c r="AR341" s="635"/>
      <c r="AS341" s="635"/>
      <c r="AT341" s="20"/>
      <c r="AU341" s="20"/>
      <c r="AV341" s="20"/>
      <c r="AW341" s="20"/>
      <c r="AX341" s="20"/>
      <c r="AY341" s="20"/>
      <c r="AZ341" s="20"/>
      <c r="BA341" s="20"/>
      <c r="BB341" s="20"/>
      <c r="BC341" s="20"/>
      <c r="BD341" s="20"/>
      <c r="BE341" s="20"/>
      <c r="BF341" s="20"/>
      <c r="BG341" s="20"/>
      <c r="BH341" s="20"/>
      <c r="BI341" s="20"/>
      <c r="BJ341" s="20"/>
      <c r="BK341" s="20"/>
      <c r="BL341" s="20"/>
    </row>
    <row r="342" spans="3:64" ht="13.5" customHeight="1">
      <c r="C342" s="195"/>
      <c r="F342" s="195"/>
      <c r="G342" s="195"/>
      <c r="H342" s="195"/>
      <c r="I342" s="195"/>
      <c r="J342" s="302"/>
      <c r="K342" s="302"/>
      <c r="L342" s="302"/>
      <c r="M342" s="302"/>
      <c r="Q342" s="277"/>
      <c r="V342" s="292"/>
      <c r="Y342" s="293"/>
      <c r="Z342" s="293"/>
      <c r="AB342" s="293"/>
      <c r="AC342" s="293"/>
      <c r="AD342" s="293"/>
      <c r="AF342" s="293"/>
      <c r="AH342" s="293"/>
      <c r="AJ342" s="293"/>
      <c r="AK342" s="293"/>
      <c r="AM342" s="195"/>
      <c r="AN342" s="195"/>
      <c r="AO342" s="195"/>
      <c r="AP342" s="635"/>
      <c r="AQ342" s="635"/>
      <c r="AR342" s="635"/>
      <c r="AS342" s="635"/>
      <c r="AT342" s="20"/>
      <c r="AU342" s="20"/>
      <c r="AV342" s="20"/>
      <c r="AW342" s="20"/>
      <c r="AX342" s="20"/>
      <c r="AY342" s="20"/>
      <c r="AZ342" s="20"/>
      <c r="BA342" s="20"/>
      <c r="BB342" s="20"/>
      <c r="BC342" s="20"/>
      <c r="BD342" s="20"/>
      <c r="BE342" s="20"/>
      <c r="BF342" s="20"/>
      <c r="BG342" s="20"/>
      <c r="BH342" s="20"/>
      <c r="BI342" s="20"/>
      <c r="BJ342" s="20"/>
      <c r="BK342" s="20"/>
      <c r="BL342" s="20"/>
    </row>
    <row r="343" spans="3:64" ht="13.5" customHeight="1">
      <c r="C343" s="195"/>
      <c r="F343" s="195"/>
      <c r="G343" s="195"/>
      <c r="H343" s="195"/>
      <c r="I343" s="195"/>
      <c r="J343" s="302"/>
      <c r="K343" s="302"/>
      <c r="L343" s="302"/>
      <c r="M343" s="302"/>
      <c r="Q343" s="277"/>
      <c r="V343" s="292"/>
      <c r="Y343" s="293"/>
      <c r="Z343" s="293"/>
      <c r="AB343" s="293"/>
      <c r="AC343" s="293"/>
      <c r="AD343" s="293"/>
      <c r="AF343" s="293"/>
      <c r="AH343" s="293"/>
      <c r="AJ343" s="293"/>
      <c r="AK343" s="293"/>
      <c r="AM343" s="195"/>
      <c r="AN343" s="195"/>
      <c r="AO343" s="195"/>
      <c r="AP343" s="635"/>
      <c r="AQ343" s="635"/>
      <c r="AR343" s="635"/>
      <c r="AS343" s="635"/>
      <c r="AT343" s="20"/>
      <c r="AU343" s="20"/>
      <c r="AV343" s="20"/>
      <c r="AW343" s="20"/>
      <c r="AX343" s="20"/>
      <c r="AY343" s="20"/>
      <c r="AZ343" s="20"/>
      <c r="BA343" s="20"/>
      <c r="BB343" s="20"/>
      <c r="BC343" s="20"/>
      <c r="BD343" s="20"/>
      <c r="BE343" s="20"/>
      <c r="BF343" s="20"/>
      <c r="BG343" s="20"/>
      <c r="BH343" s="20"/>
      <c r="BI343" s="20"/>
      <c r="BJ343" s="20"/>
      <c r="BK343" s="20"/>
      <c r="BL343" s="20"/>
    </row>
    <row r="344" spans="3:64" ht="13.5" customHeight="1">
      <c r="C344" s="195"/>
      <c r="F344" s="195"/>
      <c r="G344" s="195"/>
      <c r="H344" s="195"/>
      <c r="I344" s="195"/>
      <c r="J344" s="302"/>
      <c r="K344" s="302"/>
      <c r="L344" s="302"/>
      <c r="M344" s="302"/>
      <c r="Q344" s="277"/>
      <c r="V344" s="292"/>
      <c r="Y344" s="293"/>
      <c r="Z344" s="293"/>
      <c r="AB344" s="293"/>
      <c r="AC344" s="293"/>
      <c r="AD344" s="293"/>
      <c r="AF344" s="293"/>
      <c r="AH344" s="293"/>
      <c r="AJ344" s="293"/>
      <c r="AK344" s="293"/>
      <c r="AM344" s="195"/>
      <c r="AN344" s="195"/>
      <c r="AO344" s="195"/>
      <c r="AP344" s="635"/>
      <c r="AQ344" s="635"/>
      <c r="AR344" s="635"/>
      <c r="AS344" s="635"/>
      <c r="AT344" s="20"/>
      <c r="AU344" s="20"/>
      <c r="AV344" s="20"/>
      <c r="AW344" s="20"/>
      <c r="AX344" s="20"/>
      <c r="AY344" s="20"/>
      <c r="AZ344" s="20"/>
      <c r="BA344" s="20"/>
      <c r="BB344" s="20"/>
      <c r="BC344" s="20"/>
      <c r="BD344" s="20"/>
      <c r="BE344" s="20"/>
      <c r="BF344" s="20"/>
      <c r="BG344" s="20"/>
      <c r="BH344" s="20"/>
      <c r="BI344" s="20"/>
      <c r="BJ344" s="20"/>
      <c r="BK344" s="20"/>
      <c r="BL344" s="20"/>
    </row>
    <row r="345" spans="3:64" ht="13.5" customHeight="1">
      <c r="C345" s="195"/>
      <c r="F345" s="195"/>
      <c r="G345" s="195"/>
      <c r="H345" s="195"/>
      <c r="I345" s="195"/>
      <c r="J345" s="302"/>
      <c r="K345" s="302"/>
      <c r="L345" s="302"/>
      <c r="M345" s="302"/>
      <c r="Q345" s="277"/>
      <c r="V345" s="292"/>
      <c r="Y345" s="293"/>
      <c r="Z345" s="293"/>
      <c r="AB345" s="293"/>
      <c r="AC345" s="293"/>
      <c r="AD345" s="293"/>
      <c r="AF345" s="293"/>
      <c r="AH345" s="293"/>
      <c r="AJ345" s="293"/>
      <c r="AK345" s="293"/>
      <c r="AM345" s="195"/>
      <c r="AN345" s="195"/>
      <c r="AO345" s="195"/>
      <c r="AP345" s="635"/>
      <c r="AQ345" s="635"/>
      <c r="AR345" s="635"/>
      <c r="AS345" s="635"/>
      <c r="AT345" s="20"/>
      <c r="AU345" s="20"/>
      <c r="AV345" s="20"/>
      <c r="AW345" s="20"/>
      <c r="AX345" s="20"/>
      <c r="AY345" s="20"/>
      <c r="AZ345" s="20"/>
      <c r="BA345" s="20"/>
      <c r="BB345" s="20"/>
      <c r="BC345" s="20"/>
      <c r="BD345" s="20"/>
      <c r="BE345" s="20"/>
      <c r="BF345" s="20"/>
      <c r="BG345" s="20"/>
      <c r="BH345" s="20"/>
      <c r="BI345" s="20"/>
      <c r="BJ345" s="20"/>
      <c r="BK345" s="20"/>
      <c r="BL345" s="20"/>
    </row>
    <row r="346" spans="3:64" ht="13.5" customHeight="1">
      <c r="C346" s="195"/>
      <c r="F346" s="195"/>
      <c r="G346" s="195"/>
      <c r="H346" s="195"/>
      <c r="I346" s="195"/>
      <c r="J346" s="302"/>
      <c r="K346" s="302"/>
      <c r="L346" s="302"/>
      <c r="M346" s="302"/>
      <c r="Q346" s="277"/>
      <c r="V346" s="292"/>
      <c r="Y346" s="293"/>
      <c r="Z346" s="293"/>
      <c r="AB346" s="293"/>
      <c r="AC346" s="293"/>
      <c r="AD346" s="293"/>
      <c r="AF346" s="293"/>
      <c r="AH346" s="293"/>
      <c r="AJ346" s="293"/>
      <c r="AK346" s="293"/>
      <c r="AM346" s="195"/>
      <c r="AN346" s="195"/>
      <c r="AO346" s="195"/>
      <c r="AP346" s="635"/>
      <c r="AQ346" s="635"/>
      <c r="AR346" s="635"/>
      <c r="AS346" s="635"/>
      <c r="AT346" s="20"/>
      <c r="AU346" s="20"/>
      <c r="AV346" s="20"/>
      <c r="AW346" s="20"/>
      <c r="AX346" s="20"/>
      <c r="AY346" s="20"/>
      <c r="AZ346" s="20"/>
      <c r="BA346" s="20"/>
      <c r="BB346" s="20"/>
      <c r="BC346" s="20"/>
      <c r="BD346" s="20"/>
      <c r="BE346" s="20"/>
      <c r="BF346" s="20"/>
      <c r="BG346" s="20"/>
      <c r="BH346" s="20"/>
      <c r="BI346" s="20"/>
      <c r="BJ346" s="20"/>
      <c r="BK346" s="20"/>
      <c r="BL346" s="20"/>
    </row>
    <row r="347" spans="3:64" ht="13.5" customHeight="1">
      <c r="C347" s="195"/>
      <c r="F347" s="195"/>
      <c r="G347" s="195"/>
      <c r="H347" s="195"/>
      <c r="I347" s="195"/>
      <c r="J347" s="302"/>
      <c r="K347" s="302"/>
      <c r="L347" s="302"/>
      <c r="M347" s="302"/>
      <c r="Q347" s="277"/>
      <c r="V347" s="292"/>
      <c r="Y347" s="293"/>
      <c r="Z347" s="293"/>
      <c r="AB347" s="293"/>
      <c r="AC347" s="293"/>
      <c r="AD347" s="293"/>
      <c r="AF347" s="293"/>
      <c r="AH347" s="293"/>
      <c r="AJ347" s="293"/>
      <c r="AK347" s="293"/>
      <c r="AM347" s="195"/>
      <c r="AN347" s="195"/>
      <c r="AO347" s="195"/>
      <c r="AP347" s="635"/>
      <c r="AQ347" s="635"/>
      <c r="AR347" s="635"/>
      <c r="AS347" s="635"/>
      <c r="AT347" s="20"/>
      <c r="AU347" s="20"/>
      <c r="AV347" s="20"/>
      <c r="AW347" s="20"/>
      <c r="AX347" s="20"/>
      <c r="AY347" s="20"/>
      <c r="AZ347" s="20"/>
      <c r="BA347" s="20"/>
      <c r="BB347" s="20"/>
      <c r="BC347" s="20"/>
      <c r="BD347" s="20"/>
      <c r="BE347" s="20"/>
      <c r="BF347" s="20"/>
      <c r="BG347" s="20"/>
      <c r="BH347" s="20"/>
      <c r="BI347" s="20"/>
      <c r="BJ347" s="20"/>
      <c r="BK347" s="20"/>
      <c r="BL347" s="20"/>
    </row>
    <row r="348" spans="3:64" ht="13.5" customHeight="1">
      <c r="C348" s="195"/>
      <c r="F348" s="195"/>
      <c r="G348" s="195"/>
      <c r="H348" s="195"/>
      <c r="I348" s="195"/>
      <c r="J348" s="302"/>
      <c r="K348" s="302"/>
      <c r="L348" s="302"/>
      <c r="M348" s="302"/>
      <c r="Q348" s="277"/>
      <c r="V348" s="292"/>
      <c r="Y348" s="293"/>
      <c r="Z348" s="293"/>
      <c r="AB348" s="293"/>
      <c r="AC348" s="293"/>
      <c r="AD348" s="293"/>
      <c r="AF348" s="293"/>
      <c r="AH348" s="293"/>
      <c r="AJ348" s="293"/>
      <c r="AK348" s="293"/>
      <c r="AM348" s="195"/>
      <c r="AN348" s="195"/>
      <c r="AO348" s="195"/>
      <c r="AP348" s="635"/>
      <c r="AQ348" s="635"/>
      <c r="AR348" s="635"/>
      <c r="AS348" s="635"/>
      <c r="AT348" s="20"/>
      <c r="AU348" s="20"/>
      <c r="AV348" s="20"/>
      <c r="AW348" s="20"/>
      <c r="AX348" s="20"/>
      <c r="AY348" s="20"/>
      <c r="AZ348" s="20"/>
      <c r="BA348" s="20"/>
      <c r="BB348" s="20"/>
      <c r="BC348" s="20"/>
      <c r="BD348" s="20"/>
      <c r="BE348" s="20"/>
      <c r="BF348" s="20"/>
      <c r="BG348" s="20"/>
      <c r="BH348" s="20"/>
      <c r="BI348" s="20"/>
      <c r="BJ348" s="20"/>
      <c r="BK348" s="20"/>
      <c r="BL348" s="20"/>
    </row>
    <row r="349" spans="3:64" ht="13.5" customHeight="1">
      <c r="C349" s="195"/>
      <c r="F349" s="195"/>
      <c r="G349" s="195"/>
      <c r="H349" s="195"/>
      <c r="I349" s="195"/>
      <c r="J349" s="302"/>
      <c r="K349" s="302"/>
      <c r="L349" s="302"/>
      <c r="M349" s="302"/>
      <c r="Q349" s="277"/>
      <c r="V349" s="292"/>
      <c r="Y349" s="293"/>
      <c r="Z349" s="293"/>
      <c r="AB349" s="293"/>
      <c r="AC349" s="293"/>
      <c r="AD349" s="293"/>
      <c r="AF349" s="293"/>
      <c r="AH349" s="293"/>
      <c r="AJ349" s="293"/>
      <c r="AK349" s="293"/>
      <c r="AM349" s="195"/>
      <c r="AN349" s="195"/>
      <c r="AO349" s="195"/>
      <c r="AP349" s="635"/>
      <c r="AQ349" s="635"/>
      <c r="AR349" s="635"/>
      <c r="AS349" s="635"/>
      <c r="AT349" s="20"/>
      <c r="AU349" s="20"/>
      <c r="AV349" s="20"/>
      <c r="AW349" s="20"/>
      <c r="AX349" s="20"/>
      <c r="AY349" s="20"/>
      <c r="AZ349" s="20"/>
      <c r="BA349" s="20"/>
      <c r="BB349" s="20"/>
      <c r="BC349" s="20"/>
      <c r="BD349" s="20"/>
      <c r="BE349" s="20"/>
      <c r="BF349" s="20"/>
      <c r="BG349" s="20"/>
      <c r="BH349" s="20"/>
      <c r="BI349" s="20"/>
      <c r="BJ349" s="20"/>
      <c r="BK349" s="20"/>
      <c r="BL349" s="20"/>
    </row>
    <row r="350" spans="3:64" ht="13.5" customHeight="1">
      <c r="C350" s="195"/>
      <c r="F350" s="195"/>
      <c r="G350" s="195"/>
      <c r="H350" s="195"/>
      <c r="I350" s="195"/>
      <c r="J350" s="302"/>
      <c r="K350" s="302"/>
      <c r="L350" s="302"/>
      <c r="M350" s="302"/>
      <c r="Q350" s="277"/>
      <c r="V350" s="292"/>
      <c r="Y350" s="293"/>
      <c r="Z350" s="293"/>
      <c r="AB350" s="293"/>
      <c r="AC350" s="293"/>
      <c r="AD350" s="293"/>
      <c r="AF350" s="293"/>
      <c r="AH350" s="293"/>
      <c r="AJ350" s="293"/>
      <c r="AK350" s="293"/>
      <c r="AM350" s="195"/>
      <c r="AN350" s="195"/>
      <c r="AO350" s="195"/>
      <c r="AP350" s="635"/>
      <c r="AQ350" s="635"/>
      <c r="AR350" s="635"/>
      <c r="AS350" s="635"/>
      <c r="AT350" s="20"/>
      <c r="AU350" s="20"/>
      <c r="AV350" s="20"/>
      <c r="AW350" s="20"/>
      <c r="AX350" s="20"/>
      <c r="AY350" s="20"/>
      <c r="AZ350" s="20"/>
      <c r="BA350" s="20"/>
      <c r="BB350" s="20"/>
      <c r="BC350" s="20"/>
      <c r="BD350" s="20"/>
      <c r="BE350" s="20"/>
      <c r="BF350" s="20"/>
      <c r="BG350" s="20"/>
      <c r="BH350" s="20"/>
      <c r="BI350" s="20"/>
      <c r="BJ350" s="20"/>
      <c r="BK350" s="20"/>
      <c r="BL350" s="20"/>
    </row>
    <row r="351" spans="3:64" ht="13.5" customHeight="1">
      <c r="C351" s="195"/>
      <c r="F351" s="195"/>
      <c r="G351" s="195"/>
      <c r="H351" s="195"/>
      <c r="I351" s="195"/>
      <c r="J351" s="302"/>
      <c r="K351" s="302"/>
      <c r="L351" s="302"/>
      <c r="M351" s="302"/>
      <c r="Q351" s="277"/>
      <c r="V351" s="292"/>
      <c r="Y351" s="293"/>
      <c r="Z351" s="293"/>
      <c r="AB351" s="293"/>
      <c r="AC351" s="293"/>
      <c r="AD351" s="293"/>
      <c r="AF351" s="293"/>
      <c r="AH351" s="293"/>
      <c r="AJ351" s="293"/>
      <c r="AK351" s="293"/>
      <c r="AM351" s="195"/>
      <c r="AN351" s="195"/>
      <c r="AO351" s="195"/>
      <c r="AP351" s="635"/>
      <c r="AQ351" s="635"/>
      <c r="AR351" s="635"/>
      <c r="AS351" s="635"/>
      <c r="AT351" s="20"/>
      <c r="AU351" s="20"/>
      <c r="AV351" s="20"/>
      <c r="AW351" s="20"/>
      <c r="AX351" s="20"/>
      <c r="AY351" s="20"/>
      <c r="AZ351" s="20"/>
      <c r="BA351" s="20"/>
      <c r="BB351" s="20"/>
      <c r="BC351" s="20"/>
      <c r="BD351" s="20"/>
      <c r="BE351" s="20"/>
      <c r="BF351" s="20"/>
      <c r="BG351" s="20"/>
      <c r="BH351" s="20"/>
      <c r="BI351" s="20"/>
      <c r="BJ351" s="20"/>
      <c r="BK351" s="20"/>
      <c r="BL351" s="20"/>
    </row>
    <row r="352" spans="3:64" ht="13.5" customHeight="1">
      <c r="C352" s="195"/>
      <c r="F352" s="195"/>
      <c r="G352" s="195"/>
      <c r="H352" s="195"/>
      <c r="I352" s="195"/>
      <c r="J352" s="302"/>
      <c r="K352" s="302"/>
      <c r="L352" s="302"/>
      <c r="M352" s="302"/>
      <c r="Q352" s="277"/>
      <c r="V352" s="292"/>
      <c r="Y352" s="293"/>
      <c r="Z352" s="293"/>
      <c r="AB352" s="293"/>
      <c r="AC352" s="293"/>
      <c r="AD352" s="293"/>
      <c r="AF352" s="293"/>
      <c r="AH352" s="293"/>
      <c r="AJ352" s="293"/>
      <c r="AK352" s="293"/>
      <c r="AM352" s="195"/>
      <c r="AN352" s="195"/>
      <c r="AO352" s="195"/>
      <c r="AP352" s="635"/>
      <c r="AQ352" s="635"/>
      <c r="AR352" s="635"/>
      <c r="AS352" s="635"/>
      <c r="AT352" s="20"/>
      <c r="AU352" s="20"/>
      <c r="AV352" s="20"/>
      <c r="AW352" s="20"/>
      <c r="AX352" s="20"/>
      <c r="AY352" s="20"/>
      <c r="AZ352" s="20"/>
      <c r="BA352" s="20"/>
      <c r="BB352" s="20"/>
      <c r="BC352" s="20"/>
      <c r="BD352" s="20"/>
      <c r="BE352" s="20"/>
      <c r="BF352" s="20"/>
      <c r="BG352" s="20"/>
      <c r="BH352" s="20"/>
      <c r="BI352" s="20"/>
      <c r="BJ352" s="20"/>
      <c r="BK352" s="20"/>
      <c r="BL352" s="20"/>
    </row>
    <row r="353" spans="3:64" ht="13.5" customHeight="1">
      <c r="C353" s="195"/>
      <c r="F353" s="195"/>
      <c r="G353" s="195"/>
      <c r="H353" s="195"/>
      <c r="I353" s="195"/>
      <c r="J353" s="302"/>
      <c r="K353" s="302"/>
      <c r="L353" s="302"/>
      <c r="M353" s="302"/>
      <c r="Q353" s="277"/>
      <c r="V353" s="292"/>
      <c r="Y353" s="293"/>
      <c r="Z353" s="293"/>
      <c r="AB353" s="293"/>
      <c r="AC353" s="293"/>
      <c r="AD353" s="293"/>
      <c r="AF353" s="293"/>
      <c r="AH353" s="293"/>
      <c r="AJ353" s="293"/>
      <c r="AK353" s="293"/>
      <c r="AM353" s="195"/>
      <c r="AN353" s="195"/>
      <c r="AO353" s="195"/>
      <c r="AP353" s="635"/>
      <c r="AQ353" s="635"/>
      <c r="AR353" s="635"/>
      <c r="AS353" s="635"/>
      <c r="AT353" s="20"/>
      <c r="AU353" s="20"/>
      <c r="AV353" s="20"/>
      <c r="AW353" s="20"/>
      <c r="AX353" s="20"/>
      <c r="AY353" s="20"/>
      <c r="AZ353" s="20"/>
      <c r="BA353" s="20"/>
      <c r="BB353" s="20"/>
      <c r="BC353" s="20"/>
      <c r="BD353" s="20"/>
      <c r="BE353" s="20"/>
      <c r="BF353" s="20"/>
      <c r="BG353" s="20"/>
      <c r="BH353" s="20"/>
      <c r="BI353" s="20"/>
      <c r="BJ353" s="20"/>
      <c r="BK353" s="20"/>
      <c r="BL353" s="20"/>
    </row>
    <row r="354" spans="3:64" ht="13.5" customHeight="1">
      <c r="C354" s="195"/>
      <c r="F354" s="195"/>
      <c r="G354" s="195"/>
      <c r="H354" s="195"/>
      <c r="I354" s="195"/>
      <c r="J354" s="302"/>
      <c r="K354" s="302"/>
      <c r="L354" s="302"/>
      <c r="M354" s="302"/>
      <c r="Q354" s="277"/>
      <c r="V354" s="292"/>
      <c r="Y354" s="293"/>
      <c r="Z354" s="293"/>
      <c r="AB354" s="293"/>
      <c r="AC354" s="293"/>
      <c r="AD354" s="293"/>
      <c r="AF354" s="293"/>
      <c r="AH354" s="293"/>
      <c r="AJ354" s="293"/>
      <c r="AK354" s="293"/>
      <c r="AM354" s="195"/>
      <c r="AN354" s="195"/>
      <c r="AO354" s="195"/>
      <c r="AP354" s="635"/>
      <c r="AQ354" s="635"/>
      <c r="AR354" s="635"/>
      <c r="AS354" s="635"/>
      <c r="AT354" s="20"/>
      <c r="AU354" s="20"/>
      <c r="AV354" s="20"/>
      <c r="AW354" s="20"/>
      <c r="AX354" s="20"/>
      <c r="AY354" s="20"/>
      <c r="AZ354" s="20"/>
      <c r="BA354" s="20"/>
      <c r="BB354" s="20"/>
      <c r="BC354" s="20"/>
      <c r="BD354" s="20"/>
      <c r="BE354" s="20"/>
      <c r="BF354" s="20"/>
      <c r="BG354" s="20"/>
      <c r="BH354" s="20"/>
      <c r="BI354" s="20"/>
      <c r="BJ354" s="20"/>
      <c r="BK354" s="20"/>
      <c r="BL354" s="20"/>
    </row>
    <row r="355" spans="3:64" ht="13.5" customHeight="1">
      <c r="C355" s="195"/>
      <c r="F355" s="195"/>
      <c r="G355" s="195"/>
      <c r="H355" s="195"/>
      <c r="I355" s="195"/>
      <c r="J355" s="302"/>
      <c r="K355" s="302"/>
      <c r="L355" s="302"/>
      <c r="M355" s="302"/>
      <c r="Q355" s="277"/>
      <c r="V355" s="292"/>
      <c r="Y355" s="293"/>
      <c r="Z355" s="293"/>
      <c r="AB355" s="293"/>
      <c r="AC355" s="293"/>
      <c r="AD355" s="293"/>
      <c r="AF355" s="293"/>
      <c r="AH355" s="293"/>
      <c r="AJ355" s="293"/>
      <c r="AK355" s="293"/>
      <c r="AM355" s="195"/>
      <c r="AN355" s="195"/>
      <c r="AO355" s="195"/>
      <c r="AP355" s="635"/>
      <c r="AQ355" s="635"/>
      <c r="AR355" s="635"/>
      <c r="AS355" s="635"/>
      <c r="AT355" s="20"/>
      <c r="AU355" s="20"/>
      <c r="AV355" s="20"/>
      <c r="AW355" s="20"/>
      <c r="AX355" s="20"/>
      <c r="AY355" s="20"/>
      <c r="AZ355" s="20"/>
      <c r="BA355" s="20"/>
      <c r="BB355" s="20"/>
      <c r="BC355" s="20"/>
      <c r="BD355" s="20"/>
      <c r="BE355" s="20"/>
      <c r="BF355" s="20"/>
      <c r="BG355" s="20"/>
      <c r="BH355" s="20"/>
      <c r="BI355" s="20"/>
      <c r="BJ355" s="20"/>
      <c r="BK355" s="20"/>
      <c r="BL355" s="20"/>
    </row>
    <row r="356" spans="3:64" ht="13.5" customHeight="1">
      <c r="C356" s="195"/>
      <c r="F356" s="195"/>
      <c r="G356" s="195"/>
      <c r="H356" s="195"/>
      <c r="I356" s="195"/>
      <c r="J356" s="302"/>
      <c r="K356" s="302"/>
      <c r="L356" s="302"/>
      <c r="M356" s="302"/>
      <c r="Q356" s="277"/>
      <c r="V356" s="292"/>
      <c r="Y356" s="293"/>
      <c r="Z356" s="293"/>
      <c r="AB356" s="293"/>
      <c r="AC356" s="293"/>
      <c r="AD356" s="293"/>
      <c r="AF356" s="293"/>
      <c r="AH356" s="293"/>
      <c r="AJ356" s="293"/>
      <c r="AK356" s="293"/>
      <c r="AM356" s="195"/>
      <c r="AN356" s="195"/>
      <c r="AO356" s="195"/>
      <c r="AP356" s="635"/>
      <c r="AQ356" s="635"/>
      <c r="AR356" s="635"/>
      <c r="AS356" s="635"/>
      <c r="AT356" s="20"/>
      <c r="AU356" s="20"/>
      <c r="AV356" s="20"/>
      <c r="AW356" s="20"/>
      <c r="AX356" s="20"/>
      <c r="AY356" s="20"/>
      <c r="AZ356" s="20"/>
      <c r="BA356" s="20"/>
      <c r="BB356" s="20"/>
      <c r="BC356" s="20"/>
      <c r="BD356" s="20"/>
      <c r="BE356" s="20"/>
      <c r="BF356" s="20"/>
      <c r="BG356" s="20"/>
      <c r="BH356" s="20"/>
      <c r="BI356" s="20"/>
      <c r="BJ356" s="20"/>
      <c r="BK356" s="20"/>
      <c r="BL356" s="20"/>
    </row>
    <row r="357" spans="3:64" ht="13.5" customHeight="1">
      <c r="C357" s="195"/>
      <c r="F357" s="195"/>
      <c r="G357" s="195"/>
      <c r="H357" s="195"/>
      <c r="I357" s="195"/>
      <c r="J357" s="302"/>
      <c r="K357" s="302"/>
      <c r="L357" s="302"/>
      <c r="M357" s="302"/>
      <c r="Q357" s="277"/>
      <c r="V357" s="292"/>
      <c r="Y357" s="293"/>
      <c r="Z357" s="293"/>
      <c r="AB357" s="293"/>
      <c r="AC357" s="293"/>
      <c r="AD357" s="293"/>
      <c r="AF357" s="293"/>
      <c r="AH357" s="293"/>
      <c r="AJ357" s="293"/>
      <c r="AK357" s="293"/>
      <c r="AM357" s="195"/>
      <c r="AN357" s="195"/>
      <c r="AO357" s="195"/>
      <c r="AP357" s="635"/>
      <c r="AQ357" s="635"/>
      <c r="AR357" s="635"/>
      <c r="AS357" s="635"/>
      <c r="AT357" s="20"/>
      <c r="AU357" s="20"/>
      <c r="AV357" s="20"/>
      <c r="AW357" s="20"/>
      <c r="AX357" s="20"/>
      <c r="AY357" s="20"/>
      <c r="AZ357" s="20"/>
      <c r="BA357" s="20"/>
      <c r="BB357" s="20"/>
      <c r="BC357" s="20"/>
      <c r="BD357" s="20"/>
      <c r="BE357" s="20"/>
      <c r="BF357" s="20"/>
      <c r="BG357" s="20"/>
      <c r="BH357" s="20"/>
      <c r="BI357" s="20"/>
      <c r="BJ357" s="20"/>
      <c r="BK357" s="20"/>
      <c r="BL357" s="20"/>
    </row>
    <row r="358" spans="3:64" ht="13.5" customHeight="1">
      <c r="C358" s="195"/>
      <c r="F358" s="195"/>
      <c r="G358" s="195"/>
      <c r="H358" s="195"/>
      <c r="I358" s="195"/>
      <c r="J358" s="302"/>
      <c r="K358" s="302"/>
      <c r="L358" s="302"/>
      <c r="M358" s="302"/>
      <c r="Q358" s="277"/>
      <c r="V358" s="292"/>
      <c r="Y358" s="293"/>
      <c r="Z358" s="293"/>
      <c r="AB358" s="293"/>
      <c r="AC358" s="293"/>
      <c r="AD358" s="293"/>
      <c r="AF358" s="293"/>
      <c r="AH358" s="293"/>
      <c r="AJ358" s="293"/>
      <c r="AK358" s="293"/>
      <c r="AM358" s="195"/>
      <c r="AN358" s="195"/>
      <c r="AO358" s="195"/>
      <c r="AP358" s="635"/>
      <c r="AQ358" s="635"/>
      <c r="AR358" s="635"/>
      <c r="AS358" s="635"/>
      <c r="AT358" s="20"/>
      <c r="AU358" s="20"/>
      <c r="AV358" s="20"/>
      <c r="AW358" s="20"/>
      <c r="AX358" s="20"/>
      <c r="AY358" s="20"/>
      <c r="AZ358" s="20"/>
      <c r="BA358" s="20"/>
      <c r="BB358" s="20"/>
      <c r="BC358" s="20"/>
      <c r="BD358" s="20"/>
      <c r="BE358" s="20"/>
      <c r="BF358" s="20"/>
      <c r="BG358" s="20"/>
      <c r="BH358" s="20"/>
      <c r="BI358" s="20"/>
      <c r="BJ358" s="20"/>
      <c r="BK358" s="20"/>
      <c r="BL358" s="20"/>
    </row>
    <row r="359" spans="3:64" ht="13.5" customHeight="1">
      <c r="C359" s="195"/>
      <c r="F359" s="195"/>
      <c r="G359" s="195"/>
      <c r="H359" s="195"/>
      <c r="I359" s="195"/>
      <c r="J359" s="302"/>
      <c r="K359" s="302"/>
      <c r="L359" s="302"/>
      <c r="M359" s="302"/>
      <c r="Q359" s="277"/>
      <c r="V359" s="292"/>
      <c r="Y359" s="293"/>
      <c r="Z359" s="293"/>
      <c r="AB359" s="293"/>
      <c r="AC359" s="293"/>
      <c r="AD359" s="293"/>
      <c r="AF359" s="293"/>
      <c r="AH359" s="293"/>
      <c r="AJ359" s="293"/>
      <c r="AK359" s="293"/>
      <c r="AM359" s="195"/>
      <c r="AN359" s="195"/>
      <c r="AO359" s="195"/>
      <c r="AP359" s="635"/>
      <c r="AQ359" s="635"/>
      <c r="AR359" s="635"/>
      <c r="AS359" s="635"/>
      <c r="AT359" s="20"/>
      <c r="AU359" s="20"/>
      <c r="AV359" s="20"/>
      <c r="AW359" s="20"/>
      <c r="AX359" s="20"/>
      <c r="AY359" s="20"/>
      <c r="AZ359" s="20"/>
      <c r="BA359" s="20"/>
      <c r="BB359" s="20"/>
      <c r="BC359" s="20"/>
      <c r="BD359" s="20"/>
      <c r="BE359" s="20"/>
      <c r="BF359" s="20"/>
      <c r="BG359" s="20"/>
      <c r="BH359" s="20"/>
      <c r="BI359" s="20"/>
      <c r="BJ359" s="20"/>
      <c r="BK359" s="20"/>
      <c r="BL359" s="20"/>
    </row>
    <row r="360" spans="3:64" ht="13.5" customHeight="1">
      <c r="C360" s="195"/>
      <c r="F360" s="195"/>
      <c r="G360" s="195"/>
      <c r="H360" s="195"/>
      <c r="I360" s="195"/>
      <c r="J360" s="302"/>
      <c r="K360" s="302"/>
      <c r="L360" s="302"/>
      <c r="M360" s="302"/>
      <c r="Q360" s="277"/>
      <c r="V360" s="292"/>
      <c r="Y360" s="293"/>
      <c r="Z360" s="293"/>
      <c r="AB360" s="293"/>
      <c r="AC360" s="293"/>
      <c r="AD360" s="293"/>
      <c r="AF360" s="293"/>
      <c r="AH360" s="293"/>
      <c r="AJ360" s="293"/>
      <c r="AK360" s="293"/>
      <c r="AM360" s="195"/>
      <c r="AN360" s="195"/>
      <c r="AO360" s="195"/>
      <c r="AP360" s="635"/>
      <c r="AQ360" s="635"/>
      <c r="AR360" s="635"/>
      <c r="AS360" s="635"/>
      <c r="AT360" s="20"/>
      <c r="AU360" s="20"/>
      <c r="AV360" s="20"/>
      <c r="AW360" s="20"/>
      <c r="AX360" s="20"/>
      <c r="AY360" s="20"/>
      <c r="AZ360" s="20"/>
      <c r="BA360" s="20"/>
      <c r="BB360" s="20"/>
      <c r="BC360" s="20"/>
      <c r="BD360" s="20"/>
      <c r="BE360" s="20"/>
      <c r="BF360" s="20"/>
      <c r="BG360" s="20"/>
      <c r="BH360" s="20"/>
      <c r="BI360" s="20"/>
      <c r="BJ360" s="20"/>
      <c r="BK360" s="20"/>
      <c r="BL360" s="20"/>
    </row>
    <row r="361" spans="3:64" ht="13.5" customHeight="1">
      <c r="C361" s="195"/>
      <c r="F361" s="195"/>
      <c r="G361" s="195"/>
      <c r="H361" s="195"/>
      <c r="I361" s="195"/>
      <c r="J361" s="302"/>
      <c r="K361" s="302"/>
      <c r="L361" s="302"/>
      <c r="M361" s="302"/>
      <c r="Q361" s="277"/>
      <c r="V361" s="292"/>
      <c r="Y361" s="293"/>
      <c r="Z361" s="293"/>
      <c r="AB361" s="293"/>
      <c r="AC361" s="293"/>
      <c r="AD361" s="293"/>
      <c r="AF361" s="293"/>
      <c r="AH361" s="293"/>
      <c r="AJ361" s="293"/>
      <c r="AK361" s="293"/>
      <c r="AM361" s="195"/>
      <c r="AN361" s="195"/>
      <c r="AO361" s="195"/>
      <c r="AP361" s="635"/>
      <c r="AQ361" s="635"/>
      <c r="AR361" s="635"/>
      <c r="AS361" s="635"/>
      <c r="AT361" s="20"/>
      <c r="AU361" s="20"/>
      <c r="AV361" s="20"/>
      <c r="AW361" s="20"/>
      <c r="AX361" s="20"/>
      <c r="AY361" s="20"/>
      <c r="AZ361" s="20"/>
      <c r="BA361" s="20"/>
      <c r="BB361" s="20"/>
      <c r="BC361" s="20"/>
      <c r="BD361" s="20"/>
      <c r="BE361" s="20"/>
      <c r="BF361" s="20"/>
      <c r="BG361" s="20"/>
      <c r="BH361" s="20"/>
      <c r="BI361" s="20"/>
      <c r="BJ361" s="20"/>
      <c r="BK361" s="20"/>
      <c r="BL361" s="20"/>
    </row>
    <row r="362" spans="3:64" ht="13.5" customHeight="1">
      <c r="C362" s="195"/>
      <c r="F362" s="195"/>
      <c r="G362" s="195"/>
      <c r="H362" s="195"/>
      <c r="I362" s="195"/>
      <c r="J362" s="302"/>
      <c r="K362" s="302"/>
      <c r="L362" s="302"/>
      <c r="M362" s="302"/>
      <c r="Q362" s="277"/>
      <c r="V362" s="292"/>
      <c r="Y362" s="293"/>
      <c r="Z362" s="293"/>
      <c r="AB362" s="293"/>
      <c r="AC362" s="293"/>
      <c r="AD362" s="293"/>
      <c r="AF362" s="293"/>
      <c r="AH362" s="293"/>
      <c r="AJ362" s="293"/>
      <c r="AK362" s="293"/>
      <c r="AM362" s="195"/>
      <c r="AN362" s="195"/>
      <c r="AO362" s="195"/>
      <c r="AP362" s="635"/>
      <c r="AQ362" s="635"/>
      <c r="AR362" s="635"/>
      <c r="AS362" s="635"/>
      <c r="AT362" s="20"/>
      <c r="AU362" s="20"/>
      <c r="AV362" s="20"/>
      <c r="AW362" s="20"/>
      <c r="AX362" s="20"/>
      <c r="AY362" s="20"/>
      <c r="AZ362" s="20"/>
      <c r="BA362" s="20"/>
      <c r="BB362" s="20"/>
      <c r="BC362" s="20"/>
      <c r="BD362" s="20"/>
      <c r="BE362" s="20"/>
      <c r="BF362" s="20"/>
      <c r="BG362" s="20"/>
      <c r="BH362" s="20"/>
      <c r="BI362" s="20"/>
      <c r="BJ362" s="20"/>
      <c r="BK362" s="20"/>
      <c r="BL362" s="20"/>
    </row>
    <row r="363" spans="3:64" ht="13.5" customHeight="1">
      <c r="C363" s="195"/>
      <c r="F363" s="195"/>
      <c r="G363" s="195"/>
      <c r="H363" s="195"/>
      <c r="I363" s="195"/>
      <c r="J363" s="302"/>
      <c r="K363" s="302"/>
      <c r="L363" s="302"/>
      <c r="M363" s="302"/>
      <c r="Q363" s="277"/>
      <c r="V363" s="292"/>
      <c r="Y363" s="293"/>
      <c r="Z363" s="293"/>
      <c r="AB363" s="293"/>
      <c r="AC363" s="293"/>
      <c r="AD363" s="293"/>
      <c r="AF363" s="293"/>
      <c r="AH363" s="293"/>
      <c r="AJ363" s="293"/>
      <c r="AK363" s="293"/>
      <c r="AM363" s="195"/>
      <c r="AN363" s="195"/>
      <c r="AO363" s="195"/>
      <c r="AP363" s="635"/>
      <c r="AQ363" s="635"/>
      <c r="AR363" s="635"/>
      <c r="AS363" s="635"/>
      <c r="AT363" s="20"/>
      <c r="AU363" s="20"/>
      <c r="AV363" s="20"/>
      <c r="AW363" s="20"/>
      <c r="AX363" s="20"/>
      <c r="AY363" s="20"/>
      <c r="AZ363" s="20"/>
      <c r="BA363" s="20"/>
      <c r="BB363" s="20"/>
      <c r="BC363" s="20"/>
      <c r="BD363" s="20"/>
      <c r="BE363" s="20"/>
      <c r="BF363" s="20"/>
      <c r="BG363" s="20"/>
      <c r="BH363" s="20"/>
      <c r="BI363" s="20"/>
      <c r="BJ363" s="20"/>
      <c r="BK363" s="20"/>
      <c r="BL363" s="20"/>
    </row>
    <row r="364" spans="3:64" ht="13.5" customHeight="1">
      <c r="C364" s="195"/>
      <c r="F364" s="195"/>
      <c r="G364" s="195"/>
      <c r="H364" s="195"/>
      <c r="I364" s="195"/>
      <c r="J364" s="302"/>
      <c r="K364" s="302"/>
      <c r="L364" s="302"/>
      <c r="M364" s="302"/>
      <c r="Q364" s="277"/>
      <c r="V364" s="292"/>
      <c r="Y364" s="293"/>
      <c r="Z364" s="293"/>
      <c r="AB364" s="293"/>
      <c r="AC364" s="293"/>
      <c r="AD364" s="293"/>
      <c r="AF364" s="293"/>
      <c r="AH364" s="293"/>
      <c r="AJ364" s="293"/>
      <c r="AK364" s="293"/>
      <c r="AM364" s="195"/>
      <c r="AN364" s="195"/>
      <c r="AO364" s="195"/>
      <c r="AP364" s="635"/>
      <c r="AQ364" s="635"/>
      <c r="AR364" s="635"/>
      <c r="AS364" s="635"/>
      <c r="AT364" s="20"/>
      <c r="AU364" s="20"/>
      <c r="AV364" s="20"/>
      <c r="AW364" s="20"/>
      <c r="AX364" s="20"/>
      <c r="AY364" s="20"/>
      <c r="AZ364" s="20"/>
      <c r="BA364" s="20"/>
      <c r="BB364" s="20"/>
      <c r="BC364" s="20"/>
      <c r="BD364" s="20"/>
      <c r="BE364" s="20"/>
      <c r="BF364" s="20"/>
      <c r="BG364" s="20"/>
      <c r="BH364" s="20"/>
      <c r="BI364" s="20"/>
      <c r="BJ364" s="20"/>
      <c r="BK364" s="20"/>
      <c r="BL364" s="20"/>
    </row>
    <row r="365" spans="3:64" ht="13.5" customHeight="1">
      <c r="C365" s="195"/>
      <c r="F365" s="195"/>
      <c r="G365" s="195"/>
      <c r="H365" s="195"/>
      <c r="I365" s="195"/>
      <c r="J365" s="302"/>
      <c r="K365" s="302"/>
      <c r="L365" s="302"/>
      <c r="M365" s="302"/>
      <c r="Q365" s="277"/>
      <c r="V365" s="292"/>
      <c r="Y365" s="293"/>
      <c r="Z365" s="293"/>
      <c r="AB365" s="293"/>
      <c r="AC365" s="293"/>
      <c r="AD365" s="293"/>
      <c r="AF365" s="293"/>
      <c r="AH365" s="293"/>
      <c r="AJ365" s="293"/>
      <c r="AK365" s="293"/>
      <c r="AM365" s="195"/>
      <c r="AN365" s="195"/>
      <c r="AO365" s="195"/>
      <c r="AP365" s="635"/>
      <c r="AQ365" s="635"/>
      <c r="AR365" s="635"/>
      <c r="AS365" s="635"/>
      <c r="AT365" s="20"/>
      <c r="AU365" s="20"/>
      <c r="AV365" s="20"/>
      <c r="AW365" s="20"/>
      <c r="AX365" s="20"/>
      <c r="AY365" s="20"/>
      <c r="AZ365" s="20"/>
      <c r="BA365" s="20"/>
      <c r="BB365" s="20"/>
      <c r="BC365" s="20"/>
      <c r="BD365" s="20"/>
      <c r="BE365" s="20"/>
      <c r="BF365" s="20"/>
      <c r="BG365" s="20"/>
      <c r="BH365" s="20"/>
      <c r="BI365" s="20"/>
      <c r="BJ365" s="20"/>
      <c r="BK365" s="20"/>
      <c r="BL365" s="20"/>
    </row>
    <row r="366" spans="3:64" ht="13.5" customHeight="1">
      <c r="C366" s="195"/>
      <c r="F366" s="195"/>
      <c r="G366" s="195"/>
      <c r="H366" s="195"/>
      <c r="I366" s="195"/>
      <c r="J366" s="302"/>
      <c r="K366" s="302"/>
      <c r="L366" s="302"/>
      <c r="M366" s="302"/>
      <c r="Q366" s="277"/>
      <c r="V366" s="292"/>
      <c r="Y366" s="293"/>
      <c r="Z366" s="293"/>
      <c r="AB366" s="293"/>
      <c r="AC366" s="293"/>
      <c r="AD366" s="293"/>
      <c r="AF366" s="293"/>
      <c r="AH366" s="293"/>
      <c r="AJ366" s="293"/>
      <c r="AK366" s="293"/>
      <c r="AM366" s="195"/>
      <c r="AN366" s="195"/>
      <c r="AO366" s="195"/>
      <c r="AP366" s="635"/>
      <c r="AQ366" s="635"/>
      <c r="AR366" s="635"/>
      <c r="AS366" s="635"/>
      <c r="AT366" s="20"/>
      <c r="AU366" s="20"/>
      <c r="AV366" s="20"/>
      <c r="AW366" s="20"/>
      <c r="AX366" s="20"/>
      <c r="AY366" s="20"/>
      <c r="AZ366" s="20"/>
      <c r="BA366" s="20"/>
      <c r="BB366" s="20"/>
      <c r="BC366" s="20"/>
      <c r="BD366" s="20"/>
      <c r="BE366" s="20"/>
      <c r="BF366" s="20"/>
      <c r="BG366" s="20"/>
      <c r="BH366" s="20"/>
      <c r="BI366" s="20"/>
      <c r="BJ366" s="20"/>
      <c r="BK366" s="20"/>
      <c r="BL366" s="20"/>
    </row>
    <row r="367" spans="3:64" ht="13.5" customHeight="1">
      <c r="C367" s="195"/>
      <c r="F367" s="195"/>
      <c r="G367" s="195"/>
      <c r="H367" s="195"/>
      <c r="I367" s="195"/>
      <c r="J367" s="302"/>
      <c r="K367" s="302"/>
      <c r="L367" s="302"/>
      <c r="M367" s="302"/>
      <c r="Q367" s="277"/>
      <c r="V367" s="292"/>
      <c r="Y367" s="293"/>
      <c r="Z367" s="293"/>
      <c r="AB367" s="293"/>
      <c r="AC367" s="293"/>
      <c r="AD367" s="293"/>
      <c r="AF367" s="293"/>
      <c r="AH367" s="293"/>
      <c r="AJ367" s="293"/>
      <c r="AK367" s="293"/>
      <c r="AM367" s="195"/>
      <c r="AN367" s="195"/>
      <c r="AO367" s="195"/>
      <c r="AP367" s="635"/>
      <c r="AQ367" s="635"/>
      <c r="AR367" s="635"/>
      <c r="AS367" s="635"/>
      <c r="AT367" s="20"/>
      <c r="AU367" s="20"/>
      <c r="AV367" s="20"/>
      <c r="AW367" s="20"/>
      <c r="AX367" s="20"/>
      <c r="AY367" s="20"/>
      <c r="AZ367" s="20"/>
      <c r="BA367" s="20"/>
      <c r="BB367" s="20"/>
      <c r="BC367" s="20"/>
      <c r="BD367" s="20"/>
      <c r="BE367" s="20"/>
      <c r="BF367" s="20"/>
      <c r="BG367" s="20"/>
      <c r="BH367" s="20"/>
      <c r="BI367" s="20"/>
      <c r="BJ367" s="20"/>
      <c r="BK367" s="20"/>
      <c r="BL367" s="20"/>
    </row>
    <row r="368" spans="3:64" ht="13.5" customHeight="1">
      <c r="C368" s="195"/>
      <c r="F368" s="195"/>
      <c r="G368" s="195"/>
      <c r="H368" s="195"/>
      <c r="I368" s="195"/>
      <c r="J368" s="302"/>
      <c r="K368" s="302"/>
      <c r="L368" s="302"/>
      <c r="M368" s="302"/>
      <c r="Q368" s="277"/>
      <c r="V368" s="292"/>
      <c r="Y368" s="293"/>
      <c r="Z368" s="293"/>
      <c r="AB368" s="293"/>
      <c r="AC368" s="293"/>
      <c r="AD368" s="293"/>
      <c r="AF368" s="293"/>
      <c r="AH368" s="293"/>
      <c r="AJ368" s="293"/>
      <c r="AK368" s="293"/>
      <c r="AM368" s="195"/>
      <c r="AN368" s="195"/>
      <c r="AO368" s="195"/>
      <c r="AP368" s="635"/>
      <c r="AQ368" s="635"/>
      <c r="AR368" s="635"/>
      <c r="AS368" s="635"/>
      <c r="AT368" s="20"/>
      <c r="AU368" s="20"/>
      <c r="AV368" s="20"/>
      <c r="AW368" s="20"/>
      <c r="AX368" s="20"/>
      <c r="AY368" s="20"/>
      <c r="AZ368" s="20"/>
      <c r="BA368" s="20"/>
      <c r="BB368" s="20"/>
      <c r="BC368" s="20"/>
      <c r="BD368" s="20"/>
      <c r="BE368" s="20"/>
      <c r="BF368" s="20"/>
      <c r="BG368" s="20"/>
      <c r="BH368" s="20"/>
      <c r="BI368" s="20"/>
      <c r="BJ368" s="20"/>
      <c r="BK368" s="20"/>
      <c r="BL368" s="20"/>
    </row>
    <row r="369" spans="3:64" ht="13.5" customHeight="1">
      <c r="C369" s="195"/>
      <c r="F369" s="195"/>
      <c r="G369" s="195"/>
      <c r="H369" s="195"/>
      <c r="I369" s="195"/>
      <c r="J369" s="302"/>
      <c r="K369" s="302"/>
      <c r="L369" s="302"/>
      <c r="M369" s="302"/>
      <c r="Q369" s="277"/>
      <c r="V369" s="292"/>
      <c r="Y369" s="293"/>
      <c r="Z369" s="293"/>
      <c r="AB369" s="293"/>
      <c r="AC369" s="293"/>
      <c r="AD369" s="293"/>
      <c r="AF369" s="293"/>
      <c r="AH369" s="293"/>
      <c r="AJ369" s="293"/>
      <c r="AK369" s="293"/>
      <c r="AM369" s="195"/>
      <c r="AN369" s="195"/>
      <c r="AO369" s="195"/>
      <c r="AP369" s="635"/>
      <c r="AQ369" s="635"/>
      <c r="AR369" s="635"/>
      <c r="AS369" s="635"/>
      <c r="AT369" s="20"/>
      <c r="AU369" s="20"/>
      <c r="AV369" s="20"/>
      <c r="AW369" s="20"/>
      <c r="AX369" s="20"/>
      <c r="AY369" s="20"/>
      <c r="AZ369" s="20"/>
      <c r="BA369" s="20"/>
      <c r="BB369" s="20"/>
      <c r="BC369" s="20"/>
      <c r="BD369" s="20"/>
      <c r="BE369" s="20"/>
      <c r="BF369" s="20"/>
      <c r="BG369" s="20"/>
      <c r="BH369" s="20"/>
      <c r="BI369" s="20"/>
      <c r="BJ369" s="20"/>
      <c r="BK369" s="20"/>
      <c r="BL369" s="20"/>
    </row>
    <row r="370" spans="3:64" ht="13.5" customHeight="1">
      <c r="C370" s="195"/>
      <c r="F370" s="195"/>
      <c r="G370" s="195"/>
      <c r="H370" s="195"/>
      <c r="I370" s="195"/>
      <c r="J370" s="302"/>
      <c r="K370" s="302"/>
      <c r="L370" s="302"/>
      <c r="M370" s="302"/>
      <c r="Q370" s="277"/>
      <c r="V370" s="292"/>
      <c r="Y370" s="293"/>
      <c r="Z370" s="293"/>
      <c r="AB370" s="293"/>
      <c r="AC370" s="293"/>
      <c r="AD370" s="293"/>
      <c r="AF370" s="293"/>
      <c r="AH370" s="293"/>
      <c r="AJ370" s="293"/>
      <c r="AK370" s="293"/>
      <c r="AM370" s="195"/>
      <c r="AN370" s="195"/>
      <c r="AO370" s="195"/>
      <c r="AP370" s="635"/>
      <c r="AQ370" s="635"/>
      <c r="AR370" s="635"/>
      <c r="AS370" s="635"/>
      <c r="AT370" s="20"/>
      <c r="AU370" s="20"/>
      <c r="AV370" s="20"/>
      <c r="AW370" s="20"/>
      <c r="AX370" s="20"/>
      <c r="AY370" s="20"/>
      <c r="AZ370" s="20"/>
      <c r="BA370" s="20"/>
      <c r="BB370" s="20"/>
      <c r="BC370" s="20"/>
      <c r="BD370" s="20"/>
      <c r="BE370" s="20"/>
      <c r="BF370" s="20"/>
      <c r="BG370" s="20"/>
      <c r="BH370" s="20"/>
      <c r="BI370" s="20"/>
      <c r="BJ370" s="20"/>
      <c r="BK370" s="20"/>
      <c r="BL370" s="20"/>
    </row>
    <row r="371" spans="3:64" ht="13.5" customHeight="1">
      <c r="C371" s="195"/>
      <c r="F371" s="195"/>
      <c r="G371" s="195"/>
      <c r="H371" s="195"/>
      <c r="I371" s="195"/>
      <c r="J371" s="302"/>
      <c r="K371" s="302"/>
      <c r="L371" s="302"/>
      <c r="M371" s="302"/>
      <c r="Q371" s="277"/>
      <c r="V371" s="292"/>
      <c r="Y371" s="293"/>
      <c r="Z371" s="293"/>
      <c r="AB371" s="293"/>
      <c r="AC371" s="293"/>
      <c r="AD371" s="293"/>
      <c r="AF371" s="293"/>
      <c r="AH371" s="293"/>
      <c r="AJ371" s="293"/>
      <c r="AK371" s="293"/>
      <c r="AM371" s="195"/>
      <c r="AN371" s="195"/>
      <c r="AO371" s="195"/>
      <c r="AP371" s="635"/>
      <c r="AQ371" s="635"/>
      <c r="AR371" s="635"/>
      <c r="AS371" s="635"/>
      <c r="AT371" s="20"/>
      <c r="AU371" s="20"/>
      <c r="AV371" s="20"/>
      <c r="AW371" s="20"/>
      <c r="AX371" s="20"/>
      <c r="AY371" s="20"/>
      <c r="AZ371" s="20"/>
      <c r="BA371" s="20"/>
      <c r="BB371" s="20"/>
      <c r="BC371" s="20"/>
      <c r="BD371" s="20"/>
      <c r="BE371" s="20"/>
      <c r="BF371" s="20"/>
      <c r="BG371" s="20"/>
      <c r="BH371" s="20"/>
      <c r="BI371" s="20"/>
      <c r="BJ371" s="20"/>
      <c r="BK371" s="20"/>
      <c r="BL371" s="20"/>
    </row>
    <row r="372" spans="3:64" ht="13.5" customHeight="1">
      <c r="C372" s="195"/>
      <c r="F372" s="195"/>
      <c r="G372" s="195"/>
      <c r="H372" s="195"/>
      <c r="I372" s="195"/>
      <c r="J372" s="302"/>
      <c r="K372" s="302"/>
      <c r="L372" s="302"/>
      <c r="M372" s="302"/>
      <c r="Q372" s="277"/>
      <c r="V372" s="292"/>
      <c r="Y372" s="293"/>
      <c r="Z372" s="293"/>
      <c r="AB372" s="293"/>
      <c r="AC372" s="293"/>
      <c r="AD372" s="293"/>
      <c r="AF372" s="293"/>
      <c r="AH372" s="293"/>
      <c r="AJ372" s="293"/>
      <c r="AK372" s="293"/>
      <c r="AM372" s="195"/>
      <c r="AN372" s="195"/>
      <c r="AO372" s="195"/>
      <c r="AP372" s="635"/>
      <c r="AQ372" s="635"/>
      <c r="AR372" s="635"/>
      <c r="AS372" s="635"/>
      <c r="AT372" s="20"/>
      <c r="AU372" s="20"/>
      <c r="AV372" s="20"/>
      <c r="AW372" s="20"/>
      <c r="AX372" s="20"/>
      <c r="AY372" s="20"/>
      <c r="AZ372" s="20"/>
      <c r="BA372" s="20"/>
      <c r="BB372" s="20"/>
      <c r="BC372" s="20"/>
      <c r="BD372" s="20"/>
      <c r="BE372" s="20"/>
      <c r="BF372" s="20"/>
      <c r="BG372" s="20"/>
      <c r="BH372" s="20"/>
      <c r="BI372" s="20"/>
      <c r="BJ372" s="20"/>
      <c r="BK372" s="20"/>
      <c r="BL372" s="20"/>
    </row>
    <row r="373" spans="3:64" ht="13.5" customHeight="1">
      <c r="C373" s="195"/>
      <c r="F373" s="195"/>
      <c r="G373" s="195"/>
      <c r="H373" s="195"/>
      <c r="I373" s="195"/>
      <c r="J373" s="302"/>
      <c r="K373" s="302"/>
      <c r="L373" s="302"/>
      <c r="M373" s="302"/>
      <c r="Q373" s="277"/>
      <c r="V373" s="292"/>
      <c r="Y373" s="293"/>
      <c r="Z373" s="293"/>
      <c r="AB373" s="293"/>
      <c r="AC373" s="293"/>
      <c r="AD373" s="293"/>
      <c r="AF373" s="293"/>
      <c r="AH373" s="293"/>
      <c r="AJ373" s="293"/>
      <c r="AK373" s="293"/>
      <c r="AM373" s="195"/>
      <c r="AN373" s="195"/>
      <c r="AO373" s="195"/>
      <c r="AP373" s="635"/>
      <c r="AQ373" s="635"/>
      <c r="AR373" s="635"/>
      <c r="AS373" s="635"/>
      <c r="AT373" s="20"/>
      <c r="AU373" s="20"/>
      <c r="AV373" s="20"/>
      <c r="AW373" s="20"/>
      <c r="AX373" s="20"/>
      <c r="AY373" s="20"/>
      <c r="AZ373" s="20"/>
      <c r="BA373" s="20"/>
      <c r="BB373" s="20"/>
      <c r="BC373" s="20"/>
      <c r="BD373" s="20"/>
      <c r="BE373" s="20"/>
      <c r="BF373" s="20"/>
      <c r="BG373" s="20"/>
      <c r="BH373" s="20"/>
      <c r="BI373" s="20"/>
      <c r="BJ373" s="20"/>
      <c r="BK373" s="20"/>
      <c r="BL373" s="20"/>
    </row>
    <row r="374" spans="3:64" ht="13.5" customHeight="1">
      <c r="C374" s="195"/>
      <c r="F374" s="195"/>
      <c r="G374" s="195"/>
      <c r="H374" s="195"/>
      <c r="I374" s="195"/>
      <c r="J374" s="302"/>
      <c r="K374" s="302"/>
      <c r="L374" s="302"/>
      <c r="M374" s="302"/>
      <c r="Q374" s="277"/>
      <c r="V374" s="292"/>
      <c r="Y374" s="293"/>
      <c r="Z374" s="293"/>
      <c r="AB374" s="293"/>
      <c r="AC374" s="293"/>
      <c r="AD374" s="293"/>
      <c r="AF374" s="293"/>
      <c r="AH374" s="293"/>
      <c r="AJ374" s="293"/>
      <c r="AK374" s="293"/>
      <c r="AM374" s="195"/>
      <c r="AN374" s="195"/>
      <c r="AO374" s="195"/>
      <c r="AP374" s="635"/>
      <c r="AQ374" s="635"/>
      <c r="AR374" s="635"/>
      <c r="AS374" s="635"/>
      <c r="AT374" s="20"/>
      <c r="AU374" s="20"/>
      <c r="AV374" s="20"/>
      <c r="AW374" s="20"/>
      <c r="AX374" s="20"/>
      <c r="AY374" s="20"/>
      <c r="AZ374" s="20"/>
      <c r="BA374" s="20"/>
      <c r="BB374" s="20"/>
      <c r="BC374" s="20"/>
      <c r="BD374" s="20"/>
      <c r="BE374" s="20"/>
      <c r="BF374" s="20"/>
      <c r="BG374" s="20"/>
      <c r="BH374" s="20"/>
      <c r="BI374" s="20"/>
      <c r="BJ374" s="20"/>
      <c r="BK374" s="20"/>
      <c r="BL374" s="20"/>
    </row>
    <row r="375" spans="3:64" ht="13.5" customHeight="1">
      <c r="C375" s="195"/>
      <c r="F375" s="195"/>
      <c r="G375" s="195"/>
      <c r="H375" s="195"/>
      <c r="I375" s="195"/>
      <c r="J375" s="302"/>
      <c r="K375" s="302"/>
      <c r="L375" s="302"/>
      <c r="M375" s="302"/>
      <c r="Q375" s="277"/>
      <c r="V375" s="292"/>
      <c r="Y375" s="293"/>
      <c r="Z375" s="293"/>
      <c r="AB375" s="293"/>
      <c r="AC375" s="293"/>
      <c r="AD375" s="293"/>
      <c r="AF375" s="293"/>
      <c r="AH375" s="293"/>
      <c r="AJ375" s="293"/>
      <c r="AK375" s="293"/>
      <c r="AM375" s="195"/>
      <c r="AN375" s="195"/>
      <c r="AO375" s="195"/>
      <c r="AP375" s="635"/>
      <c r="AQ375" s="635"/>
      <c r="AR375" s="635"/>
      <c r="AS375" s="635"/>
      <c r="AT375" s="20"/>
      <c r="AU375" s="20"/>
      <c r="AV375" s="20"/>
      <c r="AW375" s="20"/>
      <c r="AX375" s="20"/>
      <c r="AY375" s="20"/>
      <c r="AZ375" s="20"/>
      <c r="BA375" s="20"/>
      <c r="BB375" s="20"/>
      <c r="BC375" s="20"/>
      <c r="BD375" s="20"/>
      <c r="BE375" s="20"/>
      <c r="BF375" s="20"/>
      <c r="BG375" s="20"/>
      <c r="BH375" s="20"/>
      <c r="BI375" s="20"/>
      <c r="BJ375" s="20"/>
      <c r="BK375" s="20"/>
      <c r="BL375" s="20"/>
    </row>
    <row r="376" spans="3:64" ht="13.5" customHeight="1">
      <c r="C376" s="195"/>
      <c r="F376" s="195"/>
      <c r="G376" s="195"/>
      <c r="H376" s="195"/>
      <c r="I376" s="195"/>
      <c r="J376" s="302"/>
      <c r="K376" s="302"/>
      <c r="L376" s="302"/>
      <c r="M376" s="302"/>
      <c r="Q376" s="277"/>
      <c r="V376" s="292"/>
      <c r="Y376" s="293"/>
      <c r="Z376" s="293"/>
      <c r="AB376" s="293"/>
      <c r="AC376" s="293"/>
      <c r="AD376" s="293"/>
      <c r="AF376" s="293"/>
      <c r="AH376" s="293"/>
      <c r="AJ376" s="293"/>
      <c r="AK376" s="293"/>
      <c r="AM376" s="195"/>
      <c r="AN376" s="195"/>
      <c r="AO376" s="195"/>
      <c r="AP376" s="635"/>
      <c r="AQ376" s="635"/>
      <c r="AR376" s="635"/>
      <c r="AS376" s="635"/>
      <c r="AT376" s="20"/>
      <c r="AU376" s="20"/>
      <c r="AV376" s="20"/>
      <c r="AW376" s="20"/>
      <c r="AX376" s="20"/>
      <c r="AY376" s="20"/>
      <c r="AZ376" s="20"/>
      <c r="BA376" s="20"/>
      <c r="BB376" s="20"/>
      <c r="BC376" s="20"/>
      <c r="BD376" s="20"/>
      <c r="BE376" s="20"/>
      <c r="BF376" s="20"/>
      <c r="BG376" s="20"/>
      <c r="BH376" s="20"/>
      <c r="BI376" s="20"/>
      <c r="BJ376" s="20"/>
      <c r="BK376" s="20"/>
      <c r="BL376" s="20"/>
    </row>
    <row r="377" spans="3:64" ht="13.5" customHeight="1">
      <c r="C377" s="195"/>
      <c r="F377" s="195"/>
      <c r="G377" s="195"/>
      <c r="H377" s="195"/>
      <c r="I377" s="195"/>
      <c r="J377" s="302"/>
      <c r="K377" s="302"/>
      <c r="L377" s="302"/>
      <c r="M377" s="302"/>
      <c r="Q377" s="277"/>
      <c r="V377" s="292"/>
      <c r="Y377" s="293"/>
      <c r="Z377" s="293"/>
      <c r="AB377" s="293"/>
      <c r="AC377" s="293"/>
      <c r="AD377" s="293"/>
      <c r="AF377" s="293"/>
      <c r="AH377" s="293"/>
      <c r="AJ377" s="293"/>
      <c r="AK377" s="293"/>
      <c r="AM377" s="195"/>
      <c r="AN377" s="195"/>
      <c r="AO377" s="195"/>
      <c r="AP377" s="635"/>
      <c r="AQ377" s="635"/>
      <c r="AR377" s="635"/>
      <c r="AS377" s="635"/>
      <c r="AT377" s="20"/>
      <c r="AU377" s="20"/>
      <c r="AV377" s="20"/>
      <c r="AW377" s="20"/>
      <c r="AX377" s="20"/>
      <c r="AY377" s="20"/>
      <c r="AZ377" s="20"/>
      <c r="BA377" s="20"/>
      <c r="BB377" s="20"/>
      <c r="BC377" s="20"/>
      <c r="BD377" s="20"/>
      <c r="BE377" s="20"/>
      <c r="BF377" s="20"/>
      <c r="BG377" s="20"/>
      <c r="BH377" s="20"/>
      <c r="BI377" s="20"/>
      <c r="BJ377" s="20"/>
      <c r="BK377" s="20"/>
      <c r="BL377" s="20"/>
    </row>
    <row r="378" spans="3:64" ht="13.5" customHeight="1">
      <c r="C378" s="195"/>
      <c r="F378" s="195"/>
      <c r="G378" s="195"/>
      <c r="H378" s="195"/>
      <c r="I378" s="195"/>
      <c r="J378" s="302"/>
      <c r="K378" s="302"/>
      <c r="L378" s="302"/>
      <c r="M378" s="302"/>
      <c r="Q378" s="277"/>
      <c r="V378" s="292"/>
      <c r="Y378" s="293"/>
      <c r="Z378" s="293"/>
      <c r="AB378" s="293"/>
      <c r="AC378" s="293"/>
      <c r="AD378" s="293"/>
      <c r="AF378" s="293"/>
      <c r="AH378" s="293"/>
      <c r="AJ378" s="293"/>
      <c r="AK378" s="293"/>
      <c r="AM378" s="195"/>
      <c r="AN378" s="195"/>
      <c r="AO378" s="195"/>
      <c r="AP378" s="635"/>
      <c r="AQ378" s="635"/>
      <c r="AR378" s="635"/>
      <c r="AS378" s="635"/>
      <c r="AT378" s="20"/>
      <c r="AU378" s="20"/>
      <c r="AV378" s="20"/>
      <c r="AW378" s="20"/>
      <c r="AX378" s="20"/>
      <c r="AY378" s="20"/>
      <c r="AZ378" s="20"/>
      <c r="BA378" s="20"/>
      <c r="BB378" s="20"/>
      <c r="BC378" s="20"/>
      <c r="BD378" s="20"/>
      <c r="BE378" s="20"/>
      <c r="BF378" s="20"/>
      <c r="BG378" s="20"/>
      <c r="BH378" s="20"/>
      <c r="BI378" s="20"/>
      <c r="BJ378" s="20"/>
      <c r="BK378" s="20"/>
      <c r="BL378" s="20"/>
    </row>
    <row r="379" spans="3:64" ht="13.5" customHeight="1">
      <c r="C379" s="195"/>
      <c r="F379" s="195"/>
      <c r="G379" s="195"/>
      <c r="H379" s="195"/>
      <c r="I379" s="195"/>
      <c r="J379" s="302"/>
      <c r="K379" s="302"/>
      <c r="L379" s="302"/>
      <c r="M379" s="302"/>
      <c r="Q379" s="277"/>
      <c r="V379" s="292"/>
      <c r="Y379" s="293"/>
      <c r="Z379" s="293"/>
      <c r="AB379" s="293"/>
      <c r="AC379" s="293"/>
      <c r="AD379" s="293"/>
      <c r="AF379" s="293"/>
      <c r="AH379" s="293"/>
      <c r="AJ379" s="293"/>
      <c r="AK379" s="293"/>
      <c r="AM379" s="195"/>
      <c r="AN379" s="195"/>
      <c r="AO379" s="195"/>
      <c r="AP379" s="635"/>
      <c r="AQ379" s="635"/>
      <c r="AR379" s="635"/>
      <c r="AS379" s="635"/>
      <c r="AT379" s="20"/>
      <c r="AU379" s="20"/>
      <c r="AV379" s="20"/>
      <c r="AW379" s="20"/>
      <c r="AX379" s="20"/>
      <c r="AY379" s="20"/>
      <c r="AZ379" s="20"/>
      <c r="BA379" s="20"/>
      <c r="BB379" s="20"/>
      <c r="BC379" s="20"/>
      <c r="BD379" s="20"/>
      <c r="BE379" s="20"/>
      <c r="BF379" s="20"/>
      <c r="BG379" s="20"/>
      <c r="BH379" s="20"/>
      <c r="BI379" s="20"/>
      <c r="BJ379" s="20"/>
      <c r="BK379" s="20"/>
      <c r="BL379" s="20"/>
    </row>
    <row r="380" spans="3:64" ht="13.5" customHeight="1">
      <c r="C380" s="195"/>
      <c r="F380" s="195"/>
      <c r="G380" s="195"/>
      <c r="H380" s="195"/>
      <c r="I380" s="195"/>
      <c r="J380" s="302"/>
      <c r="K380" s="302"/>
      <c r="L380" s="302"/>
      <c r="M380" s="302"/>
      <c r="Q380" s="277"/>
      <c r="V380" s="292"/>
      <c r="Y380" s="293"/>
      <c r="Z380" s="293"/>
      <c r="AB380" s="293"/>
      <c r="AC380" s="293"/>
      <c r="AD380" s="293"/>
      <c r="AF380" s="293"/>
      <c r="AH380" s="293"/>
      <c r="AJ380" s="293"/>
      <c r="AK380" s="293"/>
      <c r="AM380" s="195"/>
      <c r="AN380" s="195"/>
      <c r="AO380" s="195"/>
      <c r="AP380" s="635"/>
      <c r="AQ380" s="635"/>
      <c r="AR380" s="635"/>
      <c r="AS380" s="635"/>
      <c r="AT380" s="20"/>
      <c r="AU380" s="20"/>
      <c r="AV380" s="20"/>
      <c r="AW380" s="20"/>
      <c r="AX380" s="20"/>
      <c r="AY380" s="20"/>
      <c r="AZ380" s="20"/>
      <c r="BA380" s="20"/>
      <c r="BB380" s="20"/>
      <c r="BC380" s="20"/>
      <c r="BD380" s="20"/>
      <c r="BE380" s="20"/>
      <c r="BF380" s="20"/>
      <c r="BG380" s="20"/>
      <c r="BH380" s="20"/>
      <c r="BI380" s="20"/>
      <c r="BJ380" s="20"/>
      <c r="BK380" s="20"/>
      <c r="BL380" s="20"/>
    </row>
    <row r="381" spans="3:64" ht="13.5" customHeight="1">
      <c r="C381" s="195"/>
      <c r="F381" s="195"/>
      <c r="G381" s="195"/>
      <c r="H381" s="195"/>
      <c r="I381" s="195"/>
      <c r="J381" s="302"/>
      <c r="K381" s="302"/>
      <c r="L381" s="302"/>
      <c r="M381" s="302"/>
      <c r="Q381" s="277"/>
      <c r="V381" s="292"/>
      <c r="Y381" s="293"/>
      <c r="Z381" s="293"/>
      <c r="AB381" s="293"/>
      <c r="AC381" s="293"/>
      <c r="AD381" s="293"/>
      <c r="AF381" s="293"/>
      <c r="AH381" s="293"/>
      <c r="AJ381" s="293"/>
      <c r="AK381" s="293"/>
      <c r="AM381" s="195"/>
      <c r="AN381" s="195"/>
      <c r="AO381" s="195"/>
      <c r="AP381" s="635"/>
      <c r="AQ381" s="635"/>
      <c r="AR381" s="635"/>
      <c r="AS381" s="635"/>
      <c r="AT381" s="20"/>
      <c r="AU381" s="20"/>
      <c r="AV381" s="20"/>
      <c r="AW381" s="20"/>
      <c r="AX381" s="20"/>
      <c r="AY381" s="20"/>
      <c r="AZ381" s="20"/>
      <c r="BA381" s="20"/>
      <c r="BB381" s="20"/>
      <c r="BC381" s="20"/>
      <c r="BD381" s="20"/>
      <c r="BE381" s="20"/>
      <c r="BF381" s="20"/>
      <c r="BG381" s="20"/>
      <c r="BH381" s="20"/>
      <c r="BI381" s="20"/>
      <c r="BJ381" s="20"/>
      <c r="BK381" s="20"/>
      <c r="BL381" s="20"/>
    </row>
    <row r="382" spans="3:64" ht="13.5" customHeight="1">
      <c r="C382" s="195"/>
      <c r="F382" s="195"/>
      <c r="G382" s="195"/>
      <c r="H382" s="195"/>
      <c r="I382" s="195"/>
      <c r="J382" s="302"/>
      <c r="K382" s="302"/>
      <c r="L382" s="302"/>
      <c r="M382" s="302"/>
      <c r="Q382" s="277"/>
      <c r="V382" s="292"/>
      <c r="Y382" s="293"/>
      <c r="Z382" s="293"/>
      <c r="AB382" s="293"/>
      <c r="AC382" s="293"/>
      <c r="AD382" s="293"/>
      <c r="AF382" s="293"/>
      <c r="AH382" s="293"/>
      <c r="AJ382" s="293"/>
      <c r="AK382" s="293"/>
      <c r="AM382" s="195"/>
      <c r="AN382" s="195"/>
      <c r="AO382" s="195"/>
      <c r="AP382" s="635"/>
      <c r="AQ382" s="635"/>
      <c r="AR382" s="635"/>
      <c r="AS382" s="635"/>
      <c r="AT382" s="20"/>
      <c r="AU382" s="20"/>
      <c r="AV382" s="20"/>
      <c r="AW382" s="20"/>
      <c r="AX382" s="20"/>
      <c r="AY382" s="20"/>
      <c r="AZ382" s="20"/>
      <c r="BA382" s="20"/>
      <c r="BB382" s="20"/>
      <c r="BC382" s="20"/>
      <c r="BD382" s="20"/>
      <c r="BE382" s="20"/>
      <c r="BF382" s="20"/>
      <c r="BG382" s="20"/>
      <c r="BH382" s="20"/>
      <c r="BI382" s="20"/>
      <c r="BJ382" s="20"/>
      <c r="BK382" s="20"/>
      <c r="BL382" s="20"/>
    </row>
    <row r="383" spans="3:64" ht="13.5" customHeight="1">
      <c r="C383" s="195"/>
      <c r="F383" s="195"/>
      <c r="G383" s="195"/>
      <c r="H383" s="195"/>
      <c r="I383" s="195"/>
      <c r="J383" s="302"/>
      <c r="K383" s="302"/>
      <c r="L383" s="302"/>
      <c r="M383" s="302"/>
      <c r="Q383" s="277"/>
      <c r="V383" s="292"/>
      <c r="Y383" s="293"/>
      <c r="Z383" s="293"/>
      <c r="AB383" s="293"/>
      <c r="AC383" s="293"/>
      <c r="AD383" s="293"/>
      <c r="AF383" s="293"/>
      <c r="AH383" s="293"/>
      <c r="AJ383" s="293"/>
      <c r="AK383" s="293"/>
      <c r="AM383" s="195"/>
      <c r="AN383" s="195"/>
      <c r="AO383" s="195"/>
      <c r="AP383" s="635"/>
      <c r="AQ383" s="635"/>
      <c r="AR383" s="635"/>
      <c r="AS383" s="635"/>
      <c r="AT383" s="20"/>
      <c r="AU383" s="20"/>
      <c r="AV383" s="20"/>
      <c r="AW383" s="20"/>
      <c r="AX383" s="20"/>
      <c r="AY383" s="20"/>
      <c r="AZ383" s="20"/>
      <c r="BA383" s="20"/>
      <c r="BB383" s="20"/>
      <c r="BC383" s="20"/>
      <c r="BD383" s="20"/>
      <c r="BE383" s="20"/>
      <c r="BF383" s="20"/>
      <c r="BG383" s="20"/>
      <c r="BH383" s="20"/>
      <c r="BI383" s="20"/>
      <c r="BJ383" s="20"/>
      <c r="BK383" s="20"/>
      <c r="BL383" s="20"/>
    </row>
    <row r="384" spans="3:64" ht="13.5" customHeight="1">
      <c r="C384" s="195"/>
      <c r="F384" s="195"/>
      <c r="G384" s="195"/>
      <c r="H384" s="195"/>
      <c r="I384" s="195"/>
      <c r="J384" s="302"/>
      <c r="K384" s="302"/>
      <c r="L384" s="302"/>
      <c r="M384" s="302"/>
      <c r="Q384" s="277"/>
      <c r="V384" s="292"/>
      <c r="Y384" s="293"/>
      <c r="Z384" s="293"/>
      <c r="AB384" s="293"/>
      <c r="AC384" s="293"/>
      <c r="AD384" s="293"/>
      <c r="AF384" s="293"/>
      <c r="AH384" s="293"/>
      <c r="AJ384" s="293"/>
      <c r="AK384" s="293"/>
      <c r="AM384" s="195"/>
      <c r="AN384" s="195"/>
      <c r="AO384" s="195"/>
      <c r="AP384" s="635"/>
      <c r="AQ384" s="635"/>
      <c r="AR384" s="635"/>
      <c r="AS384" s="635"/>
      <c r="AT384" s="20"/>
      <c r="AU384" s="20"/>
      <c r="AV384" s="20"/>
      <c r="AW384" s="20"/>
      <c r="AX384" s="20"/>
      <c r="AY384" s="20"/>
      <c r="AZ384" s="20"/>
      <c r="BA384" s="20"/>
      <c r="BB384" s="20"/>
      <c r="BC384" s="20"/>
      <c r="BD384" s="20"/>
      <c r="BE384" s="20"/>
      <c r="BF384" s="20"/>
      <c r="BG384" s="20"/>
      <c r="BH384" s="20"/>
      <c r="BI384" s="20"/>
      <c r="BJ384" s="20"/>
      <c r="BK384" s="20"/>
      <c r="BL384" s="20"/>
    </row>
    <row r="385" spans="3:64" ht="13.5" customHeight="1">
      <c r="C385" s="195"/>
      <c r="F385" s="195"/>
      <c r="G385" s="195"/>
      <c r="H385" s="195"/>
      <c r="I385" s="195"/>
      <c r="J385" s="302"/>
      <c r="K385" s="302"/>
      <c r="L385" s="302"/>
      <c r="M385" s="302"/>
      <c r="Q385" s="277"/>
      <c r="V385" s="292"/>
      <c r="Y385" s="293"/>
      <c r="Z385" s="293"/>
      <c r="AB385" s="293"/>
      <c r="AC385" s="293"/>
      <c r="AD385" s="293"/>
      <c r="AF385" s="293"/>
      <c r="AH385" s="293"/>
      <c r="AJ385" s="293"/>
      <c r="AK385" s="293"/>
      <c r="AM385" s="195"/>
      <c r="AN385" s="195"/>
      <c r="AO385" s="195"/>
      <c r="AP385" s="635"/>
      <c r="AQ385" s="635"/>
      <c r="AR385" s="635"/>
      <c r="AS385" s="635"/>
      <c r="AT385" s="20"/>
      <c r="AU385" s="20"/>
      <c r="AV385" s="20"/>
      <c r="AW385" s="20"/>
      <c r="AX385" s="20"/>
      <c r="AY385" s="20"/>
      <c r="AZ385" s="20"/>
      <c r="BA385" s="20"/>
      <c r="BB385" s="20"/>
      <c r="BC385" s="20"/>
      <c r="BD385" s="20"/>
      <c r="BE385" s="20"/>
      <c r="BF385" s="20"/>
      <c r="BG385" s="20"/>
      <c r="BH385" s="20"/>
      <c r="BI385" s="20"/>
      <c r="BJ385" s="20"/>
      <c r="BK385" s="20"/>
      <c r="BL385" s="20"/>
    </row>
    <row r="386" spans="3:64" ht="13.5" customHeight="1">
      <c r="C386" s="195"/>
      <c r="F386" s="195"/>
      <c r="G386" s="195"/>
      <c r="H386" s="195"/>
      <c r="I386" s="195"/>
      <c r="J386" s="302"/>
      <c r="K386" s="302"/>
      <c r="L386" s="302"/>
      <c r="M386" s="302"/>
      <c r="Q386" s="277"/>
      <c r="V386" s="292"/>
      <c r="Y386" s="293"/>
      <c r="Z386" s="293"/>
      <c r="AB386" s="293"/>
      <c r="AC386" s="293"/>
      <c r="AD386" s="293"/>
      <c r="AF386" s="293"/>
      <c r="AH386" s="293"/>
      <c r="AJ386" s="293"/>
      <c r="AK386" s="293"/>
      <c r="AM386" s="195"/>
      <c r="AN386" s="195"/>
      <c r="AO386" s="195"/>
      <c r="AP386" s="635"/>
      <c r="AQ386" s="635"/>
      <c r="AR386" s="635"/>
      <c r="AS386" s="635"/>
      <c r="AT386" s="20"/>
      <c r="AU386" s="20"/>
      <c r="AV386" s="20"/>
      <c r="AW386" s="20"/>
      <c r="AX386" s="20"/>
      <c r="AY386" s="20"/>
      <c r="AZ386" s="20"/>
      <c r="BA386" s="20"/>
      <c r="BB386" s="20"/>
      <c r="BC386" s="20"/>
      <c r="BD386" s="20"/>
      <c r="BE386" s="20"/>
      <c r="BF386" s="20"/>
      <c r="BG386" s="20"/>
      <c r="BH386" s="20"/>
      <c r="BI386" s="20"/>
      <c r="BJ386" s="20"/>
      <c r="BK386" s="20"/>
      <c r="BL386" s="20"/>
    </row>
    <row r="387" spans="3:64" ht="13.5" customHeight="1">
      <c r="C387" s="195"/>
      <c r="F387" s="195"/>
      <c r="G387" s="195"/>
      <c r="H387" s="195"/>
      <c r="I387" s="195"/>
      <c r="J387" s="302"/>
      <c r="K387" s="302"/>
      <c r="L387" s="302"/>
      <c r="M387" s="302"/>
      <c r="Q387" s="277"/>
      <c r="V387" s="292"/>
      <c r="Y387" s="293"/>
      <c r="Z387" s="293"/>
      <c r="AB387" s="293"/>
      <c r="AC387" s="293"/>
      <c r="AD387" s="293"/>
      <c r="AF387" s="293"/>
      <c r="AH387" s="293"/>
      <c r="AJ387" s="293"/>
      <c r="AK387" s="293"/>
      <c r="AM387" s="195"/>
      <c r="AN387" s="195"/>
      <c r="AO387" s="195"/>
      <c r="AP387" s="635"/>
      <c r="AQ387" s="635"/>
      <c r="AR387" s="635"/>
      <c r="AS387" s="635"/>
      <c r="AT387" s="20"/>
      <c r="AU387" s="20"/>
      <c r="AV387" s="20"/>
      <c r="AW387" s="20"/>
      <c r="AX387" s="20"/>
      <c r="AY387" s="20"/>
      <c r="AZ387" s="20"/>
      <c r="BA387" s="20"/>
      <c r="BB387" s="20"/>
      <c r="BC387" s="20"/>
      <c r="BD387" s="20"/>
      <c r="BE387" s="20"/>
      <c r="BF387" s="20"/>
      <c r="BG387" s="20"/>
      <c r="BH387" s="20"/>
      <c r="BI387" s="20"/>
      <c r="BJ387" s="20"/>
      <c r="BK387" s="20"/>
      <c r="BL387" s="20"/>
    </row>
    <row r="388" spans="3:64" ht="13.5" customHeight="1">
      <c r="C388" s="195"/>
      <c r="F388" s="195"/>
      <c r="G388" s="195"/>
      <c r="H388" s="195"/>
      <c r="I388" s="195"/>
      <c r="J388" s="302"/>
      <c r="K388" s="302"/>
      <c r="L388" s="302"/>
      <c r="M388" s="302"/>
      <c r="Q388" s="277"/>
      <c r="V388" s="292"/>
      <c r="Y388" s="293"/>
      <c r="Z388" s="293"/>
      <c r="AB388" s="293"/>
      <c r="AC388" s="293"/>
      <c r="AD388" s="293"/>
      <c r="AF388" s="293"/>
      <c r="AH388" s="293"/>
      <c r="AJ388" s="293"/>
      <c r="AK388" s="293"/>
      <c r="AM388" s="195"/>
      <c r="AN388" s="195"/>
      <c r="AO388" s="195"/>
      <c r="AP388" s="635"/>
      <c r="AQ388" s="635"/>
      <c r="AR388" s="635"/>
      <c r="AS388" s="635"/>
      <c r="AT388" s="20"/>
      <c r="AU388" s="20"/>
      <c r="AV388" s="20"/>
      <c r="AW388" s="20"/>
      <c r="AX388" s="20"/>
      <c r="AY388" s="20"/>
      <c r="AZ388" s="20"/>
      <c r="BA388" s="20"/>
      <c r="BB388" s="20"/>
      <c r="BC388" s="20"/>
      <c r="BD388" s="20"/>
      <c r="BE388" s="20"/>
      <c r="BF388" s="20"/>
      <c r="BG388" s="20"/>
      <c r="BH388" s="20"/>
      <c r="BI388" s="20"/>
      <c r="BJ388" s="20"/>
      <c r="BK388" s="20"/>
      <c r="BL388" s="20"/>
    </row>
    <row r="389" spans="3:64" ht="13.5" customHeight="1">
      <c r="C389" s="195"/>
      <c r="F389" s="195"/>
      <c r="G389" s="195"/>
      <c r="H389" s="195"/>
      <c r="I389" s="195"/>
      <c r="J389" s="302"/>
      <c r="K389" s="302"/>
      <c r="L389" s="302"/>
      <c r="M389" s="302"/>
      <c r="Q389" s="277"/>
      <c r="V389" s="292"/>
      <c r="Y389" s="293"/>
      <c r="Z389" s="293"/>
      <c r="AB389" s="293"/>
      <c r="AC389" s="293"/>
      <c r="AD389" s="293"/>
      <c r="AF389" s="293"/>
      <c r="AH389" s="293"/>
      <c r="AJ389" s="293"/>
      <c r="AK389" s="293"/>
      <c r="AM389" s="195"/>
      <c r="AN389" s="195"/>
      <c r="AO389" s="195"/>
      <c r="AP389" s="635"/>
      <c r="AQ389" s="635"/>
      <c r="AR389" s="635"/>
      <c r="AS389" s="635"/>
      <c r="AT389" s="20"/>
      <c r="AU389" s="20"/>
      <c r="AV389" s="20"/>
      <c r="AW389" s="20"/>
      <c r="AX389" s="20"/>
      <c r="AY389" s="20"/>
      <c r="AZ389" s="20"/>
      <c r="BA389" s="20"/>
      <c r="BB389" s="20"/>
      <c r="BC389" s="20"/>
      <c r="BD389" s="20"/>
      <c r="BE389" s="20"/>
      <c r="BF389" s="20"/>
      <c r="BG389" s="20"/>
      <c r="BH389" s="20"/>
      <c r="BI389" s="20"/>
      <c r="BJ389" s="20"/>
      <c r="BK389" s="20"/>
      <c r="BL389" s="20"/>
    </row>
    <row r="390" spans="3:64" ht="13.5" customHeight="1">
      <c r="C390" s="195"/>
      <c r="F390" s="195"/>
      <c r="G390" s="195"/>
      <c r="H390" s="195"/>
      <c r="I390" s="195"/>
      <c r="J390" s="302"/>
      <c r="K390" s="302"/>
      <c r="L390" s="302"/>
      <c r="M390" s="302"/>
      <c r="Q390" s="277"/>
      <c r="V390" s="292"/>
      <c r="Y390" s="293"/>
      <c r="Z390" s="293"/>
      <c r="AB390" s="293"/>
      <c r="AC390" s="293"/>
      <c r="AD390" s="293"/>
      <c r="AF390" s="293"/>
      <c r="AH390" s="293"/>
      <c r="AJ390" s="293"/>
      <c r="AK390" s="293"/>
      <c r="AM390" s="195"/>
      <c r="AN390" s="195"/>
      <c r="AO390" s="195"/>
      <c r="AP390" s="635"/>
      <c r="AQ390" s="635"/>
      <c r="AR390" s="635"/>
      <c r="AS390" s="635"/>
      <c r="AT390" s="20"/>
      <c r="AU390" s="20"/>
      <c r="AV390" s="20"/>
      <c r="AW390" s="20"/>
      <c r="AX390" s="20"/>
      <c r="AY390" s="20"/>
      <c r="AZ390" s="20"/>
      <c r="BA390" s="20"/>
      <c r="BB390" s="20"/>
      <c r="BC390" s="20"/>
      <c r="BD390" s="20"/>
      <c r="BE390" s="20"/>
      <c r="BF390" s="20"/>
      <c r="BG390" s="20"/>
      <c r="BH390" s="20"/>
      <c r="BI390" s="20"/>
      <c r="BJ390" s="20"/>
      <c r="BK390" s="20"/>
      <c r="BL390" s="20"/>
    </row>
    <row r="391" spans="3:64" ht="13.5" customHeight="1">
      <c r="C391" s="195"/>
      <c r="F391" s="195"/>
      <c r="G391" s="195"/>
      <c r="H391" s="195"/>
      <c r="I391" s="195"/>
      <c r="J391" s="302"/>
      <c r="K391" s="302"/>
      <c r="L391" s="302"/>
      <c r="M391" s="302"/>
      <c r="Q391" s="277"/>
      <c r="V391" s="292"/>
      <c r="Y391" s="293"/>
      <c r="Z391" s="293"/>
      <c r="AB391" s="293"/>
      <c r="AC391" s="293"/>
      <c r="AD391" s="293"/>
      <c r="AF391" s="293"/>
      <c r="AH391" s="293"/>
      <c r="AJ391" s="293"/>
      <c r="AK391" s="293"/>
      <c r="AM391" s="195"/>
      <c r="AN391" s="195"/>
      <c r="AO391" s="195"/>
      <c r="AP391" s="635"/>
      <c r="AQ391" s="635"/>
      <c r="AR391" s="635"/>
      <c r="AS391" s="635"/>
      <c r="AT391" s="20"/>
      <c r="AU391" s="20"/>
      <c r="AV391" s="20"/>
      <c r="AW391" s="20"/>
      <c r="AX391" s="20"/>
      <c r="AY391" s="20"/>
      <c r="AZ391" s="20"/>
      <c r="BA391" s="20"/>
      <c r="BB391" s="20"/>
      <c r="BC391" s="20"/>
      <c r="BD391" s="20"/>
      <c r="BE391" s="20"/>
      <c r="BF391" s="20"/>
      <c r="BG391" s="20"/>
      <c r="BH391" s="20"/>
      <c r="BI391" s="20"/>
      <c r="BJ391" s="20"/>
      <c r="BK391" s="20"/>
      <c r="BL391" s="20"/>
    </row>
    <row r="392" spans="3:64" ht="13.5" customHeight="1">
      <c r="C392" s="195"/>
      <c r="F392" s="195"/>
      <c r="G392" s="195"/>
      <c r="H392" s="195"/>
      <c r="I392" s="195"/>
      <c r="J392" s="302"/>
      <c r="K392" s="302"/>
      <c r="L392" s="302"/>
      <c r="M392" s="302"/>
      <c r="Q392" s="277"/>
      <c r="V392" s="292"/>
      <c r="Y392" s="293"/>
      <c r="Z392" s="293"/>
      <c r="AB392" s="293"/>
      <c r="AC392" s="293"/>
      <c r="AD392" s="293"/>
      <c r="AF392" s="293"/>
      <c r="AH392" s="293"/>
      <c r="AJ392" s="293"/>
      <c r="AK392" s="293"/>
      <c r="AM392" s="195"/>
      <c r="AN392" s="195"/>
      <c r="AO392" s="195"/>
      <c r="AP392" s="635"/>
      <c r="AQ392" s="635"/>
      <c r="AR392" s="635"/>
      <c r="AS392" s="635"/>
      <c r="AT392" s="20"/>
      <c r="AU392" s="20"/>
      <c r="AV392" s="20"/>
      <c r="AW392" s="20"/>
      <c r="AX392" s="20"/>
      <c r="AY392" s="20"/>
      <c r="AZ392" s="20"/>
      <c r="BA392" s="20"/>
      <c r="BB392" s="20"/>
      <c r="BC392" s="20"/>
      <c r="BD392" s="20"/>
      <c r="BE392" s="20"/>
      <c r="BF392" s="20"/>
      <c r="BG392" s="20"/>
      <c r="BH392" s="20"/>
      <c r="BI392" s="20"/>
      <c r="BJ392" s="20"/>
      <c r="BK392" s="20"/>
      <c r="BL392" s="20"/>
    </row>
    <row r="393" spans="3:64" ht="13.5" customHeight="1">
      <c r="C393" s="195"/>
      <c r="F393" s="195"/>
      <c r="G393" s="195"/>
      <c r="H393" s="195"/>
      <c r="I393" s="195"/>
      <c r="J393" s="302"/>
      <c r="K393" s="302"/>
      <c r="L393" s="302"/>
      <c r="M393" s="302"/>
      <c r="Q393" s="277"/>
      <c r="V393" s="292"/>
      <c r="Y393" s="293"/>
      <c r="Z393" s="293"/>
      <c r="AB393" s="293"/>
      <c r="AC393" s="293"/>
      <c r="AD393" s="293"/>
      <c r="AF393" s="293"/>
      <c r="AH393" s="293"/>
      <c r="AJ393" s="293"/>
      <c r="AK393" s="293"/>
      <c r="AM393" s="195"/>
      <c r="AN393" s="195"/>
      <c r="AO393" s="195"/>
      <c r="AP393" s="635"/>
      <c r="AQ393" s="635"/>
      <c r="AR393" s="635"/>
      <c r="AS393" s="635"/>
      <c r="AT393" s="20"/>
      <c r="AU393" s="20"/>
      <c r="AV393" s="20"/>
      <c r="AW393" s="20"/>
      <c r="AX393" s="20"/>
      <c r="AY393" s="20"/>
      <c r="AZ393" s="20"/>
      <c r="BA393" s="20"/>
      <c r="BB393" s="20"/>
      <c r="BC393" s="20"/>
      <c r="BD393" s="20"/>
      <c r="BE393" s="20"/>
      <c r="BF393" s="20"/>
      <c r="BG393" s="20"/>
      <c r="BH393" s="20"/>
      <c r="BI393" s="20"/>
      <c r="BJ393" s="20"/>
      <c r="BK393" s="20"/>
      <c r="BL393" s="20"/>
    </row>
    <row r="394" spans="3:64" ht="13.5" customHeight="1">
      <c r="C394" s="195"/>
      <c r="F394" s="195"/>
      <c r="G394" s="195"/>
      <c r="H394" s="195"/>
      <c r="I394" s="195"/>
      <c r="J394" s="302"/>
      <c r="K394" s="302"/>
      <c r="L394" s="302"/>
      <c r="M394" s="302"/>
      <c r="Q394" s="277"/>
      <c r="V394" s="292"/>
      <c r="Y394" s="293"/>
      <c r="Z394" s="293"/>
      <c r="AB394" s="293"/>
      <c r="AC394" s="293"/>
      <c r="AD394" s="293"/>
      <c r="AF394" s="293"/>
      <c r="AH394" s="293"/>
      <c r="AJ394" s="293"/>
      <c r="AK394" s="293"/>
      <c r="AM394" s="195"/>
      <c r="AN394" s="195"/>
      <c r="AO394" s="195"/>
      <c r="AP394" s="635"/>
      <c r="AQ394" s="635"/>
      <c r="AR394" s="635"/>
      <c r="AS394" s="635"/>
      <c r="AT394" s="20"/>
      <c r="AU394" s="20"/>
      <c r="AV394" s="20"/>
      <c r="AW394" s="20"/>
      <c r="AX394" s="20"/>
      <c r="AY394" s="20"/>
      <c r="AZ394" s="20"/>
      <c r="BA394" s="20"/>
      <c r="BB394" s="20"/>
      <c r="BC394" s="20"/>
      <c r="BD394" s="20"/>
      <c r="BE394" s="20"/>
      <c r="BF394" s="20"/>
      <c r="BG394" s="20"/>
      <c r="BH394" s="20"/>
      <c r="BI394" s="20"/>
      <c r="BJ394" s="20"/>
      <c r="BK394" s="20"/>
      <c r="BL394" s="20"/>
    </row>
    <row r="395" spans="3:64" ht="13.5" customHeight="1">
      <c r="C395" s="195"/>
      <c r="F395" s="195"/>
      <c r="G395" s="195"/>
      <c r="H395" s="195"/>
      <c r="I395" s="195"/>
      <c r="J395" s="302"/>
      <c r="K395" s="302"/>
      <c r="L395" s="302"/>
      <c r="M395" s="302"/>
      <c r="Q395" s="277"/>
      <c r="V395" s="292"/>
      <c r="Y395" s="293"/>
      <c r="Z395" s="293"/>
      <c r="AB395" s="293"/>
      <c r="AC395" s="293"/>
      <c r="AD395" s="293"/>
      <c r="AF395" s="293"/>
      <c r="AH395" s="293"/>
      <c r="AJ395" s="293"/>
      <c r="AK395" s="293"/>
      <c r="AM395" s="195"/>
      <c r="AN395" s="195"/>
      <c r="AO395" s="195"/>
      <c r="AP395" s="635"/>
      <c r="AQ395" s="635"/>
      <c r="AR395" s="635"/>
      <c r="AS395" s="635"/>
      <c r="AT395" s="20"/>
      <c r="AU395" s="20"/>
      <c r="AV395" s="20"/>
      <c r="AW395" s="20"/>
      <c r="AX395" s="20"/>
      <c r="AY395" s="20"/>
      <c r="AZ395" s="20"/>
      <c r="BA395" s="20"/>
      <c r="BB395" s="20"/>
      <c r="BC395" s="20"/>
      <c r="BD395" s="20"/>
      <c r="BE395" s="20"/>
      <c r="BF395" s="20"/>
      <c r="BG395" s="20"/>
      <c r="BH395" s="20"/>
      <c r="BI395" s="20"/>
      <c r="BJ395" s="20"/>
      <c r="BK395" s="20"/>
      <c r="BL395" s="20"/>
    </row>
    <row r="396" spans="3:64" ht="13.5" customHeight="1">
      <c r="C396" s="195"/>
      <c r="F396" s="195"/>
      <c r="G396" s="195"/>
      <c r="H396" s="195"/>
      <c r="I396" s="195"/>
      <c r="J396" s="302"/>
      <c r="K396" s="302"/>
      <c r="L396" s="302"/>
      <c r="M396" s="302"/>
      <c r="Q396" s="277"/>
      <c r="V396" s="292"/>
      <c r="Y396" s="293"/>
      <c r="Z396" s="293"/>
      <c r="AB396" s="293"/>
      <c r="AC396" s="293"/>
      <c r="AD396" s="293"/>
      <c r="AF396" s="293"/>
      <c r="AH396" s="293"/>
      <c r="AJ396" s="293"/>
      <c r="AK396" s="293"/>
      <c r="AM396" s="195"/>
      <c r="AN396" s="195"/>
      <c r="AO396" s="195"/>
      <c r="AP396" s="635"/>
      <c r="AQ396" s="635"/>
      <c r="AR396" s="635"/>
      <c r="AS396" s="635"/>
      <c r="AT396" s="20"/>
      <c r="AU396" s="20"/>
      <c r="AV396" s="20"/>
      <c r="AW396" s="20"/>
      <c r="AX396" s="20"/>
      <c r="AY396" s="20"/>
      <c r="AZ396" s="20"/>
      <c r="BA396" s="20"/>
      <c r="BB396" s="20"/>
      <c r="BC396" s="20"/>
      <c r="BD396" s="20"/>
      <c r="BE396" s="20"/>
      <c r="BF396" s="20"/>
      <c r="BG396" s="20"/>
      <c r="BH396" s="20"/>
      <c r="BI396" s="20"/>
      <c r="BJ396" s="20"/>
      <c r="BK396" s="20"/>
      <c r="BL396" s="20"/>
    </row>
    <row r="397" spans="3:64" ht="13.5" customHeight="1">
      <c r="C397" s="195"/>
      <c r="F397" s="195"/>
      <c r="G397" s="195"/>
      <c r="H397" s="195"/>
      <c r="I397" s="195"/>
      <c r="J397" s="302"/>
      <c r="K397" s="302"/>
      <c r="L397" s="302"/>
      <c r="M397" s="302"/>
      <c r="Q397" s="277"/>
      <c r="V397" s="292"/>
      <c r="Y397" s="293"/>
      <c r="Z397" s="293"/>
      <c r="AB397" s="293"/>
      <c r="AC397" s="293"/>
      <c r="AD397" s="293"/>
      <c r="AF397" s="293"/>
      <c r="AH397" s="293"/>
      <c r="AJ397" s="293"/>
      <c r="AK397" s="293"/>
      <c r="AM397" s="195"/>
      <c r="AN397" s="195"/>
      <c r="AO397" s="195"/>
      <c r="AP397" s="635"/>
      <c r="AQ397" s="635"/>
      <c r="AR397" s="635"/>
      <c r="AS397" s="635"/>
      <c r="AT397" s="20"/>
      <c r="AU397" s="20"/>
      <c r="AV397" s="20"/>
      <c r="AW397" s="20"/>
      <c r="AX397" s="20"/>
      <c r="AY397" s="20"/>
      <c r="AZ397" s="20"/>
      <c r="BA397" s="20"/>
      <c r="BB397" s="20"/>
      <c r="BC397" s="20"/>
      <c r="BD397" s="20"/>
      <c r="BE397" s="20"/>
      <c r="BF397" s="20"/>
      <c r="BG397" s="20"/>
      <c r="BH397" s="20"/>
      <c r="BI397" s="20"/>
      <c r="BJ397" s="20"/>
      <c r="BK397" s="20"/>
      <c r="BL397" s="20"/>
    </row>
    <row r="398" spans="3:64" ht="13.5" customHeight="1">
      <c r="C398" s="195"/>
      <c r="F398" s="195"/>
      <c r="G398" s="195"/>
      <c r="H398" s="195"/>
      <c r="I398" s="195"/>
      <c r="J398" s="302"/>
      <c r="K398" s="302"/>
      <c r="L398" s="302"/>
      <c r="M398" s="302"/>
      <c r="Q398" s="277"/>
      <c r="V398" s="292"/>
      <c r="Y398" s="293"/>
      <c r="Z398" s="293"/>
      <c r="AB398" s="293"/>
      <c r="AC398" s="293"/>
      <c r="AD398" s="293"/>
      <c r="AF398" s="293"/>
      <c r="AH398" s="293"/>
      <c r="AJ398" s="293"/>
      <c r="AK398" s="293"/>
      <c r="AM398" s="195"/>
      <c r="AN398" s="195"/>
      <c r="AO398" s="195"/>
      <c r="AP398" s="635"/>
      <c r="AQ398" s="635"/>
      <c r="AR398" s="635"/>
      <c r="AS398" s="635"/>
      <c r="AT398" s="20"/>
      <c r="AU398" s="20"/>
      <c r="AV398" s="20"/>
      <c r="AW398" s="20"/>
      <c r="AX398" s="20"/>
      <c r="AY398" s="20"/>
      <c r="AZ398" s="20"/>
      <c r="BA398" s="20"/>
      <c r="BB398" s="20"/>
      <c r="BC398" s="20"/>
      <c r="BD398" s="20"/>
      <c r="BE398" s="20"/>
      <c r="BF398" s="20"/>
      <c r="BG398" s="20"/>
      <c r="BH398" s="20"/>
      <c r="BI398" s="20"/>
      <c r="BJ398" s="20"/>
      <c r="BK398" s="20"/>
      <c r="BL398" s="20"/>
    </row>
    <row r="399" spans="3:64" ht="13.5" customHeight="1">
      <c r="C399" s="195"/>
      <c r="F399" s="195"/>
      <c r="G399" s="195"/>
      <c r="H399" s="195"/>
      <c r="I399" s="195"/>
      <c r="J399" s="302"/>
      <c r="K399" s="302"/>
      <c r="L399" s="302"/>
      <c r="M399" s="302"/>
      <c r="Q399" s="277"/>
      <c r="V399" s="292"/>
      <c r="Y399" s="293"/>
      <c r="Z399" s="293"/>
      <c r="AB399" s="293"/>
      <c r="AC399" s="293"/>
      <c r="AD399" s="293"/>
      <c r="AF399" s="293"/>
      <c r="AH399" s="293"/>
      <c r="AJ399" s="293"/>
      <c r="AK399" s="293"/>
      <c r="AM399" s="195"/>
      <c r="AN399" s="195"/>
      <c r="AO399" s="195"/>
      <c r="AP399" s="635"/>
      <c r="AQ399" s="635"/>
      <c r="AR399" s="635"/>
      <c r="AS399" s="635"/>
      <c r="AT399" s="20"/>
      <c r="AU399" s="20"/>
      <c r="AV399" s="20"/>
      <c r="AW399" s="20"/>
      <c r="AX399" s="20"/>
      <c r="AY399" s="20"/>
      <c r="AZ399" s="20"/>
      <c r="BA399" s="20"/>
      <c r="BB399" s="20"/>
      <c r="BC399" s="20"/>
      <c r="BD399" s="20"/>
      <c r="BE399" s="20"/>
      <c r="BF399" s="20"/>
      <c r="BG399" s="20"/>
      <c r="BH399" s="20"/>
      <c r="BI399" s="20"/>
      <c r="BJ399" s="20"/>
      <c r="BK399" s="20"/>
      <c r="BL399" s="20"/>
    </row>
    <row r="400" spans="3:64" ht="13.5" customHeight="1">
      <c r="C400" s="195"/>
      <c r="F400" s="195"/>
      <c r="G400" s="195"/>
      <c r="H400" s="195"/>
      <c r="I400" s="195"/>
      <c r="J400" s="302"/>
      <c r="K400" s="302"/>
      <c r="L400" s="302"/>
      <c r="M400" s="302"/>
      <c r="Q400" s="277"/>
      <c r="V400" s="292"/>
      <c r="Y400" s="293"/>
      <c r="Z400" s="293"/>
      <c r="AB400" s="293"/>
      <c r="AC400" s="293"/>
      <c r="AD400" s="293"/>
      <c r="AF400" s="293"/>
      <c r="AH400" s="293"/>
      <c r="AJ400" s="293"/>
      <c r="AK400" s="293"/>
      <c r="AM400" s="195"/>
      <c r="AN400" s="195"/>
      <c r="AO400" s="195"/>
      <c r="AP400" s="635"/>
      <c r="AQ400" s="635"/>
      <c r="AR400" s="635"/>
      <c r="AS400" s="635"/>
      <c r="AT400" s="20"/>
      <c r="AU400" s="20"/>
      <c r="AV400" s="20"/>
      <c r="AW400" s="20"/>
      <c r="AX400" s="20"/>
      <c r="AY400" s="20"/>
      <c r="AZ400" s="20"/>
      <c r="BA400" s="20"/>
      <c r="BB400" s="20"/>
      <c r="BC400" s="20"/>
      <c r="BD400" s="20"/>
      <c r="BE400" s="20"/>
      <c r="BF400" s="20"/>
      <c r="BG400" s="20"/>
      <c r="BH400" s="20"/>
      <c r="BI400" s="20"/>
      <c r="BJ400" s="20"/>
      <c r="BK400" s="20"/>
      <c r="BL400" s="20"/>
    </row>
    <row r="401" spans="3:64" ht="13.5" customHeight="1">
      <c r="C401" s="195"/>
      <c r="F401" s="195"/>
      <c r="G401" s="195"/>
      <c r="H401" s="195"/>
      <c r="I401" s="195"/>
      <c r="J401" s="302"/>
      <c r="K401" s="302"/>
      <c r="L401" s="302"/>
      <c r="M401" s="302"/>
      <c r="Q401" s="277"/>
      <c r="V401" s="292"/>
      <c r="Y401" s="293"/>
      <c r="Z401" s="293"/>
      <c r="AB401" s="293"/>
      <c r="AC401" s="293"/>
      <c r="AD401" s="293"/>
      <c r="AF401" s="293"/>
      <c r="AH401" s="293"/>
      <c r="AJ401" s="293"/>
      <c r="AK401" s="293"/>
      <c r="AM401" s="195"/>
      <c r="AN401" s="195"/>
      <c r="AO401" s="195"/>
      <c r="AP401" s="635"/>
      <c r="AQ401" s="635"/>
      <c r="AR401" s="635"/>
      <c r="AS401" s="635"/>
      <c r="AT401" s="20"/>
      <c r="AU401" s="20"/>
      <c r="AV401" s="20"/>
      <c r="AW401" s="20"/>
      <c r="AX401" s="20"/>
      <c r="AY401" s="20"/>
      <c r="AZ401" s="20"/>
      <c r="BA401" s="20"/>
      <c r="BB401" s="20"/>
      <c r="BC401" s="20"/>
      <c r="BD401" s="20"/>
      <c r="BE401" s="20"/>
      <c r="BF401" s="20"/>
      <c r="BG401" s="20"/>
      <c r="BH401" s="20"/>
      <c r="BI401" s="20"/>
      <c r="BJ401" s="20"/>
      <c r="BK401" s="20"/>
      <c r="BL401" s="20"/>
    </row>
    <row r="402" spans="3:64" ht="13.5" customHeight="1">
      <c r="C402" s="195"/>
      <c r="F402" s="195"/>
      <c r="G402" s="195"/>
      <c r="H402" s="195"/>
      <c r="I402" s="195"/>
      <c r="J402" s="302"/>
      <c r="K402" s="302"/>
      <c r="L402" s="302"/>
      <c r="M402" s="302"/>
      <c r="Q402" s="277"/>
      <c r="V402" s="292"/>
      <c r="Y402" s="293"/>
      <c r="Z402" s="293"/>
      <c r="AB402" s="293"/>
      <c r="AC402" s="293"/>
      <c r="AD402" s="293"/>
      <c r="AF402" s="293"/>
      <c r="AH402" s="293"/>
      <c r="AJ402" s="293"/>
      <c r="AK402" s="293"/>
      <c r="AM402" s="195"/>
      <c r="AN402" s="195"/>
      <c r="AO402" s="195"/>
      <c r="AP402" s="635"/>
      <c r="AQ402" s="635"/>
      <c r="AR402" s="635"/>
      <c r="AS402" s="635"/>
      <c r="AT402" s="20"/>
      <c r="AU402" s="20"/>
      <c r="AV402" s="20"/>
      <c r="AW402" s="20"/>
      <c r="AX402" s="20"/>
      <c r="AY402" s="20"/>
      <c r="AZ402" s="20"/>
      <c r="BA402" s="20"/>
      <c r="BB402" s="20"/>
      <c r="BC402" s="20"/>
      <c r="BD402" s="20"/>
      <c r="BE402" s="20"/>
      <c r="BF402" s="20"/>
      <c r="BG402" s="20"/>
      <c r="BH402" s="20"/>
      <c r="BI402" s="20"/>
      <c r="BJ402" s="20"/>
      <c r="BK402" s="20"/>
      <c r="BL402" s="20"/>
    </row>
    <row r="403" spans="3:64" ht="13.5" customHeight="1">
      <c r="C403" s="195"/>
      <c r="F403" s="195"/>
      <c r="G403" s="195"/>
      <c r="H403" s="195"/>
      <c r="I403" s="195"/>
      <c r="J403" s="302"/>
      <c r="K403" s="302"/>
      <c r="L403" s="302"/>
      <c r="M403" s="302"/>
      <c r="Q403" s="277"/>
      <c r="V403" s="292"/>
      <c r="Y403" s="293"/>
      <c r="Z403" s="293"/>
      <c r="AB403" s="293"/>
      <c r="AC403" s="293"/>
      <c r="AD403" s="293"/>
      <c r="AF403" s="293"/>
      <c r="AH403" s="293"/>
      <c r="AJ403" s="293"/>
      <c r="AK403" s="293"/>
      <c r="AM403" s="195"/>
      <c r="AN403" s="195"/>
      <c r="AO403" s="195"/>
      <c r="AP403" s="635"/>
      <c r="AQ403" s="635"/>
      <c r="AR403" s="635"/>
      <c r="AS403" s="635"/>
      <c r="AT403" s="20"/>
      <c r="AU403" s="20"/>
      <c r="AV403" s="20"/>
      <c r="AW403" s="20"/>
      <c r="AX403" s="20"/>
      <c r="AY403" s="20"/>
      <c r="AZ403" s="20"/>
      <c r="BA403" s="20"/>
      <c r="BB403" s="20"/>
      <c r="BC403" s="20"/>
      <c r="BD403" s="20"/>
      <c r="BE403" s="20"/>
      <c r="BF403" s="20"/>
      <c r="BG403" s="20"/>
      <c r="BH403" s="20"/>
      <c r="BI403" s="20"/>
      <c r="BJ403" s="20"/>
      <c r="BK403" s="20"/>
      <c r="BL403" s="20"/>
    </row>
    <row r="404" spans="3:64" ht="13.5" customHeight="1">
      <c r="C404" s="195"/>
      <c r="F404" s="195"/>
      <c r="G404" s="195"/>
      <c r="H404" s="195"/>
      <c r="I404" s="195"/>
      <c r="J404" s="302"/>
      <c r="K404" s="302"/>
      <c r="L404" s="302"/>
      <c r="M404" s="302"/>
      <c r="Q404" s="277"/>
      <c r="V404" s="292"/>
      <c r="Y404" s="293"/>
      <c r="Z404" s="293"/>
      <c r="AB404" s="293"/>
      <c r="AC404" s="293"/>
      <c r="AD404" s="293"/>
      <c r="AF404" s="293"/>
      <c r="AH404" s="293"/>
      <c r="AJ404" s="293"/>
      <c r="AK404" s="293"/>
      <c r="AM404" s="195"/>
      <c r="AN404" s="195"/>
      <c r="AO404" s="195"/>
      <c r="AP404" s="635"/>
      <c r="AQ404" s="635"/>
      <c r="AR404" s="635"/>
      <c r="AS404" s="635"/>
      <c r="AT404" s="20"/>
      <c r="AU404" s="20"/>
      <c r="AV404" s="20"/>
      <c r="AW404" s="20"/>
      <c r="AX404" s="20"/>
      <c r="AY404" s="20"/>
      <c r="AZ404" s="20"/>
      <c r="BA404" s="20"/>
      <c r="BB404" s="20"/>
      <c r="BC404" s="20"/>
      <c r="BD404" s="20"/>
      <c r="BE404" s="20"/>
      <c r="BF404" s="20"/>
      <c r="BG404" s="20"/>
      <c r="BH404" s="20"/>
      <c r="BI404" s="20"/>
      <c r="BJ404" s="20"/>
      <c r="BK404" s="20"/>
      <c r="BL404" s="20"/>
    </row>
    <row r="405" spans="3:64" ht="13.5" customHeight="1">
      <c r="C405" s="195"/>
      <c r="F405" s="195"/>
      <c r="G405" s="195"/>
      <c r="H405" s="195"/>
      <c r="I405" s="195"/>
      <c r="J405" s="302"/>
      <c r="K405" s="302"/>
      <c r="L405" s="302"/>
      <c r="M405" s="302"/>
      <c r="Q405" s="277"/>
      <c r="V405" s="292"/>
      <c r="Y405" s="293"/>
      <c r="Z405" s="293"/>
      <c r="AB405" s="293"/>
      <c r="AC405" s="293"/>
      <c r="AD405" s="293"/>
      <c r="AF405" s="293"/>
      <c r="AH405" s="293"/>
      <c r="AJ405" s="293"/>
      <c r="AK405" s="293"/>
      <c r="AM405" s="195"/>
      <c r="AN405" s="195"/>
      <c r="AO405" s="195"/>
      <c r="AP405" s="635"/>
      <c r="AQ405" s="635"/>
      <c r="AR405" s="635"/>
      <c r="AS405" s="635"/>
      <c r="AT405" s="20"/>
      <c r="AU405" s="20"/>
      <c r="AV405" s="20"/>
      <c r="AW405" s="20"/>
      <c r="AX405" s="20"/>
      <c r="AY405" s="20"/>
      <c r="AZ405" s="20"/>
      <c r="BA405" s="20"/>
      <c r="BB405" s="20"/>
      <c r="BC405" s="20"/>
      <c r="BD405" s="20"/>
      <c r="BE405" s="20"/>
      <c r="BF405" s="20"/>
      <c r="BG405" s="20"/>
      <c r="BH405" s="20"/>
      <c r="BI405" s="20"/>
      <c r="BJ405" s="20"/>
      <c r="BK405" s="20"/>
      <c r="BL405" s="20"/>
    </row>
    <row r="406" spans="3:64" ht="13.5" customHeight="1">
      <c r="C406" s="195"/>
      <c r="F406" s="195"/>
      <c r="G406" s="195"/>
      <c r="H406" s="195"/>
      <c r="I406" s="195"/>
      <c r="J406" s="302"/>
      <c r="K406" s="302"/>
      <c r="L406" s="302"/>
      <c r="M406" s="302"/>
      <c r="Q406" s="277"/>
      <c r="V406" s="292"/>
      <c r="Y406" s="293"/>
      <c r="Z406" s="293"/>
      <c r="AB406" s="293"/>
      <c r="AC406" s="293"/>
      <c r="AD406" s="293"/>
      <c r="AF406" s="293"/>
      <c r="AH406" s="293"/>
      <c r="AJ406" s="293"/>
      <c r="AK406" s="293"/>
      <c r="AM406" s="195"/>
      <c r="AN406" s="195"/>
      <c r="AO406" s="195"/>
      <c r="AP406" s="635"/>
      <c r="AQ406" s="635"/>
      <c r="AR406" s="635"/>
      <c r="AS406" s="635"/>
      <c r="AT406" s="20"/>
      <c r="AU406" s="20"/>
      <c r="AV406" s="20"/>
      <c r="AW406" s="20"/>
      <c r="AX406" s="20"/>
      <c r="AY406" s="20"/>
      <c r="AZ406" s="20"/>
      <c r="BA406" s="20"/>
      <c r="BB406" s="20"/>
      <c r="BC406" s="20"/>
      <c r="BD406" s="20"/>
      <c r="BE406" s="20"/>
      <c r="BF406" s="20"/>
      <c r="BG406" s="20"/>
      <c r="BH406" s="20"/>
      <c r="BI406" s="20"/>
      <c r="BJ406" s="20"/>
      <c r="BK406" s="20"/>
      <c r="BL406" s="20"/>
    </row>
    <row r="407" spans="3:64" ht="13.5" customHeight="1">
      <c r="C407" s="195"/>
      <c r="F407" s="195"/>
      <c r="G407" s="195"/>
      <c r="H407" s="195"/>
      <c r="I407" s="195"/>
      <c r="J407" s="302"/>
      <c r="K407" s="302"/>
      <c r="L407" s="302"/>
      <c r="M407" s="302"/>
      <c r="Q407" s="277"/>
      <c r="V407" s="292"/>
      <c r="Y407" s="293"/>
      <c r="Z407" s="293"/>
      <c r="AB407" s="293"/>
      <c r="AC407" s="293"/>
      <c r="AD407" s="293"/>
      <c r="AF407" s="293"/>
      <c r="AH407" s="293"/>
      <c r="AJ407" s="293"/>
      <c r="AK407" s="293"/>
      <c r="AM407" s="195"/>
      <c r="AN407" s="195"/>
      <c r="AO407" s="195"/>
      <c r="AP407" s="635"/>
      <c r="AQ407" s="635"/>
      <c r="AR407" s="635"/>
      <c r="AS407" s="635"/>
      <c r="AT407" s="20"/>
      <c r="AU407" s="20"/>
      <c r="AV407" s="20"/>
      <c r="AW407" s="20"/>
      <c r="AX407" s="20"/>
      <c r="AY407" s="20"/>
      <c r="AZ407" s="20"/>
      <c r="BA407" s="20"/>
      <c r="BB407" s="20"/>
      <c r="BC407" s="20"/>
      <c r="BD407" s="20"/>
      <c r="BE407" s="20"/>
      <c r="BF407" s="20"/>
      <c r="BG407" s="20"/>
      <c r="BH407" s="20"/>
      <c r="BI407" s="20"/>
      <c r="BJ407" s="20"/>
      <c r="BK407" s="20"/>
      <c r="BL407" s="20"/>
    </row>
    <row r="408" spans="3:64" ht="13.5" customHeight="1">
      <c r="C408" s="195"/>
      <c r="F408" s="195"/>
      <c r="G408" s="195"/>
      <c r="H408" s="195"/>
      <c r="I408" s="195"/>
      <c r="J408" s="302"/>
      <c r="K408" s="302"/>
      <c r="L408" s="302"/>
      <c r="M408" s="302"/>
      <c r="Q408" s="277"/>
      <c r="V408" s="292"/>
      <c r="Y408" s="293"/>
      <c r="Z408" s="293"/>
      <c r="AB408" s="293"/>
      <c r="AC408" s="293"/>
      <c r="AD408" s="293"/>
      <c r="AF408" s="293"/>
      <c r="AH408" s="293"/>
      <c r="AJ408" s="293"/>
      <c r="AK408" s="293"/>
      <c r="AM408" s="195"/>
      <c r="AN408" s="195"/>
      <c r="AO408" s="195"/>
      <c r="AP408" s="635"/>
      <c r="AQ408" s="635"/>
      <c r="AR408" s="635"/>
      <c r="AS408" s="635"/>
      <c r="AT408" s="20"/>
      <c r="AU408" s="20"/>
      <c r="AV408" s="20"/>
      <c r="AW408" s="20"/>
      <c r="AX408" s="20"/>
      <c r="AY408" s="20"/>
      <c r="AZ408" s="20"/>
      <c r="BA408" s="20"/>
      <c r="BB408" s="20"/>
      <c r="BC408" s="20"/>
      <c r="BD408" s="20"/>
      <c r="BE408" s="20"/>
      <c r="BF408" s="20"/>
      <c r="BG408" s="20"/>
      <c r="BH408" s="20"/>
      <c r="BI408" s="20"/>
      <c r="BJ408" s="20"/>
      <c r="BK408" s="20"/>
      <c r="BL408" s="20"/>
    </row>
    <row r="409" spans="3:64" ht="13.5" customHeight="1">
      <c r="C409" s="195"/>
      <c r="F409" s="195"/>
      <c r="G409" s="195"/>
      <c r="H409" s="195"/>
      <c r="I409" s="195"/>
      <c r="J409" s="302"/>
      <c r="K409" s="302"/>
      <c r="L409" s="302"/>
      <c r="M409" s="302"/>
      <c r="Q409" s="277"/>
      <c r="V409" s="292"/>
      <c r="Y409" s="293"/>
      <c r="Z409" s="293"/>
      <c r="AB409" s="293"/>
      <c r="AC409" s="293"/>
      <c r="AD409" s="293"/>
      <c r="AF409" s="293"/>
      <c r="AH409" s="293"/>
      <c r="AJ409" s="293"/>
      <c r="AK409" s="293"/>
      <c r="AM409" s="195"/>
      <c r="AN409" s="195"/>
      <c r="AO409" s="195"/>
      <c r="AP409" s="635"/>
      <c r="AQ409" s="635"/>
      <c r="AR409" s="635"/>
      <c r="AS409" s="635"/>
      <c r="AT409" s="20"/>
      <c r="AU409" s="20"/>
      <c r="AV409" s="20"/>
      <c r="AW409" s="20"/>
      <c r="AX409" s="20"/>
      <c r="AY409" s="20"/>
      <c r="AZ409" s="20"/>
      <c r="BA409" s="20"/>
      <c r="BB409" s="20"/>
      <c r="BC409" s="20"/>
      <c r="BD409" s="20"/>
      <c r="BE409" s="20"/>
      <c r="BF409" s="20"/>
      <c r="BG409" s="20"/>
      <c r="BH409" s="20"/>
      <c r="BI409" s="20"/>
      <c r="BJ409" s="20"/>
      <c r="BK409" s="20"/>
      <c r="BL409" s="20"/>
    </row>
    <row r="410" spans="3:64" ht="13.5" customHeight="1">
      <c r="C410" s="195"/>
      <c r="F410" s="195"/>
      <c r="G410" s="195"/>
      <c r="H410" s="195"/>
      <c r="I410" s="195"/>
      <c r="J410" s="302"/>
      <c r="K410" s="302"/>
      <c r="L410" s="302"/>
      <c r="M410" s="302"/>
      <c r="Q410" s="277"/>
      <c r="V410" s="292"/>
      <c r="Y410" s="293"/>
      <c r="Z410" s="293"/>
      <c r="AB410" s="293"/>
      <c r="AC410" s="293"/>
      <c r="AD410" s="293"/>
      <c r="AF410" s="293"/>
      <c r="AH410" s="293"/>
      <c r="AJ410" s="293"/>
      <c r="AK410" s="293"/>
      <c r="AM410" s="195"/>
      <c r="AN410" s="195"/>
      <c r="AO410" s="195"/>
      <c r="AP410" s="635"/>
      <c r="AQ410" s="635"/>
      <c r="AR410" s="635"/>
      <c r="AS410" s="635"/>
      <c r="AT410" s="20"/>
      <c r="AU410" s="20"/>
      <c r="AV410" s="20"/>
      <c r="AW410" s="20"/>
      <c r="AX410" s="20"/>
      <c r="AY410" s="20"/>
      <c r="AZ410" s="20"/>
      <c r="BA410" s="20"/>
      <c r="BB410" s="20"/>
      <c r="BC410" s="20"/>
      <c r="BD410" s="20"/>
      <c r="BE410" s="20"/>
      <c r="BF410" s="20"/>
      <c r="BG410" s="20"/>
      <c r="BH410" s="20"/>
      <c r="BI410" s="20"/>
      <c r="BJ410" s="20"/>
      <c r="BK410" s="20"/>
      <c r="BL410" s="20"/>
    </row>
    <row r="411" spans="3:64" ht="13.5" customHeight="1">
      <c r="C411" s="195"/>
      <c r="F411" s="195"/>
      <c r="G411" s="195"/>
      <c r="H411" s="195"/>
      <c r="I411" s="195"/>
      <c r="J411" s="302"/>
      <c r="K411" s="302"/>
      <c r="L411" s="302"/>
      <c r="M411" s="302"/>
      <c r="Q411" s="277"/>
      <c r="V411" s="292"/>
      <c r="Y411" s="293"/>
      <c r="Z411" s="293"/>
      <c r="AB411" s="293"/>
      <c r="AC411" s="293"/>
      <c r="AD411" s="293"/>
      <c r="AF411" s="293"/>
      <c r="AH411" s="293"/>
      <c r="AJ411" s="293"/>
      <c r="AK411" s="293"/>
      <c r="AM411" s="195"/>
      <c r="AN411" s="195"/>
      <c r="AO411" s="195"/>
      <c r="AP411" s="635"/>
      <c r="AQ411" s="635"/>
      <c r="AR411" s="635"/>
      <c r="AS411" s="635"/>
      <c r="AT411" s="20"/>
      <c r="AU411" s="20"/>
      <c r="AV411" s="20"/>
      <c r="AW411" s="20"/>
      <c r="AX411" s="20"/>
      <c r="AY411" s="20"/>
      <c r="AZ411" s="20"/>
      <c r="BA411" s="20"/>
      <c r="BB411" s="20"/>
      <c r="BC411" s="20"/>
      <c r="BD411" s="20"/>
      <c r="BE411" s="20"/>
      <c r="BF411" s="20"/>
      <c r="BG411" s="20"/>
      <c r="BH411" s="20"/>
      <c r="BI411" s="20"/>
      <c r="BJ411" s="20"/>
      <c r="BK411" s="20"/>
      <c r="BL411" s="20"/>
    </row>
    <row r="412" spans="3:64" ht="13.5" customHeight="1">
      <c r="C412" s="195"/>
      <c r="F412" s="195"/>
      <c r="G412" s="195"/>
      <c r="H412" s="195"/>
      <c r="I412" s="195"/>
      <c r="J412" s="302"/>
      <c r="K412" s="302"/>
      <c r="L412" s="302"/>
      <c r="M412" s="302"/>
      <c r="Q412" s="277"/>
      <c r="V412" s="292"/>
      <c r="Y412" s="293"/>
      <c r="Z412" s="293"/>
      <c r="AB412" s="293"/>
      <c r="AC412" s="293"/>
      <c r="AD412" s="293"/>
      <c r="AF412" s="293"/>
      <c r="AH412" s="293"/>
      <c r="AJ412" s="293"/>
      <c r="AK412" s="293"/>
      <c r="AM412" s="195"/>
      <c r="AN412" s="195"/>
      <c r="AO412" s="195"/>
      <c r="AP412" s="635"/>
      <c r="AQ412" s="635"/>
      <c r="AR412" s="635"/>
      <c r="AS412" s="635"/>
      <c r="AT412" s="20"/>
      <c r="AU412" s="20"/>
      <c r="AV412" s="20"/>
      <c r="AW412" s="20"/>
      <c r="AX412" s="20"/>
      <c r="AY412" s="20"/>
      <c r="AZ412" s="20"/>
      <c r="BA412" s="20"/>
      <c r="BB412" s="20"/>
      <c r="BC412" s="20"/>
      <c r="BD412" s="20"/>
      <c r="BE412" s="20"/>
      <c r="BF412" s="20"/>
      <c r="BG412" s="20"/>
      <c r="BH412" s="20"/>
      <c r="BI412" s="20"/>
      <c r="BJ412" s="20"/>
      <c r="BK412" s="20"/>
      <c r="BL412" s="20"/>
    </row>
    <row r="413" spans="3:64" ht="13.5" customHeight="1">
      <c r="C413" s="195"/>
      <c r="F413" s="195"/>
      <c r="G413" s="195"/>
      <c r="H413" s="195"/>
      <c r="I413" s="195"/>
      <c r="J413" s="302"/>
      <c r="K413" s="302"/>
      <c r="L413" s="302"/>
      <c r="M413" s="302"/>
      <c r="Q413" s="277"/>
      <c r="V413" s="292"/>
      <c r="Y413" s="293"/>
      <c r="Z413" s="293"/>
      <c r="AB413" s="293"/>
      <c r="AC413" s="293"/>
      <c r="AD413" s="293"/>
      <c r="AF413" s="293"/>
      <c r="AH413" s="293"/>
      <c r="AJ413" s="293"/>
      <c r="AK413" s="293"/>
      <c r="AM413" s="195"/>
      <c r="AN413" s="195"/>
      <c r="AO413" s="195"/>
      <c r="AP413" s="635"/>
      <c r="AQ413" s="635"/>
      <c r="AR413" s="635"/>
      <c r="AS413" s="635"/>
      <c r="AT413" s="20"/>
      <c r="AU413" s="20"/>
      <c r="AV413" s="20"/>
      <c r="AW413" s="20"/>
      <c r="AX413" s="20"/>
      <c r="AY413" s="20"/>
      <c r="AZ413" s="20"/>
      <c r="BA413" s="20"/>
      <c r="BB413" s="20"/>
      <c r="BC413" s="20"/>
      <c r="BD413" s="20"/>
      <c r="BE413" s="20"/>
      <c r="BF413" s="20"/>
      <c r="BG413" s="20"/>
      <c r="BH413" s="20"/>
      <c r="BI413" s="20"/>
      <c r="BJ413" s="20"/>
      <c r="BK413" s="20"/>
      <c r="BL413" s="20"/>
    </row>
    <row r="414" spans="3:64" ht="13.5" customHeight="1">
      <c r="C414" s="195"/>
      <c r="F414" s="195"/>
      <c r="G414" s="195"/>
      <c r="H414" s="195"/>
      <c r="I414" s="195"/>
      <c r="J414" s="302"/>
      <c r="K414" s="302"/>
      <c r="L414" s="302"/>
      <c r="M414" s="302"/>
      <c r="Q414" s="277"/>
      <c r="V414" s="292"/>
      <c r="Y414" s="293"/>
      <c r="Z414" s="293"/>
      <c r="AB414" s="293"/>
      <c r="AC414" s="293"/>
      <c r="AD414" s="293"/>
      <c r="AF414" s="293"/>
      <c r="AH414" s="293"/>
      <c r="AJ414" s="293"/>
      <c r="AK414" s="293"/>
      <c r="AM414" s="195"/>
      <c r="AN414" s="195"/>
      <c r="AO414" s="195"/>
      <c r="AP414" s="635"/>
      <c r="AQ414" s="635"/>
      <c r="AR414" s="635"/>
      <c r="AS414" s="635"/>
      <c r="AT414" s="20"/>
      <c r="AU414" s="20"/>
      <c r="AV414" s="20"/>
      <c r="AW414" s="20"/>
      <c r="AX414" s="20"/>
      <c r="AY414" s="20"/>
      <c r="AZ414" s="20"/>
      <c r="BA414" s="20"/>
      <c r="BB414" s="20"/>
      <c r="BC414" s="20"/>
      <c r="BD414" s="20"/>
      <c r="BE414" s="20"/>
      <c r="BF414" s="20"/>
      <c r="BG414" s="20"/>
      <c r="BH414" s="20"/>
      <c r="BI414" s="20"/>
      <c r="BJ414" s="20"/>
      <c r="BK414" s="20"/>
      <c r="BL414" s="20"/>
    </row>
    <row r="415" spans="3:64" ht="13.5" customHeight="1">
      <c r="C415" s="195"/>
      <c r="F415" s="195"/>
      <c r="G415" s="195"/>
      <c r="H415" s="195"/>
      <c r="I415" s="195"/>
      <c r="J415" s="302"/>
      <c r="K415" s="302"/>
      <c r="L415" s="302"/>
      <c r="M415" s="302"/>
      <c r="Q415" s="277"/>
      <c r="V415" s="292"/>
      <c r="Y415" s="293"/>
      <c r="Z415" s="293"/>
      <c r="AB415" s="293"/>
      <c r="AC415" s="293"/>
      <c r="AD415" s="293"/>
      <c r="AF415" s="293"/>
      <c r="AH415" s="293"/>
      <c r="AJ415" s="293"/>
      <c r="AK415" s="293"/>
      <c r="AM415" s="195"/>
      <c r="AN415" s="195"/>
      <c r="AO415" s="195"/>
      <c r="AP415" s="635"/>
      <c r="AQ415" s="635"/>
      <c r="AR415" s="635"/>
      <c r="AS415" s="635"/>
      <c r="AT415" s="20"/>
      <c r="AU415" s="20"/>
      <c r="AV415" s="20"/>
      <c r="AW415" s="20"/>
      <c r="AX415" s="20"/>
      <c r="AY415" s="20"/>
      <c r="AZ415" s="20"/>
      <c r="BA415" s="20"/>
      <c r="BB415" s="20"/>
      <c r="BC415" s="20"/>
      <c r="BD415" s="20"/>
      <c r="BE415" s="20"/>
      <c r="BF415" s="20"/>
      <c r="BG415" s="20"/>
      <c r="BH415" s="20"/>
      <c r="BI415" s="20"/>
      <c r="BJ415" s="20"/>
      <c r="BK415" s="20"/>
      <c r="BL415" s="20"/>
    </row>
    <row r="416" spans="3:64" ht="13.5" customHeight="1">
      <c r="C416" s="195"/>
      <c r="F416" s="195"/>
      <c r="G416" s="195"/>
      <c r="H416" s="195"/>
      <c r="I416" s="195"/>
      <c r="J416" s="302"/>
      <c r="K416" s="302"/>
      <c r="L416" s="302"/>
      <c r="M416" s="302"/>
      <c r="Q416" s="277"/>
      <c r="V416" s="292"/>
      <c r="Y416" s="293"/>
      <c r="Z416" s="293"/>
      <c r="AB416" s="293"/>
      <c r="AC416" s="293"/>
      <c r="AD416" s="293"/>
      <c r="AF416" s="293"/>
      <c r="AH416" s="293"/>
      <c r="AJ416" s="293"/>
      <c r="AK416" s="293"/>
      <c r="AM416" s="195"/>
      <c r="AN416" s="195"/>
      <c r="AO416" s="195"/>
      <c r="AP416" s="635"/>
      <c r="AQ416" s="635"/>
      <c r="AR416" s="635"/>
      <c r="AS416" s="635"/>
      <c r="AT416" s="20"/>
      <c r="AU416" s="20"/>
      <c r="AV416" s="20"/>
      <c r="AW416" s="20"/>
      <c r="AX416" s="20"/>
      <c r="AY416" s="20"/>
      <c r="AZ416" s="20"/>
      <c r="BA416" s="20"/>
      <c r="BB416" s="20"/>
      <c r="BC416" s="20"/>
      <c r="BD416" s="20"/>
      <c r="BE416" s="20"/>
      <c r="BF416" s="20"/>
      <c r="BG416" s="20"/>
      <c r="BH416" s="20"/>
      <c r="BI416" s="20"/>
      <c r="BJ416" s="20"/>
      <c r="BK416" s="20"/>
      <c r="BL416" s="20"/>
    </row>
    <row r="417" spans="3:64" ht="13.5" customHeight="1">
      <c r="C417" s="195"/>
      <c r="F417" s="195"/>
      <c r="G417" s="195"/>
      <c r="H417" s="195"/>
      <c r="I417" s="195"/>
      <c r="J417" s="302"/>
      <c r="K417" s="302"/>
      <c r="L417" s="302"/>
      <c r="M417" s="302"/>
      <c r="Q417" s="277"/>
      <c r="V417" s="292"/>
      <c r="Y417" s="293"/>
      <c r="Z417" s="293"/>
      <c r="AB417" s="293"/>
      <c r="AC417" s="293"/>
      <c r="AD417" s="293"/>
      <c r="AF417" s="293"/>
      <c r="AH417" s="293"/>
      <c r="AJ417" s="293"/>
      <c r="AK417" s="293"/>
      <c r="AM417" s="195"/>
      <c r="AN417" s="195"/>
      <c r="AO417" s="195"/>
      <c r="AP417" s="635"/>
      <c r="AQ417" s="635"/>
      <c r="AR417" s="635"/>
      <c r="AS417" s="635"/>
      <c r="AT417" s="20"/>
      <c r="AU417" s="20"/>
      <c r="AV417" s="20"/>
      <c r="AW417" s="20"/>
      <c r="AX417" s="20"/>
      <c r="AY417" s="20"/>
      <c r="AZ417" s="20"/>
      <c r="BA417" s="20"/>
      <c r="BB417" s="20"/>
      <c r="BC417" s="20"/>
      <c r="BD417" s="20"/>
      <c r="BE417" s="20"/>
      <c r="BF417" s="20"/>
      <c r="BG417" s="20"/>
      <c r="BH417" s="20"/>
      <c r="BI417" s="20"/>
      <c r="BJ417" s="20"/>
      <c r="BK417" s="20"/>
      <c r="BL417" s="20"/>
    </row>
    <row r="418" spans="3:64" ht="13.5" customHeight="1">
      <c r="C418" s="195"/>
      <c r="F418" s="195"/>
      <c r="G418" s="195"/>
      <c r="H418" s="195"/>
      <c r="I418" s="195"/>
      <c r="J418" s="302"/>
      <c r="K418" s="302"/>
      <c r="L418" s="302"/>
      <c r="M418" s="302"/>
      <c r="Q418" s="277"/>
      <c r="V418" s="292"/>
      <c r="Y418" s="293"/>
      <c r="Z418" s="293"/>
      <c r="AB418" s="293"/>
      <c r="AC418" s="293"/>
      <c r="AD418" s="293"/>
      <c r="AF418" s="293"/>
      <c r="AH418" s="293"/>
      <c r="AJ418" s="293"/>
      <c r="AK418" s="293"/>
      <c r="AM418" s="195"/>
      <c r="AN418" s="195"/>
      <c r="AO418" s="195"/>
      <c r="AP418" s="635"/>
      <c r="AQ418" s="635"/>
      <c r="AR418" s="635"/>
      <c r="AS418" s="635"/>
      <c r="AT418" s="20"/>
      <c r="AU418" s="20"/>
      <c r="AV418" s="20"/>
      <c r="AW418" s="20"/>
      <c r="AX418" s="20"/>
      <c r="AY418" s="20"/>
      <c r="AZ418" s="20"/>
      <c r="BA418" s="20"/>
      <c r="BB418" s="20"/>
      <c r="BC418" s="20"/>
      <c r="BD418" s="20"/>
      <c r="BE418" s="20"/>
      <c r="BF418" s="20"/>
      <c r="BG418" s="20"/>
      <c r="BH418" s="20"/>
      <c r="BI418" s="20"/>
      <c r="BJ418" s="20"/>
      <c r="BK418" s="20"/>
      <c r="BL418" s="20"/>
    </row>
    <row r="419" spans="3:64" ht="13.5" customHeight="1">
      <c r="C419" s="195"/>
      <c r="F419" s="195"/>
      <c r="G419" s="195"/>
      <c r="H419" s="195"/>
      <c r="I419" s="195"/>
      <c r="J419" s="302"/>
      <c r="K419" s="302"/>
      <c r="L419" s="302"/>
      <c r="M419" s="302"/>
      <c r="Q419" s="277"/>
      <c r="V419" s="292"/>
      <c r="Y419" s="293"/>
      <c r="Z419" s="293"/>
      <c r="AB419" s="293"/>
      <c r="AC419" s="293"/>
      <c r="AD419" s="293"/>
      <c r="AF419" s="293"/>
      <c r="AH419" s="293"/>
      <c r="AJ419" s="293"/>
      <c r="AK419" s="293"/>
      <c r="AM419" s="195"/>
      <c r="AN419" s="195"/>
      <c r="AO419" s="195"/>
      <c r="AP419" s="635"/>
      <c r="AQ419" s="635"/>
      <c r="AR419" s="635"/>
      <c r="AS419" s="635"/>
      <c r="AT419" s="20"/>
      <c r="AU419" s="20"/>
      <c r="AV419" s="20"/>
      <c r="AW419" s="20"/>
      <c r="AX419" s="20"/>
      <c r="AY419" s="20"/>
      <c r="AZ419" s="20"/>
      <c r="BA419" s="20"/>
      <c r="BB419" s="20"/>
      <c r="BC419" s="20"/>
      <c r="BD419" s="20"/>
      <c r="BE419" s="20"/>
      <c r="BF419" s="20"/>
      <c r="BG419" s="20"/>
      <c r="BH419" s="20"/>
      <c r="BI419" s="20"/>
      <c r="BJ419" s="20"/>
      <c r="BK419" s="20"/>
      <c r="BL419" s="20"/>
    </row>
    <row r="420" spans="3:64" ht="13.5" customHeight="1">
      <c r="C420" s="195"/>
      <c r="F420" s="195"/>
      <c r="G420" s="195"/>
      <c r="H420" s="195"/>
      <c r="I420" s="195"/>
      <c r="J420" s="302"/>
      <c r="K420" s="302"/>
      <c r="L420" s="302"/>
      <c r="M420" s="302"/>
      <c r="Q420" s="277"/>
      <c r="V420" s="292"/>
      <c r="Y420" s="293"/>
      <c r="Z420" s="293"/>
      <c r="AB420" s="293"/>
      <c r="AC420" s="293"/>
      <c r="AD420" s="293"/>
      <c r="AF420" s="293"/>
      <c r="AH420" s="293"/>
      <c r="AJ420" s="293"/>
      <c r="AK420" s="293"/>
      <c r="AM420" s="195"/>
      <c r="AN420" s="195"/>
      <c r="AO420" s="195"/>
      <c r="AP420" s="635"/>
      <c r="AQ420" s="635"/>
      <c r="AR420" s="635"/>
      <c r="AS420" s="635"/>
      <c r="AT420" s="20"/>
      <c r="AU420" s="20"/>
      <c r="AV420" s="20"/>
      <c r="AW420" s="20"/>
      <c r="AX420" s="20"/>
      <c r="AY420" s="20"/>
      <c r="AZ420" s="20"/>
      <c r="BA420" s="20"/>
      <c r="BB420" s="20"/>
      <c r="BC420" s="20"/>
      <c r="BD420" s="20"/>
      <c r="BE420" s="20"/>
      <c r="BF420" s="20"/>
      <c r="BG420" s="20"/>
      <c r="BH420" s="20"/>
      <c r="BI420" s="20"/>
      <c r="BJ420" s="20"/>
      <c r="BK420" s="20"/>
      <c r="BL420" s="20"/>
    </row>
    <row r="421" spans="3:64" ht="13.5" customHeight="1">
      <c r="C421" s="195"/>
      <c r="F421" s="195"/>
      <c r="G421" s="195"/>
      <c r="H421" s="195"/>
      <c r="I421" s="195"/>
      <c r="J421" s="302"/>
      <c r="K421" s="302"/>
      <c r="L421" s="302"/>
      <c r="M421" s="302"/>
      <c r="Q421" s="277"/>
      <c r="V421" s="292"/>
      <c r="Y421" s="293"/>
      <c r="Z421" s="293"/>
      <c r="AB421" s="293"/>
      <c r="AC421" s="293"/>
      <c r="AD421" s="293"/>
      <c r="AF421" s="293"/>
      <c r="AH421" s="293"/>
      <c r="AJ421" s="293"/>
      <c r="AK421" s="293"/>
      <c r="AM421" s="195"/>
      <c r="AN421" s="195"/>
      <c r="AO421" s="195"/>
      <c r="AP421" s="635"/>
      <c r="AQ421" s="635"/>
      <c r="AR421" s="635"/>
      <c r="AS421" s="635"/>
      <c r="AT421" s="20"/>
      <c r="AU421" s="20"/>
      <c r="AV421" s="20"/>
      <c r="AW421" s="20"/>
      <c r="AX421" s="20"/>
      <c r="AY421" s="20"/>
      <c r="AZ421" s="20"/>
      <c r="BA421" s="20"/>
      <c r="BB421" s="20"/>
      <c r="BC421" s="20"/>
      <c r="BD421" s="20"/>
      <c r="BE421" s="20"/>
      <c r="BF421" s="20"/>
      <c r="BG421" s="20"/>
      <c r="BH421" s="20"/>
      <c r="BI421" s="20"/>
      <c r="BJ421" s="20"/>
      <c r="BK421" s="20"/>
      <c r="BL421" s="20"/>
    </row>
    <row r="422" spans="3:64" ht="13.5" customHeight="1">
      <c r="C422" s="195"/>
      <c r="F422" s="195"/>
      <c r="G422" s="195"/>
      <c r="H422" s="195"/>
      <c r="I422" s="195"/>
      <c r="J422" s="302"/>
      <c r="K422" s="302"/>
      <c r="L422" s="302"/>
      <c r="M422" s="302"/>
      <c r="Q422" s="277"/>
      <c r="V422" s="292"/>
      <c r="Y422" s="293"/>
      <c r="Z422" s="293"/>
      <c r="AB422" s="293"/>
      <c r="AC422" s="293"/>
      <c r="AD422" s="293"/>
      <c r="AF422" s="293"/>
      <c r="AH422" s="293"/>
      <c r="AJ422" s="293"/>
      <c r="AK422" s="293"/>
      <c r="AM422" s="195"/>
      <c r="AN422" s="195"/>
      <c r="AO422" s="195"/>
      <c r="AP422" s="635"/>
      <c r="AQ422" s="635"/>
      <c r="AR422" s="635"/>
      <c r="AS422" s="635"/>
      <c r="AT422" s="20"/>
      <c r="AU422" s="20"/>
      <c r="AV422" s="20"/>
      <c r="AW422" s="20"/>
      <c r="AX422" s="20"/>
      <c r="AY422" s="20"/>
      <c r="AZ422" s="20"/>
      <c r="BA422" s="20"/>
      <c r="BB422" s="20"/>
      <c r="BC422" s="20"/>
      <c r="BD422" s="20"/>
      <c r="BE422" s="20"/>
      <c r="BF422" s="20"/>
      <c r="BG422" s="20"/>
      <c r="BH422" s="20"/>
      <c r="BI422" s="20"/>
      <c r="BJ422" s="20"/>
      <c r="BK422" s="20"/>
      <c r="BL422" s="20"/>
    </row>
    <row r="423" spans="3:64" ht="13.5" customHeight="1">
      <c r="C423" s="195"/>
      <c r="F423" s="195"/>
      <c r="G423" s="195"/>
      <c r="H423" s="195"/>
      <c r="I423" s="195"/>
      <c r="J423" s="302"/>
      <c r="K423" s="302"/>
      <c r="L423" s="302"/>
      <c r="M423" s="302"/>
      <c r="Q423" s="277"/>
      <c r="V423" s="292"/>
      <c r="Y423" s="293"/>
      <c r="Z423" s="293"/>
      <c r="AB423" s="293"/>
      <c r="AC423" s="293"/>
      <c r="AD423" s="293"/>
      <c r="AF423" s="293"/>
      <c r="AH423" s="293"/>
      <c r="AJ423" s="293"/>
      <c r="AK423" s="293"/>
      <c r="AM423" s="195"/>
      <c r="AN423" s="195"/>
      <c r="AO423" s="195"/>
      <c r="AP423" s="635"/>
      <c r="AQ423" s="635"/>
      <c r="AR423" s="635"/>
      <c r="AS423" s="635"/>
      <c r="AT423" s="20"/>
      <c r="AU423" s="20"/>
      <c r="AV423" s="20"/>
      <c r="AW423" s="20"/>
      <c r="AX423" s="20"/>
      <c r="AY423" s="20"/>
      <c r="AZ423" s="20"/>
      <c r="BA423" s="20"/>
      <c r="BB423" s="20"/>
      <c r="BC423" s="20"/>
      <c r="BD423" s="20"/>
      <c r="BE423" s="20"/>
      <c r="BF423" s="20"/>
      <c r="BG423" s="20"/>
      <c r="BH423" s="20"/>
      <c r="BI423" s="20"/>
      <c r="BJ423" s="20"/>
      <c r="BK423" s="20"/>
      <c r="BL423" s="20"/>
    </row>
    <row r="424" spans="3:64" ht="13.5" customHeight="1">
      <c r="C424" s="195"/>
      <c r="F424" s="195"/>
      <c r="G424" s="195"/>
      <c r="H424" s="195"/>
      <c r="I424" s="195"/>
      <c r="J424" s="302"/>
      <c r="K424" s="302"/>
      <c r="L424" s="302"/>
      <c r="M424" s="302"/>
      <c r="Q424" s="277"/>
      <c r="V424" s="292"/>
      <c r="Y424" s="293"/>
      <c r="Z424" s="293"/>
      <c r="AB424" s="293"/>
      <c r="AC424" s="293"/>
      <c r="AD424" s="293"/>
      <c r="AF424" s="293"/>
      <c r="AH424" s="293"/>
      <c r="AJ424" s="293"/>
      <c r="AK424" s="293"/>
      <c r="AM424" s="195"/>
      <c r="AN424" s="195"/>
      <c r="AO424" s="195"/>
      <c r="AP424" s="635"/>
      <c r="AQ424" s="635"/>
      <c r="AR424" s="635"/>
      <c r="AS424" s="635"/>
      <c r="AT424" s="20"/>
      <c r="AU424" s="20"/>
      <c r="AV424" s="20"/>
      <c r="AW424" s="20"/>
      <c r="AX424" s="20"/>
      <c r="AY424" s="20"/>
      <c r="AZ424" s="20"/>
      <c r="BA424" s="20"/>
      <c r="BB424" s="20"/>
      <c r="BC424" s="20"/>
      <c r="BD424" s="20"/>
      <c r="BE424" s="20"/>
      <c r="BF424" s="20"/>
      <c r="BG424" s="20"/>
      <c r="BH424" s="20"/>
      <c r="BI424" s="20"/>
      <c r="BJ424" s="20"/>
      <c r="BK424" s="20"/>
      <c r="BL424" s="20"/>
    </row>
    <row r="425" spans="3:64" ht="13.5" customHeight="1">
      <c r="C425" s="195"/>
      <c r="F425" s="195"/>
      <c r="G425" s="195"/>
      <c r="H425" s="195"/>
      <c r="I425" s="195"/>
      <c r="J425" s="302"/>
      <c r="K425" s="302"/>
      <c r="L425" s="302"/>
      <c r="M425" s="302"/>
      <c r="Q425" s="277"/>
      <c r="V425" s="292"/>
      <c r="Y425" s="293"/>
      <c r="Z425" s="293"/>
      <c r="AB425" s="293"/>
      <c r="AC425" s="293"/>
      <c r="AD425" s="293"/>
      <c r="AF425" s="293"/>
      <c r="AH425" s="293"/>
      <c r="AJ425" s="293"/>
      <c r="AK425" s="293"/>
      <c r="AM425" s="195"/>
      <c r="AN425" s="195"/>
      <c r="AO425" s="195"/>
      <c r="AP425" s="635"/>
      <c r="AQ425" s="635"/>
      <c r="AR425" s="635"/>
      <c r="AS425" s="635"/>
      <c r="AT425" s="20"/>
      <c r="AU425" s="20"/>
      <c r="AV425" s="20"/>
      <c r="AW425" s="20"/>
      <c r="AX425" s="20"/>
      <c r="AY425" s="20"/>
      <c r="AZ425" s="20"/>
      <c r="BA425" s="20"/>
      <c r="BB425" s="20"/>
      <c r="BC425" s="20"/>
      <c r="BD425" s="20"/>
      <c r="BE425" s="20"/>
      <c r="BF425" s="20"/>
      <c r="BG425" s="20"/>
      <c r="BH425" s="20"/>
      <c r="BI425" s="20"/>
      <c r="BJ425" s="20"/>
      <c r="BK425" s="20"/>
      <c r="BL425" s="20"/>
    </row>
    <row r="426" spans="3:64" ht="13.5" customHeight="1">
      <c r="C426" s="195"/>
      <c r="F426" s="195"/>
      <c r="G426" s="195"/>
      <c r="H426" s="195"/>
      <c r="I426" s="195"/>
      <c r="J426" s="302"/>
      <c r="K426" s="302"/>
      <c r="L426" s="302"/>
      <c r="M426" s="302"/>
      <c r="Q426" s="277"/>
      <c r="V426" s="292"/>
      <c r="Y426" s="293"/>
      <c r="Z426" s="293"/>
      <c r="AB426" s="293"/>
      <c r="AC426" s="293"/>
      <c r="AD426" s="293"/>
      <c r="AF426" s="293"/>
      <c r="AH426" s="293"/>
      <c r="AJ426" s="293"/>
      <c r="AK426" s="293"/>
      <c r="AM426" s="195"/>
      <c r="AN426" s="195"/>
      <c r="AO426" s="195"/>
      <c r="AP426" s="635"/>
      <c r="AQ426" s="635"/>
      <c r="AR426" s="635"/>
      <c r="AS426" s="635"/>
      <c r="AT426" s="20"/>
      <c r="AU426" s="20"/>
      <c r="AV426" s="20"/>
      <c r="AW426" s="20"/>
      <c r="AX426" s="20"/>
      <c r="AY426" s="20"/>
      <c r="AZ426" s="20"/>
      <c r="BA426" s="20"/>
      <c r="BB426" s="20"/>
      <c r="BC426" s="20"/>
      <c r="BD426" s="20"/>
      <c r="BE426" s="20"/>
      <c r="BF426" s="20"/>
      <c r="BG426" s="20"/>
      <c r="BH426" s="20"/>
      <c r="BI426" s="20"/>
      <c r="BJ426" s="20"/>
      <c r="BK426" s="20"/>
      <c r="BL426" s="20"/>
    </row>
    <row r="427" spans="3:64" ht="13.5" customHeight="1">
      <c r="C427" s="195"/>
      <c r="F427" s="195"/>
      <c r="G427" s="195"/>
      <c r="H427" s="195"/>
      <c r="I427" s="195"/>
      <c r="J427" s="302"/>
      <c r="K427" s="302"/>
      <c r="L427" s="302"/>
      <c r="M427" s="302"/>
      <c r="Q427" s="277"/>
      <c r="V427" s="292"/>
      <c r="Y427" s="293"/>
      <c r="Z427" s="293"/>
      <c r="AB427" s="293"/>
      <c r="AC427" s="293"/>
      <c r="AD427" s="293"/>
      <c r="AF427" s="293"/>
      <c r="AH427" s="293"/>
      <c r="AJ427" s="293"/>
      <c r="AK427" s="293"/>
      <c r="AM427" s="195"/>
      <c r="AN427" s="195"/>
      <c r="AO427" s="195"/>
      <c r="AP427" s="635"/>
      <c r="AQ427" s="635"/>
      <c r="AR427" s="635"/>
      <c r="AS427" s="635"/>
      <c r="AT427" s="20"/>
      <c r="AU427" s="20"/>
      <c r="AV427" s="20"/>
      <c r="AW427" s="20"/>
      <c r="AX427" s="20"/>
      <c r="AY427" s="20"/>
      <c r="AZ427" s="20"/>
      <c r="BA427" s="20"/>
      <c r="BB427" s="20"/>
      <c r="BC427" s="20"/>
      <c r="BD427" s="20"/>
      <c r="BE427" s="20"/>
      <c r="BF427" s="20"/>
      <c r="BG427" s="20"/>
      <c r="BH427" s="20"/>
      <c r="BI427" s="20"/>
      <c r="BJ427" s="20"/>
      <c r="BK427" s="20"/>
      <c r="BL427" s="20"/>
    </row>
    <row r="428" spans="3:64" ht="13.5" customHeight="1">
      <c r="C428" s="195"/>
      <c r="F428" s="195"/>
      <c r="G428" s="195"/>
      <c r="H428" s="195"/>
      <c r="I428" s="195"/>
      <c r="J428" s="302"/>
      <c r="K428" s="302"/>
      <c r="L428" s="302"/>
      <c r="M428" s="302"/>
      <c r="Q428" s="277"/>
      <c r="V428" s="292"/>
      <c r="Y428" s="293"/>
      <c r="Z428" s="293"/>
      <c r="AB428" s="293"/>
      <c r="AC428" s="293"/>
      <c r="AD428" s="293"/>
      <c r="AF428" s="293"/>
      <c r="AH428" s="293"/>
      <c r="AJ428" s="293"/>
      <c r="AK428" s="293"/>
      <c r="AM428" s="195"/>
      <c r="AN428" s="195"/>
      <c r="AO428" s="195"/>
      <c r="AP428" s="635"/>
      <c r="AQ428" s="635"/>
      <c r="AR428" s="635"/>
      <c r="AS428" s="635"/>
      <c r="AT428" s="20"/>
      <c r="AU428" s="20"/>
      <c r="AV428" s="20"/>
      <c r="AW428" s="20"/>
      <c r="AX428" s="20"/>
      <c r="AY428" s="20"/>
      <c r="AZ428" s="20"/>
      <c r="BA428" s="20"/>
      <c r="BB428" s="20"/>
      <c r="BC428" s="20"/>
      <c r="BD428" s="20"/>
      <c r="BE428" s="20"/>
      <c r="BF428" s="20"/>
      <c r="BG428" s="20"/>
      <c r="BH428" s="20"/>
      <c r="BI428" s="20"/>
      <c r="BJ428" s="20"/>
      <c r="BK428" s="20"/>
      <c r="BL428" s="20"/>
    </row>
    <row r="429" spans="3:64" ht="13.5" customHeight="1">
      <c r="C429" s="195"/>
      <c r="F429" s="195"/>
      <c r="G429" s="195"/>
      <c r="H429" s="195"/>
      <c r="I429" s="195"/>
      <c r="J429" s="302"/>
      <c r="K429" s="302"/>
      <c r="L429" s="302"/>
      <c r="M429" s="302"/>
      <c r="Q429" s="277"/>
      <c r="V429" s="292"/>
      <c r="Y429" s="293"/>
      <c r="Z429" s="293"/>
      <c r="AB429" s="293"/>
      <c r="AC429" s="293"/>
      <c r="AD429" s="293"/>
      <c r="AF429" s="293"/>
      <c r="AH429" s="293"/>
      <c r="AJ429" s="293"/>
      <c r="AK429" s="293"/>
      <c r="AM429" s="195"/>
      <c r="AN429" s="195"/>
      <c r="AO429" s="195"/>
      <c r="AP429" s="635"/>
      <c r="AQ429" s="635"/>
      <c r="AR429" s="635"/>
      <c r="AS429" s="635"/>
      <c r="AT429" s="20"/>
      <c r="AU429" s="20"/>
      <c r="AV429" s="20"/>
      <c r="AW429" s="20"/>
      <c r="AX429" s="20"/>
      <c r="AY429" s="20"/>
      <c r="AZ429" s="20"/>
      <c r="BA429" s="20"/>
      <c r="BB429" s="20"/>
      <c r="BC429" s="20"/>
      <c r="BD429" s="20"/>
      <c r="BE429" s="20"/>
      <c r="BF429" s="20"/>
      <c r="BG429" s="20"/>
      <c r="BH429" s="20"/>
      <c r="BI429" s="20"/>
      <c r="BJ429" s="20"/>
      <c r="BK429" s="20"/>
      <c r="BL429" s="20"/>
    </row>
    <row r="430" spans="3:64" ht="13.5" customHeight="1">
      <c r="C430" s="195"/>
      <c r="F430" s="195"/>
      <c r="G430" s="195"/>
      <c r="H430" s="195"/>
      <c r="I430" s="195"/>
      <c r="J430" s="302"/>
      <c r="K430" s="302"/>
      <c r="L430" s="302"/>
      <c r="M430" s="302"/>
      <c r="Q430" s="277"/>
      <c r="V430" s="292"/>
      <c r="Y430" s="293"/>
      <c r="Z430" s="293"/>
      <c r="AB430" s="293"/>
      <c r="AC430" s="293"/>
      <c r="AD430" s="293"/>
      <c r="AF430" s="293"/>
      <c r="AH430" s="293"/>
      <c r="AJ430" s="293"/>
      <c r="AK430" s="293"/>
      <c r="AM430" s="195"/>
      <c r="AN430" s="195"/>
      <c r="AO430" s="195"/>
      <c r="AP430" s="635"/>
      <c r="AQ430" s="635"/>
      <c r="AR430" s="635"/>
      <c r="AS430" s="635"/>
      <c r="AT430" s="20"/>
      <c r="AU430" s="20"/>
      <c r="AV430" s="20"/>
      <c r="AW430" s="20"/>
      <c r="AX430" s="20"/>
      <c r="AY430" s="20"/>
      <c r="AZ430" s="20"/>
      <c r="BA430" s="20"/>
      <c r="BB430" s="20"/>
      <c r="BC430" s="20"/>
      <c r="BD430" s="20"/>
      <c r="BE430" s="20"/>
      <c r="BF430" s="20"/>
      <c r="BG430" s="20"/>
      <c r="BH430" s="20"/>
      <c r="BI430" s="20"/>
      <c r="BJ430" s="20"/>
      <c r="BK430" s="20"/>
      <c r="BL430" s="20"/>
    </row>
    <row r="431" spans="3:64" ht="13.5" customHeight="1">
      <c r="C431" s="195"/>
      <c r="F431" s="195"/>
      <c r="G431" s="195"/>
      <c r="H431" s="195"/>
      <c r="I431" s="195"/>
      <c r="J431" s="302"/>
      <c r="K431" s="302"/>
      <c r="L431" s="302"/>
      <c r="M431" s="302"/>
      <c r="Q431" s="277"/>
      <c r="V431" s="292"/>
      <c r="Y431" s="293"/>
      <c r="Z431" s="293"/>
      <c r="AB431" s="293"/>
      <c r="AC431" s="293"/>
      <c r="AD431" s="293"/>
      <c r="AF431" s="293"/>
      <c r="AH431" s="293"/>
      <c r="AJ431" s="293"/>
      <c r="AK431" s="293"/>
      <c r="AM431" s="195"/>
      <c r="AN431" s="195"/>
      <c r="AO431" s="195"/>
      <c r="AP431" s="635"/>
      <c r="AQ431" s="635"/>
      <c r="AR431" s="635"/>
      <c r="AS431" s="635"/>
      <c r="AT431" s="20"/>
      <c r="AU431" s="20"/>
      <c r="AV431" s="20"/>
      <c r="AW431" s="20"/>
      <c r="AX431" s="20"/>
      <c r="AY431" s="20"/>
      <c r="AZ431" s="20"/>
      <c r="BA431" s="20"/>
      <c r="BB431" s="20"/>
      <c r="BC431" s="20"/>
      <c r="BD431" s="20"/>
      <c r="BE431" s="20"/>
      <c r="BF431" s="20"/>
      <c r="BG431" s="20"/>
      <c r="BH431" s="20"/>
      <c r="BI431" s="20"/>
      <c r="BJ431" s="20"/>
      <c r="BK431" s="20"/>
      <c r="BL431" s="20"/>
    </row>
    <row r="432" spans="3:64" ht="13.5" customHeight="1">
      <c r="C432" s="195"/>
      <c r="F432" s="195"/>
      <c r="G432" s="195"/>
      <c r="H432" s="195"/>
      <c r="I432" s="195"/>
      <c r="J432" s="302"/>
      <c r="K432" s="302"/>
      <c r="L432" s="302"/>
      <c r="M432" s="302"/>
      <c r="Q432" s="277"/>
      <c r="V432" s="292"/>
      <c r="Y432" s="293"/>
      <c r="Z432" s="293"/>
      <c r="AB432" s="293"/>
      <c r="AC432" s="293"/>
      <c r="AD432" s="293"/>
      <c r="AF432" s="293"/>
      <c r="AH432" s="293"/>
      <c r="AJ432" s="293"/>
      <c r="AK432" s="293"/>
      <c r="AM432" s="195"/>
      <c r="AN432" s="195"/>
      <c r="AO432" s="195"/>
      <c r="AP432" s="635"/>
      <c r="AQ432" s="635"/>
      <c r="AR432" s="635"/>
      <c r="AS432" s="635"/>
      <c r="AT432" s="20"/>
      <c r="AU432" s="20"/>
      <c r="AV432" s="20"/>
      <c r="AW432" s="20"/>
      <c r="AX432" s="20"/>
      <c r="AY432" s="20"/>
      <c r="AZ432" s="20"/>
      <c r="BA432" s="20"/>
      <c r="BB432" s="20"/>
      <c r="BC432" s="20"/>
      <c r="BD432" s="20"/>
      <c r="BE432" s="20"/>
      <c r="BF432" s="20"/>
      <c r="BG432" s="20"/>
      <c r="BH432" s="20"/>
      <c r="BI432" s="20"/>
      <c r="BJ432" s="20"/>
      <c r="BK432" s="20"/>
      <c r="BL432" s="20"/>
    </row>
    <row r="433" spans="3:64" ht="13.5" customHeight="1">
      <c r="C433" s="195"/>
      <c r="F433" s="195"/>
      <c r="G433" s="195"/>
      <c r="H433" s="195"/>
      <c r="I433" s="195"/>
      <c r="J433" s="302"/>
      <c r="K433" s="302"/>
      <c r="L433" s="302"/>
      <c r="M433" s="302"/>
      <c r="Q433" s="277"/>
      <c r="V433" s="292"/>
      <c r="Y433" s="293"/>
      <c r="Z433" s="293"/>
      <c r="AB433" s="293"/>
      <c r="AC433" s="293"/>
      <c r="AD433" s="293"/>
      <c r="AF433" s="293"/>
      <c r="AH433" s="293"/>
      <c r="AJ433" s="293"/>
      <c r="AK433" s="293"/>
      <c r="AM433" s="195"/>
      <c r="AN433" s="195"/>
      <c r="AO433" s="195"/>
      <c r="AP433" s="635"/>
      <c r="AQ433" s="635"/>
      <c r="AR433" s="635"/>
      <c r="AS433" s="635"/>
      <c r="AT433" s="20"/>
      <c r="AU433" s="20"/>
      <c r="AV433" s="20"/>
      <c r="AW433" s="20"/>
      <c r="AX433" s="20"/>
      <c r="AY433" s="20"/>
      <c r="AZ433" s="20"/>
      <c r="BA433" s="20"/>
      <c r="BB433" s="20"/>
      <c r="BC433" s="20"/>
      <c r="BD433" s="20"/>
      <c r="BE433" s="20"/>
      <c r="BF433" s="20"/>
      <c r="BG433" s="20"/>
      <c r="BH433" s="20"/>
      <c r="BI433" s="20"/>
      <c r="BJ433" s="20"/>
      <c r="BK433" s="20"/>
      <c r="BL433" s="20"/>
    </row>
    <row r="434" spans="3:64" ht="13.5" customHeight="1">
      <c r="C434" s="195"/>
      <c r="F434" s="195"/>
      <c r="G434" s="195"/>
      <c r="H434" s="195"/>
      <c r="I434" s="195"/>
      <c r="J434" s="302"/>
      <c r="K434" s="302"/>
      <c r="L434" s="302"/>
      <c r="M434" s="302"/>
      <c r="Q434" s="277"/>
      <c r="V434" s="292"/>
      <c r="Y434" s="293"/>
      <c r="Z434" s="293"/>
      <c r="AB434" s="293"/>
      <c r="AC434" s="293"/>
      <c r="AD434" s="293"/>
      <c r="AF434" s="293"/>
      <c r="AH434" s="293"/>
      <c r="AJ434" s="293"/>
      <c r="AK434" s="293"/>
      <c r="AM434" s="195"/>
      <c r="AN434" s="195"/>
      <c r="AO434" s="195"/>
      <c r="AP434" s="635"/>
      <c r="AQ434" s="635"/>
      <c r="AR434" s="635"/>
      <c r="AS434" s="635"/>
      <c r="AT434" s="20"/>
      <c r="AU434" s="20"/>
      <c r="AV434" s="20"/>
      <c r="AW434" s="20"/>
      <c r="AX434" s="20"/>
      <c r="AY434" s="20"/>
      <c r="AZ434" s="20"/>
      <c r="BA434" s="20"/>
      <c r="BB434" s="20"/>
      <c r="BC434" s="20"/>
      <c r="BD434" s="20"/>
      <c r="BE434" s="20"/>
      <c r="BF434" s="20"/>
      <c r="BG434" s="20"/>
      <c r="BH434" s="20"/>
      <c r="BI434" s="20"/>
      <c r="BJ434" s="20"/>
      <c r="BK434" s="20"/>
      <c r="BL434" s="20"/>
    </row>
    <row r="435" spans="3:64" ht="13.5" customHeight="1">
      <c r="C435" s="195"/>
      <c r="F435" s="195"/>
      <c r="G435" s="195"/>
      <c r="H435" s="195"/>
      <c r="I435" s="195"/>
      <c r="J435" s="302"/>
      <c r="K435" s="302"/>
      <c r="L435" s="302"/>
      <c r="M435" s="302"/>
      <c r="Q435" s="277"/>
      <c r="V435" s="292"/>
      <c r="Y435" s="293"/>
      <c r="Z435" s="293"/>
      <c r="AB435" s="293"/>
      <c r="AC435" s="293"/>
      <c r="AD435" s="293"/>
      <c r="AF435" s="293"/>
      <c r="AH435" s="293"/>
      <c r="AJ435" s="293"/>
      <c r="AK435" s="293"/>
      <c r="AM435" s="195"/>
      <c r="AN435" s="195"/>
      <c r="AO435" s="195"/>
      <c r="AP435" s="635"/>
      <c r="AQ435" s="635"/>
      <c r="AR435" s="635"/>
      <c r="AS435" s="635"/>
      <c r="AT435" s="20"/>
      <c r="AU435" s="20"/>
      <c r="AV435" s="20"/>
      <c r="AW435" s="20"/>
      <c r="AX435" s="20"/>
      <c r="AY435" s="20"/>
      <c r="AZ435" s="20"/>
      <c r="BA435" s="20"/>
      <c r="BB435" s="20"/>
      <c r="BC435" s="20"/>
      <c r="BD435" s="20"/>
      <c r="BE435" s="20"/>
      <c r="BF435" s="20"/>
      <c r="BG435" s="20"/>
      <c r="BH435" s="20"/>
      <c r="BI435" s="20"/>
      <c r="BJ435" s="20"/>
      <c r="BK435" s="20"/>
      <c r="BL435" s="20"/>
    </row>
    <row r="436" spans="3:64" ht="13.5" customHeight="1">
      <c r="C436" s="195"/>
      <c r="F436" s="195"/>
      <c r="G436" s="195"/>
      <c r="H436" s="195"/>
      <c r="I436" s="195"/>
      <c r="J436" s="302"/>
      <c r="K436" s="302"/>
      <c r="L436" s="302"/>
      <c r="M436" s="302"/>
      <c r="Q436" s="277"/>
      <c r="V436" s="292"/>
      <c r="Y436" s="293"/>
      <c r="Z436" s="293"/>
      <c r="AB436" s="293"/>
      <c r="AC436" s="293"/>
      <c r="AD436" s="293"/>
      <c r="AF436" s="293"/>
      <c r="AH436" s="293"/>
      <c r="AJ436" s="293"/>
      <c r="AK436" s="293"/>
      <c r="AM436" s="195"/>
      <c r="AN436" s="195"/>
      <c r="AO436" s="195"/>
      <c r="AP436" s="635"/>
      <c r="AQ436" s="635"/>
      <c r="AR436" s="635"/>
      <c r="AS436" s="635"/>
      <c r="AT436" s="20"/>
      <c r="AU436" s="20"/>
      <c r="AV436" s="20"/>
      <c r="AW436" s="20"/>
      <c r="AX436" s="20"/>
      <c r="AY436" s="20"/>
      <c r="AZ436" s="20"/>
      <c r="BA436" s="20"/>
      <c r="BB436" s="20"/>
      <c r="BC436" s="20"/>
      <c r="BD436" s="20"/>
      <c r="BE436" s="20"/>
      <c r="BF436" s="20"/>
      <c r="BG436" s="20"/>
      <c r="BH436" s="20"/>
      <c r="BI436" s="20"/>
      <c r="BJ436" s="20"/>
      <c r="BK436" s="20"/>
      <c r="BL436" s="20"/>
    </row>
    <row r="437" spans="3:64" ht="13.5" customHeight="1">
      <c r="C437" s="195"/>
      <c r="F437" s="195"/>
      <c r="G437" s="195"/>
      <c r="H437" s="195"/>
      <c r="I437" s="195"/>
      <c r="J437" s="302"/>
      <c r="K437" s="302"/>
      <c r="L437" s="302"/>
      <c r="M437" s="302"/>
      <c r="Q437" s="277"/>
      <c r="V437" s="292"/>
      <c r="Y437" s="293"/>
      <c r="Z437" s="293"/>
      <c r="AB437" s="293"/>
      <c r="AC437" s="293"/>
      <c r="AD437" s="293"/>
      <c r="AF437" s="293"/>
      <c r="AH437" s="293"/>
      <c r="AJ437" s="293"/>
      <c r="AK437" s="293"/>
      <c r="AM437" s="195"/>
      <c r="AN437" s="195"/>
      <c r="AO437" s="195"/>
      <c r="AP437" s="635"/>
      <c r="AQ437" s="635"/>
      <c r="AR437" s="635"/>
      <c r="AS437" s="635"/>
      <c r="AT437" s="20"/>
      <c r="AU437" s="20"/>
      <c r="AV437" s="20"/>
      <c r="AW437" s="20"/>
      <c r="AX437" s="20"/>
      <c r="AY437" s="20"/>
      <c r="AZ437" s="20"/>
      <c r="BA437" s="20"/>
      <c r="BB437" s="20"/>
      <c r="BC437" s="20"/>
      <c r="BD437" s="20"/>
      <c r="BE437" s="20"/>
      <c r="BF437" s="20"/>
      <c r="BG437" s="20"/>
      <c r="BH437" s="20"/>
      <c r="BI437" s="20"/>
      <c r="BJ437" s="20"/>
      <c r="BK437" s="20"/>
      <c r="BL437" s="20"/>
    </row>
    <row r="438" spans="3:64" ht="13.5" customHeight="1">
      <c r="C438" s="195"/>
      <c r="F438" s="195"/>
      <c r="G438" s="195"/>
      <c r="H438" s="195"/>
      <c r="I438" s="195"/>
      <c r="J438" s="302"/>
      <c r="K438" s="302"/>
      <c r="L438" s="302"/>
      <c r="M438" s="302"/>
      <c r="Q438" s="277"/>
      <c r="V438" s="292"/>
      <c r="Y438" s="293"/>
      <c r="Z438" s="293"/>
      <c r="AB438" s="293"/>
      <c r="AC438" s="293"/>
      <c r="AD438" s="293"/>
      <c r="AF438" s="293"/>
      <c r="AH438" s="293"/>
      <c r="AJ438" s="293"/>
      <c r="AK438" s="293"/>
      <c r="AM438" s="195"/>
      <c r="AN438" s="195"/>
      <c r="AO438" s="195"/>
      <c r="AP438" s="635"/>
      <c r="AQ438" s="635"/>
      <c r="AR438" s="635"/>
      <c r="AS438" s="635"/>
      <c r="AT438" s="20"/>
      <c r="AU438" s="20"/>
      <c r="AV438" s="20"/>
      <c r="AW438" s="20"/>
      <c r="AX438" s="20"/>
      <c r="AY438" s="20"/>
      <c r="AZ438" s="20"/>
      <c r="BA438" s="20"/>
      <c r="BB438" s="20"/>
      <c r="BC438" s="20"/>
      <c r="BD438" s="20"/>
      <c r="BE438" s="20"/>
      <c r="BF438" s="20"/>
      <c r="BG438" s="20"/>
      <c r="BH438" s="20"/>
      <c r="BI438" s="20"/>
      <c r="BJ438" s="20"/>
      <c r="BK438" s="20"/>
      <c r="BL438" s="20"/>
    </row>
    <row r="439" spans="3:64" ht="13.5" customHeight="1">
      <c r="C439" s="195"/>
      <c r="F439" s="195"/>
      <c r="G439" s="195"/>
      <c r="H439" s="195"/>
      <c r="I439" s="195"/>
      <c r="J439" s="302"/>
      <c r="K439" s="302"/>
      <c r="L439" s="302"/>
      <c r="M439" s="302"/>
      <c r="Q439" s="277"/>
      <c r="V439" s="292"/>
      <c r="Y439" s="293"/>
      <c r="Z439" s="293"/>
      <c r="AB439" s="293"/>
      <c r="AC439" s="293"/>
      <c r="AD439" s="293"/>
      <c r="AF439" s="293"/>
      <c r="AH439" s="293"/>
      <c r="AJ439" s="293"/>
      <c r="AK439" s="293"/>
      <c r="AM439" s="195"/>
      <c r="AN439" s="195"/>
      <c r="AO439" s="195"/>
      <c r="AP439" s="635"/>
      <c r="AQ439" s="635"/>
      <c r="AR439" s="635"/>
      <c r="AS439" s="635"/>
      <c r="AT439" s="20"/>
      <c r="AU439" s="20"/>
      <c r="AV439" s="20"/>
      <c r="AW439" s="20"/>
      <c r="AX439" s="20"/>
      <c r="AY439" s="20"/>
      <c r="AZ439" s="20"/>
      <c r="BA439" s="20"/>
      <c r="BB439" s="20"/>
      <c r="BC439" s="20"/>
      <c r="BD439" s="20"/>
      <c r="BE439" s="20"/>
      <c r="BF439" s="20"/>
      <c r="BG439" s="20"/>
      <c r="BH439" s="20"/>
      <c r="BI439" s="20"/>
      <c r="BJ439" s="20"/>
      <c r="BK439" s="20"/>
      <c r="BL439" s="20"/>
    </row>
    <row r="440" spans="3:64" ht="13.5" customHeight="1">
      <c r="C440" s="195"/>
      <c r="F440" s="195"/>
      <c r="G440" s="195"/>
      <c r="H440" s="195"/>
      <c r="I440" s="195"/>
      <c r="J440" s="302"/>
      <c r="K440" s="302"/>
      <c r="L440" s="302"/>
      <c r="M440" s="302"/>
      <c r="Q440" s="277"/>
      <c r="V440" s="292"/>
      <c r="Y440" s="293"/>
      <c r="Z440" s="293"/>
      <c r="AB440" s="293"/>
      <c r="AC440" s="293"/>
      <c r="AD440" s="293"/>
      <c r="AF440" s="293"/>
      <c r="AH440" s="293"/>
      <c r="AJ440" s="293"/>
      <c r="AK440" s="293"/>
      <c r="AM440" s="195"/>
      <c r="AN440" s="195"/>
      <c r="AO440" s="195"/>
      <c r="AP440" s="635"/>
      <c r="AQ440" s="635"/>
      <c r="AR440" s="635"/>
      <c r="AS440" s="635"/>
      <c r="AT440" s="20"/>
      <c r="AU440" s="20"/>
      <c r="AV440" s="20"/>
      <c r="AW440" s="20"/>
      <c r="AX440" s="20"/>
      <c r="AY440" s="20"/>
      <c r="AZ440" s="20"/>
      <c r="BA440" s="20"/>
      <c r="BB440" s="20"/>
      <c r="BC440" s="20"/>
      <c r="BD440" s="20"/>
      <c r="BE440" s="20"/>
      <c r="BF440" s="20"/>
      <c r="BG440" s="20"/>
      <c r="BH440" s="20"/>
      <c r="BI440" s="20"/>
      <c r="BJ440" s="20"/>
      <c r="BK440" s="20"/>
      <c r="BL440" s="20"/>
    </row>
    <row r="441" spans="3:64" ht="13.5" customHeight="1">
      <c r="C441" s="195"/>
      <c r="F441" s="195"/>
      <c r="G441" s="195"/>
      <c r="H441" s="195"/>
      <c r="I441" s="195"/>
      <c r="J441" s="302"/>
      <c r="K441" s="302"/>
      <c r="L441" s="302"/>
      <c r="M441" s="302"/>
      <c r="Q441" s="277"/>
      <c r="V441" s="292"/>
      <c r="Y441" s="293"/>
      <c r="Z441" s="293"/>
      <c r="AB441" s="293"/>
      <c r="AC441" s="293"/>
      <c r="AD441" s="293"/>
      <c r="AF441" s="293"/>
      <c r="AH441" s="293"/>
      <c r="AJ441" s="293"/>
      <c r="AK441" s="293"/>
      <c r="AM441" s="195"/>
      <c r="AN441" s="195"/>
      <c r="AO441" s="195"/>
      <c r="AP441" s="635"/>
      <c r="AQ441" s="635"/>
      <c r="AR441" s="635"/>
      <c r="AS441" s="635"/>
      <c r="AT441" s="20"/>
      <c r="AU441" s="20"/>
      <c r="AV441" s="20"/>
      <c r="AW441" s="20"/>
      <c r="AX441" s="20"/>
      <c r="AY441" s="20"/>
      <c r="AZ441" s="20"/>
      <c r="BA441" s="20"/>
      <c r="BB441" s="20"/>
      <c r="BC441" s="20"/>
      <c r="BD441" s="20"/>
      <c r="BE441" s="20"/>
      <c r="BF441" s="20"/>
      <c r="BG441" s="20"/>
      <c r="BH441" s="20"/>
      <c r="BI441" s="20"/>
      <c r="BJ441" s="20"/>
      <c r="BK441" s="20"/>
      <c r="BL441" s="20"/>
    </row>
    <row r="442" spans="3:64" ht="13.5" customHeight="1">
      <c r="C442" s="195"/>
      <c r="F442" s="195"/>
      <c r="G442" s="195"/>
      <c r="H442" s="195"/>
      <c r="I442" s="195"/>
      <c r="J442" s="302"/>
      <c r="K442" s="302"/>
      <c r="L442" s="302"/>
      <c r="M442" s="302"/>
      <c r="Q442" s="277"/>
      <c r="V442" s="292"/>
      <c r="Y442" s="293"/>
      <c r="Z442" s="293"/>
      <c r="AB442" s="293"/>
      <c r="AC442" s="293"/>
      <c r="AD442" s="293"/>
      <c r="AF442" s="293"/>
      <c r="AH442" s="293"/>
      <c r="AJ442" s="293"/>
      <c r="AK442" s="293"/>
      <c r="AM442" s="195"/>
      <c r="AN442" s="195"/>
      <c r="AO442" s="195"/>
      <c r="AP442" s="635"/>
      <c r="AQ442" s="635"/>
      <c r="AR442" s="635"/>
      <c r="AS442" s="635"/>
      <c r="AT442" s="20"/>
      <c r="AU442" s="20"/>
      <c r="AV442" s="20"/>
      <c r="AW442" s="20"/>
      <c r="AX442" s="20"/>
      <c r="AY442" s="20"/>
      <c r="AZ442" s="20"/>
      <c r="BA442" s="20"/>
      <c r="BB442" s="20"/>
      <c r="BC442" s="20"/>
      <c r="BD442" s="20"/>
      <c r="BE442" s="20"/>
      <c r="BF442" s="20"/>
      <c r="BG442" s="20"/>
      <c r="BH442" s="20"/>
      <c r="BI442" s="20"/>
      <c r="BJ442" s="20"/>
      <c r="BK442" s="20"/>
      <c r="BL442" s="20"/>
    </row>
    <row r="443" spans="3:64" ht="13.5" customHeight="1">
      <c r="C443" s="195"/>
      <c r="F443" s="195"/>
      <c r="G443" s="195"/>
      <c r="H443" s="195"/>
      <c r="I443" s="195"/>
      <c r="J443" s="302"/>
      <c r="K443" s="302"/>
      <c r="L443" s="302"/>
      <c r="M443" s="302"/>
      <c r="Q443" s="277"/>
      <c r="V443" s="292"/>
      <c r="Y443" s="293"/>
      <c r="Z443" s="293"/>
      <c r="AB443" s="293"/>
      <c r="AC443" s="293"/>
      <c r="AD443" s="293"/>
      <c r="AF443" s="293"/>
      <c r="AH443" s="293"/>
      <c r="AJ443" s="293"/>
      <c r="AK443" s="293"/>
      <c r="AM443" s="195"/>
      <c r="AN443" s="195"/>
      <c r="AO443" s="195"/>
      <c r="AP443" s="635"/>
      <c r="AQ443" s="635"/>
      <c r="AR443" s="635"/>
      <c r="AS443" s="635"/>
      <c r="AT443" s="20"/>
      <c r="AU443" s="20"/>
      <c r="AV443" s="20"/>
      <c r="AW443" s="20"/>
      <c r="AX443" s="20"/>
      <c r="AY443" s="20"/>
      <c r="AZ443" s="20"/>
      <c r="BA443" s="20"/>
      <c r="BB443" s="20"/>
      <c r="BC443" s="20"/>
      <c r="BD443" s="20"/>
      <c r="BE443" s="20"/>
      <c r="BF443" s="20"/>
      <c r="BG443" s="20"/>
      <c r="BH443" s="20"/>
      <c r="BI443" s="20"/>
      <c r="BJ443" s="20"/>
      <c r="BK443" s="20"/>
      <c r="BL443" s="20"/>
    </row>
    <row r="444" spans="3:64" ht="13.5" customHeight="1">
      <c r="C444" s="195"/>
      <c r="F444" s="195"/>
      <c r="G444" s="195"/>
      <c r="H444" s="195"/>
      <c r="I444" s="195"/>
      <c r="J444" s="302"/>
      <c r="K444" s="302"/>
      <c r="L444" s="302"/>
      <c r="M444" s="302"/>
      <c r="Q444" s="277"/>
      <c r="V444" s="292"/>
      <c r="Y444" s="293"/>
      <c r="Z444" s="293"/>
      <c r="AB444" s="293"/>
      <c r="AC444" s="293"/>
      <c r="AD444" s="293"/>
      <c r="AF444" s="293"/>
      <c r="AH444" s="293"/>
      <c r="AJ444" s="293"/>
      <c r="AK444" s="293"/>
      <c r="AM444" s="195"/>
      <c r="AN444" s="195"/>
      <c r="AO444" s="195"/>
      <c r="AP444" s="635"/>
      <c r="AQ444" s="635"/>
      <c r="AR444" s="635"/>
      <c r="AS444" s="635"/>
      <c r="AT444" s="20"/>
      <c r="AU444" s="20"/>
      <c r="AV444" s="20"/>
      <c r="AW444" s="20"/>
      <c r="AX444" s="20"/>
      <c r="AY444" s="20"/>
      <c r="AZ444" s="20"/>
      <c r="BA444" s="20"/>
      <c r="BB444" s="20"/>
      <c r="BC444" s="20"/>
      <c r="BD444" s="20"/>
      <c r="BE444" s="20"/>
      <c r="BF444" s="20"/>
      <c r="BG444" s="20"/>
      <c r="BH444" s="20"/>
      <c r="BI444" s="20"/>
      <c r="BJ444" s="20"/>
      <c r="BK444" s="20"/>
      <c r="BL444" s="20"/>
    </row>
    <row r="445" spans="3:64" ht="13.5" customHeight="1">
      <c r="C445" s="195"/>
      <c r="F445" s="195"/>
      <c r="G445" s="195"/>
      <c r="H445" s="195"/>
      <c r="I445" s="195"/>
      <c r="J445" s="302"/>
      <c r="K445" s="302"/>
      <c r="L445" s="302"/>
      <c r="M445" s="302"/>
      <c r="Q445" s="277"/>
      <c r="V445" s="292"/>
      <c r="Y445" s="293"/>
      <c r="Z445" s="293"/>
      <c r="AB445" s="293"/>
      <c r="AC445" s="293"/>
      <c r="AD445" s="293"/>
      <c r="AF445" s="293"/>
      <c r="AH445" s="293"/>
      <c r="AJ445" s="293"/>
      <c r="AK445" s="293"/>
      <c r="AM445" s="195"/>
      <c r="AN445" s="195"/>
      <c r="AO445" s="195"/>
      <c r="AP445" s="635"/>
      <c r="AQ445" s="635"/>
      <c r="AR445" s="635"/>
      <c r="AS445" s="635"/>
      <c r="AT445" s="20"/>
      <c r="AU445" s="20"/>
      <c r="AV445" s="20"/>
      <c r="AW445" s="20"/>
      <c r="AX445" s="20"/>
      <c r="AY445" s="20"/>
      <c r="AZ445" s="20"/>
      <c r="BA445" s="20"/>
      <c r="BB445" s="20"/>
      <c r="BC445" s="20"/>
      <c r="BD445" s="20"/>
      <c r="BE445" s="20"/>
      <c r="BF445" s="20"/>
      <c r="BG445" s="20"/>
      <c r="BH445" s="20"/>
      <c r="BI445" s="20"/>
      <c r="BJ445" s="20"/>
      <c r="BK445" s="20"/>
      <c r="BL445" s="20"/>
    </row>
    <row r="446" spans="3:64" ht="13.5" customHeight="1">
      <c r="C446" s="195"/>
      <c r="F446" s="195"/>
      <c r="G446" s="195"/>
      <c r="H446" s="195"/>
      <c r="I446" s="195"/>
      <c r="J446" s="302"/>
      <c r="K446" s="302"/>
      <c r="L446" s="302"/>
      <c r="M446" s="302"/>
      <c r="Q446" s="277"/>
      <c r="V446" s="292"/>
      <c r="Y446" s="293"/>
      <c r="Z446" s="293"/>
      <c r="AB446" s="293"/>
      <c r="AC446" s="293"/>
      <c r="AD446" s="293"/>
      <c r="AF446" s="293"/>
      <c r="AH446" s="293"/>
      <c r="AJ446" s="293"/>
      <c r="AK446" s="293"/>
      <c r="AM446" s="195"/>
      <c r="AN446" s="195"/>
      <c r="AO446" s="195"/>
      <c r="AP446" s="635"/>
      <c r="AQ446" s="635"/>
      <c r="AR446" s="635"/>
      <c r="AS446" s="635"/>
      <c r="AT446" s="20"/>
      <c r="AU446" s="20"/>
      <c r="AV446" s="20"/>
      <c r="AW446" s="20"/>
      <c r="AX446" s="20"/>
      <c r="AY446" s="20"/>
      <c r="AZ446" s="20"/>
      <c r="BA446" s="20"/>
      <c r="BB446" s="20"/>
      <c r="BC446" s="20"/>
      <c r="BD446" s="20"/>
      <c r="BE446" s="20"/>
      <c r="BF446" s="20"/>
      <c r="BG446" s="20"/>
      <c r="BH446" s="20"/>
      <c r="BI446" s="20"/>
      <c r="BJ446" s="20"/>
      <c r="BK446" s="20"/>
      <c r="BL446" s="20"/>
    </row>
    <row r="447" spans="3:64" ht="13.5" customHeight="1">
      <c r="C447" s="195"/>
      <c r="F447" s="195"/>
      <c r="G447" s="195"/>
      <c r="H447" s="195"/>
      <c r="I447" s="195"/>
      <c r="J447" s="302"/>
      <c r="K447" s="302"/>
      <c r="L447" s="302"/>
      <c r="M447" s="302"/>
      <c r="Q447" s="277"/>
      <c r="V447" s="292"/>
      <c r="Y447" s="293"/>
      <c r="Z447" s="293"/>
      <c r="AB447" s="293"/>
      <c r="AC447" s="293"/>
      <c r="AD447" s="293"/>
      <c r="AF447" s="293"/>
      <c r="AH447" s="293"/>
      <c r="AJ447" s="293"/>
      <c r="AK447" s="293"/>
      <c r="AM447" s="195"/>
      <c r="AN447" s="195"/>
      <c r="AO447" s="195"/>
      <c r="AP447" s="635"/>
      <c r="AQ447" s="635"/>
      <c r="AR447" s="635"/>
      <c r="AS447" s="635"/>
      <c r="AT447" s="20"/>
      <c r="AU447" s="20"/>
      <c r="AV447" s="20"/>
      <c r="AW447" s="20"/>
      <c r="AX447" s="20"/>
      <c r="AY447" s="20"/>
      <c r="AZ447" s="20"/>
      <c r="BA447" s="20"/>
      <c r="BB447" s="20"/>
      <c r="BC447" s="20"/>
      <c r="BD447" s="20"/>
      <c r="BE447" s="20"/>
      <c r="BF447" s="20"/>
      <c r="BG447" s="20"/>
      <c r="BH447" s="20"/>
      <c r="BI447" s="20"/>
      <c r="BJ447" s="20"/>
      <c r="BK447" s="20"/>
      <c r="BL447" s="20"/>
    </row>
    <row r="448" spans="3:64" ht="13.5" customHeight="1">
      <c r="C448" s="195"/>
      <c r="F448" s="195"/>
      <c r="G448" s="195"/>
      <c r="H448" s="195"/>
      <c r="I448" s="195"/>
      <c r="J448" s="302"/>
      <c r="K448" s="302"/>
      <c r="L448" s="302"/>
      <c r="M448" s="302"/>
      <c r="Q448" s="277"/>
      <c r="V448" s="292"/>
      <c r="Y448" s="293"/>
      <c r="Z448" s="293"/>
      <c r="AB448" s="293"/>
      <c r="AC448" s="293"/>
      <c r="AD448" s="293"/>
      <c r="AF448" s="293"/>
      <c r="AH448" s="293"/>
      <c r="AJ448" s="293"/>
      <c r="AK448" s="293"/>
      <c r="AM448" s="195"/>
      <c r="AN448" s="195"/>
      <c r="AO448" s="195"/>
      <c r="AP448" s="635"/>
      <c r="AQ448" s="635"/>
      <c r="AR448" s="635"/>
      <c r="AS448" s="635"/>
      <c r="AT448" s="20"/>
      <c r="AU448" s="20"/>
      <c r="AV448" s="20"/>
      <c r="AW448" s="20"/>
      <c r="AX448" s="20"/>
      <c r="AY448" s="20"/>
      <c r="AZ448" s="20"/>
      <c r="BA448" s="20"/>
      <c r="BB448" s="20"/>
      <c r="BC448" s="20"/>
      <c r="BD448" s="20"/>
      <c r="BE448" s="20"/>
      <c r="BF448" s="20"/>
      <c r="BG448" s="20"/>
      <c r="BH448" s="20"/>
      <c r="BI448" s="20"/>
      <c r="BJ448" s="20"/>
      <c r="BK448" s="20"/>
      <c r="BL448" s="20"/>
    </row>
    <row r="449" spans="3:64" ht="13.5" customHeight="1">
      <c r="C449" s="195"/>
      <c r="F449" s="195"/>
      <c r="G449" s="195"/>
      <c r="H449" s="195"/>
      <c r="I449" s="195"/>
      <c r="J449" s="302"/>
      <c r="K449" s="302"/>
      <c r="L449" s="302"/>
      <c r="M449" s="302"/>
      <c r="Q449" s="277"/>
      <c r="V449" s="292"/>
      <c r="Y449" s="293"/>
      <c r="Z449" s="293"/>
      <c r="AB449" s="293"/>
      <c r="AC449" s="293"/>
      <c r="AD449" s="293"/>
      <c r="AF449" s="293"/>
      <c r="AH449" s="293"/>
      <c r="AJ449" s="293"/>
      <c r="AK449" s="293"/>
      <c r="AM449" s="195"/>
      <c r="AN449" s="195"/>
      <c r="AO449" s="195"/>
      <c r="AP449" s="635"/>
      <c r="AQ449" s="635"/>
      <c r="AR449" s="635"/>
      <c r="AS449" s="635"/>
      <c r="AT449" s="20"/>
      <c r="AU449" s="20"/>
      <c r="AV449" s="20"/>
      <c r="AW449" s="20"/>
      <c r="AX449" s="20"/>
      <c r="AY449" s="20"/>
      <c r="AZ449" s="20"/>
      <c r="BA449" s="20"/>
      <c r="BB449" s="20"/>
      <c r="BC449" s="20"/>
      <c r="BD449" s="20"/>
      <c r="BE449" s="20"/>
      <c r="BF449" s="20"/>
      <c r="BG449" s="20"/>
      <c r="BH449" s="20"/>
      <c r="BI449" s="20"/>
      <c r="BJ449" s="20"/>
      <c r="BK449" s="20"/>
      <c r="BL449" s="20"/>
    </row>
    <row r="450" spans="3:64" ht="13.5" customHeight="1">
      <c r="C450" s="195"/>
      <c r="F450" s="195"/>
      <c r="G450" s="195"/>
      <c r="H450" s="195"/>
      <c r="I450" s="195"/>
      <c r="J450" s="302"/>
      <c r="K450" s="302"/>
      <c r="L450" s="302"/>
      <c r="M450" s="302"/>
      <c r="Q450" s="277"/>
      <c r="V450" s="292"/>
      <c r="Y450" s="293"/>
      <c r="Z450" s="293"/>
      <c r="AB450" s="293"/>
      <c r="AC450" s="293"/>
      <c r="AD450" s="293"/>
      <c r="AF450" s="293"/>
      <c r="AH450" s="293"/>
      <c r="AJ450" s="293"/>
      <c r="AK450" s="293"/>
      <c r="AM450" s="195"/>
      <c r="AN450" s="195"/>
      <c r="AO450" s="195"/>
      <c r="AP450" s="635"/>
      <c r="AQ450" s="635"/>
      <c r="AR450" s="635"/>
      <c r="AS450" s="635"/>
      <c r="AT450" s="20"/>
      <c r="AU450" s="20"/>
      <c r="AV450" s="20"/>
      <c r="AW450" s="20"/>
      <c r="AX450" s="20"/>
      <c r="AY450" s="20"/>
      <c r="AZ450" s="20"/>
      <c r="BA450" s="20"/>
      <c r="BB450" s="20"/>
      <c r="BC450" s="20"/>
      <c r="BD450" s="20"/>
      <c r="BE450" s="20"/>
      <c r="BF450" s="20"/>
      <c r="BG450" s="20"/>
      <c r="BH450" s="20"/>
      <c r="BI450" s="20"/>
      <c r="BJ450" s="20"/>
      <c r="BK450" s="20"/>
      <c r="BL450" s="20"/>
    </row>
    <row r="451" spans="3:64" ht="13.5" customHeight="1">
      <c r="C451" s="195"/>
      <c r="F451" s="195"/>
      <c r="G451" s="195"/>
      <c r="H451" s="195"/>
      <c r="I451" s="195"/>
      <c r="J451" s="302"/>
      <c r="K451" s="302"/>
      <c r="L451" s="302"/>
      <c r="M451" s="302"/>
      <c r="Q451" s="277"/>
      <c r="V451" s="292"/>
      <c r="Y451" s="293"/>
      <c r="Z451" s="293"/>
      <c r="AB451" s="293"/>
      <c r="AC451" s="293"/>
      <c r="AD451" s="293"/>
      <c r="AF451" s="293"/>
      <c r="AH451" s="293"/>
      <c r="AJ451" s="293"/>
      <c r="AK451" s="293"/>
      <c r="AM451" s="195"/>
      <c r="AN451" s="195"/>
      <c r="AO451" s="195"/>
      <c r="AP451" s="635"/>
      <c r="AQ451" s="635"/>
      <c r="AR451" s="635"/>
      <c r="AS451" s="635"/>
      <c r="AT451" s="20"/>
      <c r="AU451" s="20"/>
      <c r="AV451" s="20"/>
      <c r="AW451" s="20"/>
      <c r="AX451" s="20"/>
      <c r="AY451" s="20"/>
      <c r="AZ451" s="20"/>
      <c r="BA451" s="20"/>
      <c r="BB451" s="20"/>
      <c r="BC451" s="20"/>
      <c r="BD451" s="20"/>
      <c r="BE451" s="20"/>
      <c r="BF451" s="20"/>
      <c r="BG451" s="20"/>
      <c r="BH451" s="20"/>
      <c r="BI451" s="20"/>
      <c r="BJ451" s="20"/>
      <c r="BK451" s="20"/>
      <c r="BL451" s="20"/>
    </row>
    <row r="452" spans="3:64" ht="13.5" customHeight="1">
      <c r="C452" s="195"/>
      <c r="F452" s="195"/>
      <c r="G452" s="195"/>
      <c r="H452" s="195"/>
      <c r="I452" s="195"/>
      <c r="J452" s="302"/>
      <c r="K452" s="302"/>
      <c r="L452" s="302"/>
      <c r="M452" s="302"/>
      <c r="Q452" s="277"/>
      <c r="V452" s="292"/>
      <c r="Y452" s="293"/>
      <c r="Z452" s="293"/>
      <c r="AB452" s="293"/>
      <c r="AC452" s="293"/>
      <c r="AD452" s="293"/>
      <c r="AF452" s="293"/>
      <c r="AH452" s="293"/>
      <c r="AJ452" s="293"/>
      <c r="AK452" s="293"/>
      <c r="AM452" s="195"/>
      <c r="AN452" s="195"/>
      <c r="AO452" s="195"/>
      <c r="AP452" s="635"/>
      <c r="AQ452" s="635"/>
      <c r="AR452" s="635"/>
      <c r="AS452" s="635"/>
      <c r="AT452" s="20"/>
      <c r="AU452" s="20"/>
      <c r="AV452" s="20"/>
      <c r="AW452" s="20"/>
      <c r="AX452" s="20"/>
      <c r="AY452" s="20"/>
      <c r="AZ452" s="20"/>
      <c r="BA452" s="20"/>
      <c r="BB452" s="20"/>
      <c r="BC452" s="20"/>
      <c r="BD452" s="20"/>
      <c r="BE452" s="20"/>
      <c r="BF452" s="20"/>
      <c r="BG452" s="20"/>
      <c r="BH452" s="20"/>
      <c r="BI452" s="20"/>
      <c r="BJ452" s="20"/>
      <c r="BK452" s="20"/>
      <c r="BL452" s="20"/>
    </row>
    <row r="453" spans="3:64" ht="13.5" customHeight="1">
      <c r="C453" s="195"/>
      <c r="F453" s="195"/>
      <c r="G453" s="195"/>
      <c r="H453" s="195"/>
      <c r="I453" s="195"/>
      <c r="J453" s="302"/>
      <c r="K453" s="302"/>
      <c r="L453" s="302"/>
      <c r="M453" s="302"/>
      <c r="Q453" s="277"/>
      <c r="V453" s="292"/>
      <c r="Y453" s="293"/>
      <c r="Z453" s="293"/>
      <c r="AB453" s="293"/>
      <c r="AC453" s="293"/>
      <c r="AD453" s="293"/>
      <c r="AF453" s="293"/>
      <c r="AH453" s="293"/>
      <c r="AJ453" s="293"/>
      <c r="AK453" s="293"/>
      <c r="AM453" s="195"/>
      <c r="AN453" s="195"/>
      <c r="AO453" s="195"/>
      <c r="AP453" s="635"/>
      <c r="AQ453" s="635"/>
      <c r="AR453" s="635"/>
      <c r="AS453" s="635"/>
      <c r="AT453" s="20"/>
      <c r="AU453" s="20"/>
      <c r="AV453" s="20"/>
      <c r="AW453" s="20"/>
      <c r="AX453" s="20"/>
      <c r="AY453" s="20"/>
      <c r="AZ453" s="20"/>
      <c r="BA453" s="20"/>
      <c r="BB453" s="20"/>
      <c r="BC453" s="20"/>
      <c r="BD453" s="20"/>
      <c r="BE453" s="20"/>
      <c r="BF453" s="20"/>
      <c r="BG453" s="20"/>
      <c r="BH453" s="20"/>
      <c r="BI453" s="20"/>
      <c r="BJ453" s="20"/>
      <c r="BK453" s="20"/>
      <c r="BL453" s="20"/>
    </row>
    <row r="454" spans="3:64" ht="13.5" customHeight="1">
      <c r="C454" s="195"/>
      <c r="F454" s="195"/>
      <c r="G454" s="195"/>
      <c r="H454" s="195"/>
      <c r="I454" s="195"/>
      <c r="J454" s="302"/>
      <c r="K454" s="302"/>
      <c r="L454" s="302"/>
      <c r="M454" s="302"/>
      <c r="Q454" s="277"/>
      <c r="V454" s="292"/>
      <c r="Y454" s="293"/>
      <c r="Z454" s="293"/>
      <c r="AB454" s="293"/>
      <c r="AC454" s="293"/>
      <c r="AD454" s="293"/>
      <c r="AF454" s="293"/>
      <c r="AH454" s="293"/>
      <c r="AJ454" s="293"/>
      <c r="AK454" s="293"/>
      <c r="AM454" s="195"/>
      <c r="AN454" s="195"/>
      <c r="AO454" s="195"/>
      <c r="AP454" s="635"/>
      <c r="AQ454" s="635"/>
      <c r="AR454" s="635"/>
      <c r="AS454" s="635"/>
      <c r="AT454" s="20"/>
      <c r="AU454" s="20"/>
      <c r="AV454" s="20"/>
      <c r="AW454" s="20"/>
      <c r="AX454" s="20"/>
      <c r="AY454" s="20"/>
      <c r="AZ454" s="20"/>
      <c r="BA454" s="20"/>
      <c r="BB454" s="20"/>
      <c r="BC454" s="20"/>
      <c r="BD454" s="20"/>
      <c r="BE454" s="20"/>
      <c r="BF454" s="20"/>
      <c r="BG454" s="20"/>
      <c r="BH454" s="20"/>
      <c r="BI454" s="20"/>
      <c r="BJ454" s="20"/>
      <c r="BK454" s="20"/>
      <c r="BL454" s="20"/>
    </row>
    <row r="455" spans="3:64" ht="13.5" customHeight="1">
      <c r="C455" s="195"/>
      <c r="F455" s="195"/>
      <c r="G455" s="195"/>
      <c r="H455" s="195"/>
      <c r="I455" s="195"/>
      <c r="J455" s="302"/>
      <c r="K455" s="302"/>
      <c r="L455" s="302"/>
      <c r="M455" s="302"/>
      <c r="Q455" s="277"/>
      <c r="V455" s="292"/>
      <c r="Y455" s="293"/>
      <c r="Z455" s="293"/>
      <c r="AB455" s="293"/>
      <c r="AC455" s="293"/>
      <c r="AD455" s="293"/>
      <c r="AF455" s="293"/>
      <c r="AH455" s="293"/>
      <c r="AJ455" s="293"/>
      <c r="AK455" s="293"/>
      <c r="AM455" s="195"/>
      <c r="AN455" s="195"/>
      <c r="AO455" s="195"/>
      <c r="AP455" s="635"/>
      <c r="AQ455" s="635"/>
      <c r="AR455" s="635"/>
      <c r="AS455" s="635"/>
      <c r="AT455" s="20"/>
      <c r="AU455" s="20"/>
      <c r="AV455" s="20"/>
      <c r="AW455" s="20"/>
      <c r="AX455" s="20"/>
      <c r="AY455" s="20"/>
      <c r="AZ455" s="20"/>
      <c r="BA455" s="20"/>
      <c r="BB455" s="20"/>
      <c r="BC455" s="20"/>
      <c r="BD455" s="20"/>
      <c r="BE455" s="20"/>
      <c r="BF455" s="20"/>
      <c r="BG455" s="20"/>
      <c r="BH455" s="20"/>
      <c r="BI455" s="20"/>
      <c r="BJ455" s="20"/>
      <c r="BK455" s="20"/>
      <c r="BL455" s="20"/>
    </row>
    <row r="456" spans="3:64" ht="13.5" customHeight="1">
      <c r="C456" s="195"/>
      <c r="F456" s="195"/>
      <c r="G456" s="195"/>
      <c r="H456" s="195"/>
      <c r="I456" s="195"/>
      <c r="J456" s="302"/>
      <c r="K456" s="302"/>
      <c r="L456" s="302"/>
      <c r="M456" s="302"/>
      <c r="Q456" s="277"/>
      <c r="V456" s="292"/>
      <c r="Y456" s="293"/>
      <c r="Z456" s="293"/>
      <c r="AB456" s="293"/>
      <c r="AC456" s="293"/>
      <c r="AD456" s="293"/>
      <c r="AF456" s="293"/>
      <c r="AH456" s="293"/>
      <c r="AJ456" s="293"/>
      <c r="AK456" s="293"/>
      <c r="AM456" s="195"/>
      <c r="AN456" s="195"/>
      <c r="AO456" s="195"/>
      <c r="AP456" s="635"/>
      <c r="AQ456" s="635"/>
      <c r="AR456" s="635"/>
      <c r="AS456" s="635"/>
      <c r="AT456" s="20"/>
      <c r="AU456" s="20"/>
      <c r="AV456" s="20"/>
      <c r="AW456" s="20"/>
      <c r="AX456" s="20"/>
      <c r="AY456" s="20"/>
      <c r="AZ456" s="20"/>
      <c r="BA456" s="20"/>
      <c r="BB456" s="20"/>
      <c r="BC456" s="20"/>
      <c r="BD456" s="20"/>
      <c r="BE456" s="20"/>
      <c r="BF456" s="20"/>
      <c r="BG456" s="20"/>
      <c r="BH456" s="20"/>
      <c r="BI456" s="20"/>
      <c r="BJ456" s="20"/>
      <c r="BK456" s="20"/>
      <c r="BL456" s="20"/>
    </row>
    <row r="457" spans="3:64" ht="13.5" customHeight="1">
      <c r="C457" s="195"/>
      <c r="F457" s="195"/>
      <c r="G457" s="195"/>
      <c r="H457" s="195"/>
      <c r="I457" s="195"/>
      <c r="J457" s="302"/>
      <c r="K457" s="302"/>
      <c r="L457" s="302"/>
      <c r="M457" s="302"/>
      <c r="Q457" s="277"/>
      <c r="V457" s="292"/>
      <c r="Y457" s="293"/>
      <c r="Z457" s="293"/>
      <c r="AB457" s="293"/>
      <c r="AC457" s="293"/>
      <c r="AD457" s="293"/>
      <c r="AF457" s="293"/>
      <c r="AH457" s="293"/>
      <c r="AJ457" s="293"/>
      <c r="AK457" s="293"/>
      <c r="AM457" s="195"/>
      <c r="AN457" s="195"/>
      <c r="AO457" s="195"/>
      <c r="AP457" s="635"/>
      <c r="AQ457" s="635"/>
      <c r="AR457" s="635"/>
      <c r="AS457" s="635"/>
      <c r="AT457" s="20"/>
      <c r="AU457" s="20"/>
      <c r="AV457" s="20"/>
      <c r="AW457" s="20"/>
      <c r="AX457" s="20"/>
      <c r="AY457" s="20"/>
      <c r="AZ457" s="20"/>
      <c r="BA457" s="20"/>
      <c r="BB457" s="20"/>
      <c r="BC457" s="20"/>
      <c r="BD457" s="20"/>
      <c r="BE457" s="20"/>
      <c r="BF457" s="20"/>
      <c r="BG457" s="20"/>
      <c r="BH457" s="20"/>
      <c r="BI457" s="20"/>
      <c r="BJ457" s="20"/>
      <c r="BK457" s="20"/>
      <c r="BL457" s="20"/>
    </row>
    <row r="458" spans="3:64" ht="13.5" customHeight="1">
      <c r="C458" s="195"/>
      <c r="F458" s="195"/>
      <c r="G458" s="195"/>
      <c r="H458" s="195"/>
      <c r="I458" s="195"/>
      <c r="J458" s="302"/>
      <c r="K458" s="302"/>
      <c r="L458" s="302"/>
      <c r="M458" s="302"/>
      <c r="Q458" s="277"/>
      <c r="V458" s="292"/>
      <c r="Y458" s="293"/>
      <c r="Z458" s="293"/>
      <c r="AB458" s="293"/>
      <c r="AC458" s="293"/>
      <c r="AD458" s="293"/>
      <c r="AF458" s="293"/>
      <c r="AH458" s="293"/>
      <c r="AJ458" s="293"/>
      <c r="AK458" s="293"/>
      <c r="AM458" s="195"/>
      <c r="AN458" s="195"/>
      <c r="AO458" s="195"/>
      <c r="AP458" s="635"/>
      <c r="AQ458" s="635"/>
      <c r="AR458" s="635"/>
      <c r="AS458" s="635"/>
      <c r="AT458" s="20"/>
      <c r="AU458" s="20"/>
      <c r="AV458" s="20"/>
      <c r="AW458" s="20"/>
      <c r="AX458" s="20"/>
      <c r="AY458" s="20"/>
      <c r="AZ458" s="20"/>
      <c r="BA458" s="20"/>
      <c r="BB458" s="20"/>
      <c r="BC458" s="20"/>
      <c r="BD458" s="20"/>
      <c r="BE458" s="20"/>
      <c r="BF458" s="20"/>
      <c r="BG458" s="20"/>
      <c r="BH458" s="20"/>
      <c r="BI458" s="20"/>
      <c r="BJ458" s="20"/>
      <c r="BK458" s="20"/>
      <c r="BL458" s="20"/>
    </row>
    <row r="459" spans="3:64" ht="13.5" customHeight="1">
      <c r="C459" s="195"/>
      <c r="F459" s="195"/>
      <c r="G459" s="195"/>
      <c r="H459" s="195"/>
      <c r="I459" s="195"/>
      <c r="J459" s="302"/>
      <c r="K459" s="302"/>
      <c r="L459" s="302"/>
      <c r="M459" s="302"/>
      <c r="Q459" s="277"/>
      <c r="V459" s="292"/>
      <c r="Y459" s="293"/>
      <c r="Z459" s="293"/>
      <c r="AB459" s="293"/>
      <c r="AC459" s="293"/>
      <c r="AD459" s="293"/>
      <c r="AF459" s="293"/>
      <c r="AH459" s="293"/>
      <c r="AJ459" s="293"/>
      <c r="AK459" s="293"/>
      <c r="AM459" s="195"/>
      <c r="AN459" s="195"/>
      <c r="AO459" s="195"/>
      <c r="AP459" s="635"/>
      <c r="AQ459" s="635"/>
      <c r="AR459" s="635"/>
      <c r="AS459" s="635"/>
      <c r="AT459" s="20"/>
      <c r="AU459" s="20"/>
      <c r="AV459" s="20"/>
      <c r="AW459" s="20"/>
      <c r="AX459" s="20"/>
      <c r="AY459" s="20"/>
      <c r="AZ459" s="20"/>
      <c r="BA459" s="20"/>
      <c r="BB459" s="20"/>
      <c r="BC459" s="20"/>
      <c r="BD459" s="20"/>
      <c r="BE459" s="20"/>
      <c r="BF459" s="20"/>
      <c r="BG459" s="20"/>
      <c r="BH459" s="20"/>
      <c r="BI459" s="20"/>
      <c r="BJ459" s="20"/>
      <c r="BK459" s="20"/>
      <c r="BL459" s="20"/>
    </row>
    <row r="460" spans="3:64" ht="13.5" customHeight="1">
      <c r="C460" s="195"/>
      <c r="F460" s="195"/>
      <c r="G460" s="195"/>
      <c r="H460" s="195"/>
      <c r="I460" s="195"/>
      <c r="J460" s="302"/>
      <c r="K460" s="302"/>
      <c r="L460" s="302"/>
      <c r="M460" s="302"/>
      <c r="Q460" s="277"/>
      <c r="V460" s="292"/>
      <c r="Y460" s="293"/>
      <c r="Z460" s="293"/>
      <c r="AB460" s="293"/>
      <c r="AC460" s="293"/>
      <c r="AD460" s="293"/>
      <c r="AF460" s="293"/>
      <c r="AH460" s="293"/>
      <c r="AJ460" s="293"/>
      <c r="AK460" s="293"/>
      <c r="AM460" s="195"/>
      <c r="AN460" s="195"/>
      <c r="AO460" s="195"/>
      <c r="AP460" s="635"/>
      <c r="AQ460" s="635"/>
      <c r="AR460" s="635"/>
      <c r="AS460" s="635"/>
      <c r="AT460" s="20"/>
      <c r="AU460" s="20"/>
      <c r="AV460" s="20"/>
      <c r="AW460" s="20"/>
      <c r="AX460" s="20"/>
      <c r="AY460" s="20"/>
      <c r="AZ460" s="20"/>
      <c r="BA460" s="20"/>
      <c r="BB460" s="20"/>
      <c r="BC460" s="20"/>
      <c r="BD460" s="20"/>
      <c r="BE460" s="20"/>
      <c r="BF460" s="20"/>
      <c r="BG460" s="20"/>
      <c r="BH460" s="20"/>
      <c r="BI460" s="20"/>
      <c r="BJ460" s="20"/>
      <c r="BK460" s="20"/>
      <c r="BL460" s="20"/>
    </row>
    <row r="461" spans="3:64" ht="13.5" customHeight="1">
      <c r="C461" s="195"/>
      <c r="F461" s="195"/>
      <c r="G461" s="195"/>
      <c r="H461" s="195"/>
      <c r="I461" s="195"/>
      <c r="J461" s="302"/>
      <c r="K461" s="302"/>
      <c r="L461" s="302"/>
      <c r="M461" s="302"/>
      <c r="Q461" s="277"/>
      <c r="V461" s="292"/>
      <c r="Y461" s="293"/>
      <c r="Z461" s="293"/>
      <c r="AB461" s="293"/>
      <c r="AC461" s="293"/>
      <c r="AD461" s="293"/>
      <c r="AF461" s="293"/>
      <c r="AH461" s="293"/>
      <c r="AJ461" s="293"/>
      <c r="AK461" s="293"/>
      <c r="AM461" s="195"/>
      <c r="AN461" s="195"/>
      <c r="AO461" s="195"/>
      <c r="AP461" s="635"/>
      <c r="AQ461" s="635"/>
      <c r="AR461" s="635"/>
      <c r="AS461" s="635"/>
      <c r="AT461" s="20"/>
      <c r="AU461" s="20"/>
      <c r="AV461" s="20"/>
      <c r="AW461" s="20"/>
      <c r="AX461" s="20"/>
      <c r="AY461" s="20"/>
      <c r="AZ461" s="20"/>
      <c r="BA461" s="20"/>
      <c r="BB461" s="20"/>
      <c r="BC461" s="20"/>
      <c r="BD461" s="20"/>
      <c r="BE461" s="20"/>
      <c r="BF461" s="20"/>
      <c r="BG461" s="20"/>
      <c r="BH461" s="20"/>
      <c r="BI461" s="20"/>
      <c r="BJ461" s="20"/>
      <c r="BK461" s="20"/>
      <c r="BL461" s="20"/>
    </row>
    <row r="462" spans="3:64" ht="13.5" customHeight="1">
      <c r="C462" s="195"/>
      <c r="F462" s="195"/>
      <c r="G462" s="195"/>
      <c r="H462" s="195"/>
      <c r="I462" s="195"/>
      <c r="J462" s="302"/>
      <c r="K462" s="302"/>
      <c r="L462" s="302"/>
      <c r="M462" s="302"/>
      <c r="Q462" s="277"/>
      <c r="V462" s="292"/>
      <c r="Y462" s="293"/>
      <c r="Z462" s="293"/>
      <c r="AB462" s="293"/>
      <c r="AC462" s="293"/>
      <c r="AD462" s="293"/>
      <c r="AF462" s="293"/>
      <c r="AH462" s="293"/>
      <c r="AJ462" s="293"/>
      <c r="AK462" s="293"/>
      <c r="AM462" s="195"/>
      <c r="AN462" s="195"/>
      <c r="AO462" s="195"/>
      <c r="AP462" s="635"/>
      <c r="AQ462" s="635"/>
      <c r="AR462" s="635"/>
      <c r="AS462" s="635"/>
      <c r="AT462" s="20"/>
      <c r="AU462" s="20"/>
      <c r="AV462" s="20"/>
      <c r="AW462" s="20"/>
      <c r="AX462" s="20"/>
      <c r="AY462" s="20"/>
      <c r="AZ462" s="20"/>
      <c r="BA462" s="20"/>
      <c r="BB462" s="20"/>
      <c r="BC462" s="20"/>
      <c r="BD462" s="20"/>
      <c r="BE462" s="20"/>
      <c r="BF462" s="20"/>
      <c r="BG462" s="20"/>
      <c r="BH462" s="20"/>
      <c r="BI462" s="20"/>
      <c r="BJ462" s="20"/>
      <c r="BK462" s="20"/>
      <c r="BL462" s="20"/>
    </row>
    <row r="463" spans="3:64" ht="13.5" customHeight="1">
      <c r="C463" s="195"/>
      <c r="F463" s="195"/>
      <c r="G463" s="195"/>
      <c r="H463" s="195"/>
      <c r="I463" s="195"/>
      <c r="J463" s="302"/>
      <c r="K463" s="302"/>
      <c r="L463" s="302"/>
      <c r="M463" s="302"/>
      <c r="Q463" s="277"/>
      <c r="V463" s="292"/>
      <c r="Y463" s="293"/>
      <c r="Z463" s="293"/>
      <c r="AB463" s="293"/>
      <c r="AC463" s="293"/>
      <c r="AD463" s="293"/>
      <c r="AF463" s="293"/>
      <c r="AH463" s="293"/>
      <c r="AJ463" s="293"/>
      <c r="AK463" s="293"/>
      <c r="AM463" s="195"/>
      <c r="AN463" s="195"/>
      <c r="AO463" s="195"/>
      <c r="AP463" s="635"/>
      <c r="AQ463" s="635"/>
      <c r="AR463" s="635"/>
      <c r="AS463" s="635"/>
      <c r="AT463" s="20"/>
      <c r="AU463" s="20"/>
      <c r="AV463" s="20"/>
      <c r="AW463" s="20"/>
      <c r="AX463" s="20"/>
      <c r="AY463" s="20"/>
      <c r="AZ463" s="20"/>
      <c r="BA463" s="20"/>
      <c r="BB463" s="20"/>
      <c r="BC463" s="20"/>
      <c r="BD463" s="20"/>
      <c r="BE463" s="20"/>
      <c r="BF463" s="20"/>
      <c r="BG463" s="20"/>
      <c r="BH463" s="20"/>
      <c r="BI463" s="20"/>
      <c r="BJ463" s="20"/>
      <c r="BK463" s="20"/>
      <c r="BL463" s="20"/>
    </row>
    <row r="464" spans="3:64" ht="13.5" customHeight="1">
      <c r="C464" s="195"/>
      <c r="F464" s="195"/>
      <c r="G464" s="195"/>
      <c r="H464" s="195"/>
      <c r="I464" s="195"/>
      <c r="J464" s="302"/>
      <c r="K464" s="302"/>
      <c r="L464" s="302"/>
      <c r="M464" s="302"/>
      <c r="Q464" s="277"/>
      <c r="V464" s="292"/>
      <c r="Y464" s="293"/>
      <c r="Z464" s="293"/>
      <c r="AB464" s="293"/>
      <c r="AC464" s="293"/>
      <c r="AD464" s="293"/>
      <c r="AF464" s="293"/>
      <c r="AH464" s="293"/>
      <c r="AJ464" s="293"/>
      <c r="AK464" s="293"/>
      <c r="AM464" s="195"/>
      <c r="AN464" s="195"/>
      <c r="AO464" s="195"/>
      <c r="AP464" s="635"/>
      <c r="AQ464" s="635"/>
      <c r="AR464" s="635"/>
      <c r="AS464" s="635"/>
      <c r="AT464" s="20"/>
      <c r="AU464" s="20"/>
      <c r="AV464" s="20"/>
      <c r="AW464" s="20"/>
      <c r="AX464" s="20"/>
      <c r="AY464" s="20"/>
      <c r="AZ464" s="20"/>
      <c r="BA464" s="20"/>
      <c r="BB464" s="20"/>
      <c r="BC464" s="20"/>
      <c r="BD464" s="20"/>
      <c r="BE464" s="20"/>
      <c r="BF464" s="20"/>
      <c r="BG464" s="20"/>
      <c r="BH464" s="20"/>
      <c r="BI464" s="20"/>
      <c r="BJ464" s="20"/>
      <c r="BK464" s="20"/>
      <c r="BL464" s="20"/>
    </row>
    <row r="465" spans="3:64" ht="13.5" customHeight="1">
      <c r="C465" s="195"/>
      <c r="F465" s="195"/>
      <c r="G465" s="195"/>
      <c r="H465" s="195"/>
      <c r="I465" s="195"/>
      <c r="J465" s="302"/>
      <c r="K465" s="302"/>
      <c r="L465" s="302"/>
      <c r="M465" s="302"/>
      <c r="Q465" s="277"/>
      <c r="V465" s="292"/>
      <c r="Y465" s="293"/>
      <c r="Z465" s="293"/>
      <c r="AB465" s="293"/>
      <c r="AC465" s="293"/>
      <c r="AD465" s="293"/>
      <c r="AF465" s="293"/>
      <c r="AH465" s="293"/>
      <c r="AJ465" s="293"/>
      <c r="AK465" s="293"/>
      <c r="AM465" s="195"/>
      <c r="AN465" s="195"/>
      <c r="AO465" s="195"/>
      <c r="AP465" s="635"/>
      <c r="AQ465" s="635"/>
      <c r="AR465" s="635"/>
      <c r="AS465" s="635"/>
      <c r="AT465" s="20"/>
      <c r="AU465" s="20"/>
      <c r="AV465" s="20"/>
      <c r="AW465" s="20"/>
      <c r="AX465" s="20"/>
      <c r="AY465" s="20"/>
      <c r="AZ465" s="20"/>
      <c r="BA465" s="20"/>
      <c r="BB465" s="20"/>
      <c r="BC465" s="20"/>
      <c r="BD465" s="20"/>
      <c r="BE465" s="20"/>
      <c r="BF465" s="20"/>
      <c r="BG465" s="20"/>
      <c r="BH465" s="20"/>
      <c r="BI465" s="20"/>
      <c r="BJ465" s="20"/>
      <c r="BK465" s="20"/>
      <c r="BL465" s="20"/>
    </row>
    <row r="466" spans="3:64" ht="13.5" customHeight="1">
      <c r="C466" s="195"/>
      <c r="F466" s="195"/>
      <c r="G466" s="195"/>
      <c r="H466" s="195"/>
      <c r="I466" s="195"/>
      <c r="J466" s="302"/>
      <c r="K466" s="302"/>
      <c r="L466" s="302"/>
      <c r="M466" s="302"/>
      <c r="Q466" s="277"/>
      <c r="V466" s="292"/>
      <c r="Y466" s="293"/>
      <c r="Z466" s="293"/>
      <c r="AB466" s="293"/>
      <c r="AC466" s="293"/>
      <c r="AD466" s="293"/>
      <c r="AF466" s="293"/>
      <c r="AH466" s="293"/>
      <c r="AJ466" s="293"/>
      <c r="AK466" s="293"/>
      <c r="AM466" s="195"/>
      <c r="AN466" s="195"/>
      <c r="AO466" s="195"/>
      <c r="AP466" s="635"/>
      <c r="AQ466" s="635"/>
      <c r="AR466" s="635"/>
      <c r="AS466" s="635"/>
      <c r="AT466" s="20"/>
      <c r="AU466" s="20"/>
      <c r="AV466" s="20"/>
      <c r="AW466" s="20"/>
      <c r="AX466" s="20"/>
      <c r="AY466" s="20"/>
      <c r="AZ466" s="20"/>
      <c r="BA466" s="20"/>
      <c r="BB466" s="20"/>
      <c r="BC466" s="20"/>
      <c r="BD466" s="20"/>
      <c r="BE466" s="20"/>
      <c r="BF466" s="20"/>
      <c r="BG466" s="20"/>
      <c r="BH466" s="20"/>
      <c r="BI466" s="20"/>
      <c r="BJ466" s="20"/>
      <c r="BK466" s="20"/>
      <c r="BL466" s="20"/>
    </row>
    <row r="467" spans="3:64" ht="13.5" customHeight="1">
      <c r="C467" s="195"/>
      <c r="F467" s="195"/>
      <c r="G467" s="195"/>
      <c r="H467" s="195"/>
      <c r="I467" s="195"/>
      <c r="J467" s="302"/>
      <c r="K467" s="302"/>
      <c r="L467" s="302"/>
      <c r="M467" s="302"/>
      <c r="Q467" s="277"/>
      <c r="V467" s="292"/>
      <c r="Y467" s="293"/>
      <c r="Z467" s="293"/>
      <c r="AB467" s="293"/>
      <c r="AC467" s="293"/>
      <c r="AD467" s="293"/>
      <c r="AF467" s="293"/>
      <c r="AH467" s="293"/>
      <c r="AJ467" s="293"/>
      <c r="AK467" s="293"/>
      <c r="AM467" s="195"/>
      <c r="AN467" s="195"/>
      <c r="AO467" s="195"/>
      <c r="AP467" s="635"/>
      <c r="AQ467" s="635"/>
      <c r="AR467" s="635"/>
      <c r="AS467" s="635"/>
      <c r="AT467" s="20"/>
      <c r="AU467" s="20"/>
      <c r="AV467" s="20"/>
      <c r="AW467" s="20"/>
      <c r="AX467" s="20"/>
      <c r="AY467" s="20"/>
      <c r="AZ467" s="20"/>
      <c r="BA467" s="20"/>
      <c r="BB467" s="20"/>
      <c r="BC467" s="20"/>
      <c r="BD467" s="20"/>
      <c r="BE467" s="20"/>
      <c r="BF467" s="20"/>
      <c r="BG467" s="20"/>
      <c r="BH467" s="20"/>
      <c r="BI467" s="20"/>
      <c r="BJ467" s="20"/>
      <c r="BK467" s="20"/>
      <c r="BL467" s="20"/>
    </row>
    <row r="468" spans="3:64" ht="13.5" customHeight="1">
      <c r="C468" s="195"/>
      <c r="F468" s="195"/>
      <c r="G468" s="195"/>
      <c r="H468" s="195"/>
      <c r="I468" s="195"/>
      <c r="J468" s="302"/>
      <c r="K468" s="302"/>
      <c r="L468" s="302"/>
      <c r="M468" s="302"/>
      <c r="Q468" s="277"/>
      <c r="V468" s="292"/>
      <c r="Y468" s="293"/>
      <c r="Z468" s="293"/>
      <c r="AB468" s="293"/>
      <c r="AC468" s="293"/>
      <c r="AD468" s="293"/>
      <c r="AF468" s="293"/>
      <c r="AH468" s="293"/>
      <c r="AJ468" s="293"/>
      <c r="AK468" s="293"/>
      <c r="AM468" s="195"/>
      <c r="AN468" s="195"/>
      <c r="AO468" s="195"/>
      <c r="AP468" s="635"/>
      <c r="AQ468" s="635"/>
      <c r="AR468" s="635"/>
      <c r="AS468" s="635"/>
      <c r="AT468" s="20"/>
      <c r="AU468" s="20"/>
      <c r="AV468" s="20"/>
      <c r="AW468" s="20"/>
      <c r="AX468" s="20"/>
      <c r="AY468" s="20"/>
      <c r="AZ468" s="20"/>
      <c r="BA468" s="20"/>
      <c r="BB468" s="20"/>
      <c r="BC468" s="20"/>
      <c r="BD468" s="20"/>
      <c r="BE468" s="20"/>
      <c r="BF468" s="20"/>
      <c r="BG468" s="20"/>
      <c r="BH468" s="20"/>
      <c r="BI468" s="20"/>
      <c r="BJ468" s="20"/>
      <c r="BK468" s="20"/>
      <c r="BL468" s="20"/>
    </row>
    <row r="469" spans="3:64" ht="13.5" customHeight="1">
      <c r="C469" s="195"/>
      <c r="F469" s="195"/>
      <c r="G469" s="195"/>
      <c r="H469" s="195"/>
      <c r="I469" s="195"/>
      <c r="J469" s="302"/>
      <c r="K469" s="302"/>
      <c r="L469" s="302"/>
      <c r="M469" s="302"/>
      <c r="Q469" s="277"/>
      <c r="V469" s="292"/>
      <c r="Y469" s="293"/>
      <c r="Z469" s="293"/>
      <c r="AB469" s="293"/>
      <c r="AC469" s="293"/>
      <c r="AD469" s="293"/>
      <c r="AF469" s="293"/>
      <c r="AH469" s="293"/>
      <c r="AJ469" s="293"/>
      <c r="AK469" s="293"/>
      <c r="AM469" s="195"/>
      <c r="AN469" s="195"/>
      <c r="AO469" s="195"/>
      <c r="AP469" s="635"/>
      <c r="AQ469" s="635"/>
      <c r="AR469" s="635"/>
      <c r="AS469" s="635"/>
      <c r="AT469" s="20"/>
      <c r="AU469" s="20"/>
      <c r="AV469" s="20"/>
      <c r="AW469" s="20"/>
      <c r="AX469" s="20"/>
      <c r="AY469" s="20"/>
      <c r="AZ469" s="20"/>
      <c r="BA469" s="20"/>
      <c r="BB469" s="20"/>
      <c r="BC469" s="20"/>
      <c r="BD469" s="20"/>
      <c r="BE469" s="20"/>
      <c r="BF469" s="20"/>
      <c r="BG469" s="20"/>
      <c r="BH469" s="20"/>
      <c r="BI469" s="20"/>
      <c r="BJ469" s="20"/>
      <c r="BK469" s="20"/>
      <c r="BL469" s="20"/>
    </row>
    <row r="470" spans="3:64" ht="13.5" customHeight="1">
      <c r="C470" s="195"/>
      <c r="F470" s="195"/>
      <c r="G470" s="195"/>
      <c r="H470" s="195"/>
      <c r="I470" s="195"/>
      <c r="J470" s="302"/>
      <c r="K470" s="302"/>
      <c r="L470" s="302"/>
      <c r="M470" s="302"/>
      <c r="Q470" s="277"/>
      <c r="V470" s="292"/>
      <c r="Y470" s="293"/>
      <c r="Z470" s="293"/>
      <c r="AB470" s="293"/>
      <c r="AC470" s="293"/>
      <c r="AD470" s="293"/>
      <c r="AF470" s="293"/>
      <c r="AH470" s="293"/>
      <c r="AJ470" s="293"/>
      <c r="AK470" s="293"/>
      <c r="AM470" s="195"/>
      <c r="AN470" s="195"/>
      <c r="AO470" s="195"/>
      <c r="AP470" s="635"/>
      <c r="AQ470" s="635"/>
      <c r="AR470" s="635"/>
      <c r="AS470" s="635"/>
      <c r="AT470" s="20"/>
      <c r="AU470" s="20"/>
      <c r="AV470" s="20"/>
      <c r="AW470" s="20"/>
      <c r="AX470" s="20"/>
      <c r="AY470" s="20"/>
      <c r="AZ470" s="20"/>
      <c r="BA470" s="20"/>
      <c r="BB470" s="20"/>
      <c r="BC470" s="20"/>
      <c r="BD470" s="20"/>
      <c r="BE470" s="20"/>
      <c r="BF470" s="20"/>
      <c r="BG470" s="20"/>
      <c r="BH470" s="20"/>
      <c r="BI470" s="20"/>
      <c r="BJ470" s="20"/>
      <c r="BK470" s="20"/>
      <c r="BL470" s="20"/>
    </row>
    <row r="471" spans="3:64" ht="13.5" customHeight="1">
      <c r="C471" s="195"/>
      <c r="F471" s="195"/>
      <c r="G471" s="195"/>
      <c r="H471" s="195"/>
      <c r="I471" s="195"/>
      <c r="J471" s="302"/>
      <c r="K471" s="302"/>
      <c r="L471" s="302"/>
      <c r="M471" s="302"/>
      <c r="Q471" s="277"/>
      <c r="V471" s="292"/>
      <c r="Y471" s="293"/>
      <c r="Z471" s="293"/>
      <c r="AB471" s="293"/>
      <c r="AC471" s="293"/>
      <c r="AD471" s="293"/>
      <c r="AF471" s="293"/>
      <c r="AH471" s="293"/>
      <c r="AJ471" s="293"/>
      <c r="AK471" s="293"/>
      <c r="AM471" s="195"/>
      <c r="AN471" s="195"/>
      <c r="AO471" s="195"/>
      <c r="AP471" s="635"/>
      <c r="AQ471" s="635"/>
      <c r="AR471" s="635"/>
      <c r="AS471" s="635"/>
      <c r="AT471" s="20"/>
      <c r="AU471" s="20"/>
      <c r="AV471" s="20"/>
      <c r="AW471" s="20"/>
      <c r="AX471" s="20"/>
      <c r="AY471" s="20"/>
      <c r="AZ471" s="20"/>
      <c r="BA471" s="20"/>
      <c r="BB471" s="20"/>
      <c r="BC471" s="20"/>
      <c r="BD471" s="20"/>
      <c r="BE471" s="20"/>
      <c r="BF471" s="20"/>
      <c r="BG471" s="20"/>
      <c r="BH471" s="20"/>
      <c r="BI471" s="20"/>
      <c r="BJ471" s="20"/>
      <c r="BK471" s="20"/>
      <c r="BL471" s="20"/>
    </row>
    <row r="472" spans="3:64" ht="13.5" customHeight="1">
      <c r="C472" s="195"/>
      <c r="F472" s="195"/>
      <c r="G472" s="195"/>
      <c r="H472" s="195"/>
      <c r="I472" s="195"/>
      <c r="J472" s="302"/>
      <c r="K472" s="302"/>
      <c r="L472" s="302"/>
      <c r="M472" s="302"/>
      <c r="Q472" s="277"/>
      <c r="V472" s="292"/>
      <c r="Y472" s="293"/>
      <c r="Z472" s="293"/>
      <c r="AB472" s="293"/>
      <c r="AC472" s="293"/>
      <c r="AD472" s="293"/>
      <c r="AF472" s="293"/>
      <c r="AH472" s="293"/>
      <c r="AJ472" s="293"/>
      <c r="AK472" s="293"/>
      <c r="AM472" s="195"/>
      <c r="AN472" s="195"/>
      <c r="AO472" s="195"/>
      <c r="AP472" s="635"/>
      <c r="AQ472" s="635"/>
      <c r="AR472" s="635"/>
      <c r="AS472" s="635"/>
      <c r="AT472" s="20"/>
      <c r="AU472" s="20"/>
      <c r="AV472" s="20"/>
      <c r="AW472" s="20"/>
      <c r="AX472" s="20"/>
      <c r="AY472" s="20"/>
      <c r="AZ472" s="20"/>
      <c r="BA472" s="20"/>
      <c r="BB472" s="20"/>
      <c r="BC472" s="20"/>
      <c r="BD472" s="20"/>
      <c r="BE472" s="20"/>
      <c r="BF472" s="20"/>
      <c r="BG472" s="20"/>
      <c r="BH472" s="20"/>
      <c r="BI472" s="20"/>
      <c r="BJ472" s="20"/>
      <c r="BK472" s="20"/>
      <c r="BL472" s="20"/>
    </row>
    <row r="473" spans="3:64" ht="13.5" customHeight="1">
      <c r="C473" s="195"/>
      <c r="F473" s="195"/>
      <c r="G473" s="195"/>
      <c r="H473" s="195"/>
      <c r="I473" s="195"/>
      <c r="J473" s="302"/>
      <c r="K473" s="302"/>
      <c r="L473" s="302"/>
      <c r="M473" s="302"/>
      <c r="Q473" s="277"/>
      <c r="V473" s="292"/>
      <c r="Y473" s="293"/>
      <c r="Z473" s="293"/>
      <c r="AB473" s="293"/>
      <c r="AC473" s="293"/>
      <c r="AD473" s="293"/>
      <c r="AF473" s="293"/>
      <c r="AH473" s="293"/>
      <c r="AJ473" s="293"/>
      <c r="AK473" s="293"/>
      <c r="AM473" s="195"/>
      <c r="AN473" s="195"/>
      <c r="AO473" s="195"/>
      <c r="AP473" s="635"/>
      <c r="AQ473" s="635"/>
      <c r="AR473" s="635"/>
      <c r="AS473" s="635"/>
      <c r="AT473" s="20"/>
      <c r="AU473" s="20"/>
      <c r="AV473" s="20"/>
      <c r="AW473" s="20"/>
      <c r="AX473" s="20"/>
      <c r="AY473" s="20"/>
      <c r="AZ473" s="20"/>
      <c r="BA473" s="20"/>
      <c r="BB473" s="20"/>
      <c r="BC473" s="20"/>
      <c r="BD473" s="20"/>
      <c r="BE473" s="20"/>
      <c r="BF473" s="20"/>
      <c r="BG473" s="20"/>
      <c r="BH473" s="20"/>
      <c r="BI473" s="20"/>
      <c r="BJ473" s="20"/>
      <c r="BK473" s="20"/>
      <c r="BL473" s="20"/>
    </row>
    <row r="474" spans="3:64" ht="13.5" customHeight="1">
      <c r="C474" s="195"/>
      <c r="F474" s="195"/>
      <c r="G474" s="195"/>
      <c r="H474" s="195"/>
      <c r="I474" s="195"/>
      <c r="J474" s="302"/>
      <c r="K474" s="302"/>
      <c r="L474" s="302"/>
      <c r="M474" s="302"/>
      <c r="Q474" s="277"/>
      <c r="V474" s="292"/>
      <c r="Y474" s="293"/>
      <c r="Z474" s="293"/>
      <c r="AB474" s="293"/>
      <c r="AC474" s="293"/>
      <c r="AD474" s="293"/>
      <c r="AF474" s="293"/>
      <c r="AH474" s="293"/>
      <c r="AJ474" s="293"/>
      <c r="AK474" s="293"/>
      <c r="AM474" s="195"/>
      <c r="AN474" s="195"/>
      <c r="AO474" s="195"/>
      <c r="AP474" s="635"/>
      <c r="AQ474" s="635"/>
      <c r="AR474" s="635"/>
      <c r="AS474" s="635"/>
      <c r="AT474" s="20"/>
      <c r="AU474" s="20"/>
      <c r="AV474" s="20"/>
      <c r="AW474" s="20"/>
      <c r="AX474" s="20"/>
      <c r="AY474" s="20"/>
      <c r="AZ474" s="20"/>
      <c r="BA474" s="20"/>
      <c r="BB474" s="20"/>
      <c r="BC474" s="20"/>
      <c r="BD474" s="20"/>
      <c r="BE474" s="20"/>
      <c r="BF474" s="20"/>
      <c r="BG474" s="20"/>
      <c r="BH474" s="20"/>
      <c r="BI474" s="20"/>
      <c r="BJ474" s="20"/>
      <c r="BK474" s="20"/>
      <c r="BL474" s="20"/>
    </row>
    <row r="475" spans="3:64" ht="13.5" customHeight="1">
      <c r="C475" s="195"/>
      <c r="F475" s="195"/>
      <c r="G475" s="195"/>
      <c r="H475" s="195"/>
      <c r="I475" s="195"/>
      <c r="J475" s="302"/>
      <c r="K475" s="302"/>
      <c r="L475" s="302"/>
      <c r="M475" s="302"/>
      <c r="Q475" s="277"/>
      <c r="V475" s="292"/>
      <c r="Y475" s="293"/>
      <c r="Z475" s="293"/>
      <c r="AB475" s="293"/>
      <c r="AC475" s="293"/>
      <c r="AD475" s="293"/>
      <c r="AF475" s="293"/>
      <c r="AH475" s="293"/>
      <c r="AJ475" s="293"/>
      <c r="AK475" s="293"/>
      <c r="AM475" s="195"/>
      <c r="AN475" s="195"/>
      <c r="AO475" s="195"/>
      <c r="AP475" s="635"/>
      <c r="AQ475" s="635"/>
      <c r="AR475" s="635"/>
      <c r="AS475" s="635"/>
      <c r="AT475" s="20"/>
      <c r="AU475" s="20"/>
      <c r="AV475" s="20"/>
      <c r="AW475" s="20"/>
      <c r="AX475" s="20"/>
      <c r="AY475" s="20"/>
      <c r="AZ475" s="20"/>
      <c r="BA475" s="20"/>
      <c r="BB475" s="20"/>
      <c r="BC475" s="20"/>
      <c r="BD475" s="20"/>
      <c r="BE475" s="20"/>
      <c r="BF475" s="20"/>
      <c r="BG475" s="20"/>
      <c r="BH475" s="20"/>
      <c r="BI475" s="20"/>
      <c r="BJ475" s="20"/>
      <c r="BK475" s="20"/>
      <c r="BL475" s="20"/>
    </row>
    <row r="476" spans="3:64" ht="13.5" customHeight="1">
      <c r="C476" s="195"/>
      <c r="F476" s="195"/>
      <c r="G476" s="195"/>
      <c r="H476" s="195"/>
      <c r="I476" s="195"/>
      <c r="J476" s="302"/>
      <c r="K476" s="302"/>
      <c r="L476" s="302"/>
      <c r="M476" s="302"/>
      <c r="Q476" s="277"/>
      <c r="V476" s="292"/>
      <c r="Y476" s="293"/>
      <c r="Z476" s="293"/>
      <c r="AB476" s="293"/>
      <c r="AC476" s="293"/>
      <c r="AD476" s="293"/>
      <c r="AF476" s="293"/>
      <c r="AH476" s="293"/>
      <c r="AJ476" s="293"/>
      <c r="AK476" s="293"/>
      <c r="AM476" s="195"/>
      <c r="AN476" s="195"/>
      <c r="AO476" s="195"/>
      <c r="AP476" s="635"/>
      <c r="AQ476" s="635"/>
      <c r="AR476" s="635"/>
      <c r="AS476" s="635"/>
      <c r="AT476" s="20"/>
      <c r="AU476" s="20"/>
      <c r="AV476" s="20"/>
      <c r="AW476" s="20"/>
      <c r="AX476" s="20"/>
      <c r="AY476" s="20"/>
      <c r="AZ476" s="20"/>
      <c r="BA476" s="20"/>
      <c r="BB476" s="20"/>
      <c r="BC476" s="20"/>
      <c r="BD476" s="20"/>
      <c r="BE476" s="20"/>
      <c r="BF476" s="20"/>
      <c r="BG476" s="20"/>
      <c r="BH476" s="20"/>
      <c r="BI476" s="20"/>
      <c r="BJ476" s="20"/>
      <c r="BK476" s="20"/>
      <c r="BL476" s="20"/>
    </row>
    <row r="477" spans="3:64" ht="13.5" customHeight="1">
      <c r="C477" s="195"/>
      <c r="F477" s="195"/>
      <c r="G477" s="195"/>
      <c r="H477" s="195"/>
      <c r="I477" s="195"/>
      <c r="J477" s="302"/>
      <c r="K477" s="302"/>
      <c r="L477" s="302"/>
      <c r="M477" s="302"/>
      <c r="Q477" s="277"/>
      <c r="V477" s="292"/>
      <c r="Y477" s="293"/>
      <c r="Z477" s="293"/>
      <c r="AB477" s="293"/>
      <c r="AC477" s="293"/>
      <c r="AD477" s="293"/>
      <c r="AF477" s="293"/>
      <c r="AH477" s="293"/>
      <c r="AJ477" s="293"/>
      <c r="AK477" s="293"/>
      <c r="AM477" s="195"/>
      <c r="AN477" s="195"/>
      <c r="AO477" s="195"/>
      <c r="AP477" s="635"/>
      <c r="AQ477" s="635"/>
      <c r="AR477" s="635"/>
      <c r="AS477" s="635"/>
      <c r="AT477" s="20"/>
      <c r="AU477" s="20"/>
      <c r="AV477" s="20"/>
      <c r="AW477" s="20"/>
      <c r="AX477" s="20"/>
      <c r="AY477" s="20"/>
      <c r="AZ477" s="20"/>
      <c r="BA477" s="20"/>
      <c r="BB477" s="20"/>
      <c r="BC477" s="20"/>
      <c r="BD477" s="20"/>
      <c r="BE477" s="20"/>
      <c r="BF477" s="20"/>
      <c r="BG477" s="20"/>
      <c r="BH477" s="20"/>
      <c r="BI477" s="20"/>
      <c r="BJ477" s="20"/>
      <c r="BK477" s="20"/>
      <c r="BL477" s="20"/>
    </row>
    <row r="478" spans="3:64" ht="13.5" customHeight="1">
      <c r="C478" s="195"/>
      <c r="F478" s="195"/>
      <c r="G478" s="195"/>
      <c r="H478" s="195"/>
      <c r="I478" s="195"/>
      <c r="J478" s="302"/>
      <c r="K478" s="302"/>
      <c r="L478" s="302"/>
      <c r="M478" s="302"/>
      <c r="Q478" s="277"/>
      <c r="V478" s="292"/>
      <c r="Y478" s="293"/>
      <c r="Z478" s="293"/>
      <c r="AB478" s="293"/>
      <c r="AC478" s="293"/>
      <c r="AD478" s="293"/>
      <c r="AF478" s="293"/>
      <c r="AH478" s="293"/>
      <c r="AJ478" s="293"/>
      <c r="AK478" s="293"/>
      <c r="AM478" s="195"/>
      <c r="AN478" s="195"/>
      <c r="AO478" s="195"/>
      <c r="AP478" s="635"/>
      <c r="AQ478" s="635"/>
      <c r="AR478" s="635"/>
      <c r="AS478" s="635"/>
      <c r="AT478" s="20"/>
      <c r="AU478" s="20"/>
      <c r="AV478" s="20"/>
      <c r="AW478" s="20"/>
      <c r="AX478" s="20"/>
      <c r="AY478" s="20"/>
      <c r="AZ478" s="20"/>
      <c r="BA478" s="20"/>
      <c r="BB478" s="20"/>
      <c r="BC478" s="20"/>
      <c r="BD478" s="20"/>
      <c r="BE478" s="20"/>
      <c r="BF478" s="20"/>
      <c r="BG478" s="20"/>
      <c r="BH478" s="20"/>
      <c r="BI478" s="20"/>
      <c r="BJ478" s="20"/>
      <c r="BK478" s="20"/>
      <c r="BL478" s="20"/>
    </row>
    <row r="479" spans="3:64" ht="13.5" customHeight="1">
      <c r="C479" s="195"/>
      <c r="F479" s="195"/>
      <c r="G479" s="195"/>
      <c r="H479" s="195"/>
      <c r="I479" s="195"/>
      <c r="J479" s="302"/>
      <c r="K479" s="302"/>
      <c r="L479" s="302"/>
      <c r="M479" s="302"/>
      <c r="Q479" s="277"/>
      <c r="V479" s="292"/>
      <c r="Y479" s="293"/>
      <c r="Z479" s="293"/>
      <c r="AB479" s="293"/>
      <c r="AC479" s="293"/>
      <c r="AD479" s="293"/>
      <c r="AF479" s="293"/>
      <c r="AH479" s="293"/>
      <c r="AJ479" s="293"/>
      <c r="AK479" s="293"/>
      <c r="AM479" s="195"/>
      <c r="AN479" s="195"/>
      <c r="AO479" s="195"/>
      <c r="AP479" s="635"/>
      <c r="AQ479" s="635"/>
      <c r="AR479" s="635"/>
      <c r="AS479" s="635"/>
      <c r="AT479" s="20"/>
      <c r="AU479" s="20"/>
      <c r="AV479" s="20"/>
      <c r="AW479" s="20"/>
      <c r="AX479" s="20"/>
      <c r="AY479" s="20"/>
      <c r="AZ479" s="20"/>
      <c r="BA479" s="20"/>
      <c r="BB479" s="20"/>
      <c r="BC479" s="20"/>
      <c r="BD479" s="20"/>
      <c r="BE479" s="20"/>
      <c r="BF479" s="20"/>
      <c r="BG479" s="20"/>
      <c r="BH479" s="20"/>
      <c r="BI479" s="20"/>
      <c r="BJ479" s="20"/>
      <c r="BK479" s="20"/>
      <c r="BL479" s="20"/>
    </row>
    <row r="480" spans="3:64" ht="13.5" customHeight="1">
      <c r="C480" s="195"/>
      <c r="F480" s="195"/>
      <c r="G480" s="195"/>
      <c r="H480" s="195"/>
      <c r="I480" s="195"/>
      <c r="J480" s="302"/>
      <c r="K480" s="302"/>
      <c r="L480" s="302"/>
      <c r="M480" s="302"/>
      <c r="Q480" s="277"/>
      <c r="V480" s="292"/>
      <c r="Y480" s="293"/>
      <c r="Z480" s="293"/>
      <c r="AB480" s="293"/>
      <c r="AC480" s="293"/>
      <c r="AD480" s="293"/>
      <c r="AF480" s="293"/>
      <c r="AH480" s="293"/>
      <c r="AJ480" s="293"/>
      <c r="AK480" s="293"/>
      <c r="AM480" s="195"/>
      <c r="AN480" s="195"/>
      <c r="AO480" s="195"/>
      <c r="AP480" s="635"/>
      <c r="AQ480" s="635"/>
      <c r="AR480" s="635"/>
      <c r="AS480" s="635"/>
      <c r="AT480" s="20"/>
      <c r="AU480" s="20"/>
      <c r="AV480" s="20"/>
      <c r="AW480" s="20"/>
      <c r="AX480" s="20"/>
      <c r="AY480" s="20"/>
      <c r="AZ480" s="20"/>
      <c r="BA480" s="20"/>
      <c r="BB480" s="20"/>
      <c r="BC480" s="20"/>
      <c r="BD480" s="20"/>
      <c r="BE480" s="20"/>
      <c r="BF480" s="20"/>
      <c r="BG480" s="20"/>
      <c r="BH480" s="20"/>
      <c r="BI480" s="20"/>
      <c r="BJ480" s="20"/>
      <c r="BK480" s="20"/>
      <c r="BL480" s="20"/>
    </row>
    <row r="481" spans="3:64" ht="13.5" customHeight="1">
      <c r="C481" s="195"/>
      <c r="F481" s="195"/>
      <c r="G481" s="195"/>
      <c r="H481" s="195"/>
      <c r="I481" s="195"/>
      <c r="J481" s="302"/>
      <c r="K481" s="302"/>
      <c r="L481" s="302"/>
      <c r="M481" s="302"/>
      <c r="Q481" s="277"/>
      <c r="V481" s="292"/>
      <c r="Y481" s="293"/>
      <c r="Z481" s="293"/>
      <c r="AB481" s="293"/>
      <c r="AC481" s="293"/>
      <c r="AD481" s="293"/>
      <c r="AF481" s="293"/>
      <c r="AH481" s="293"/>
      <c r="AJ481" s="293"/>
      <c r="AK481" s="293"/>
      <c r="AM481" s="195"/>
      <c r="AN481" s="195"/>
      <c r="AO481" s="195"/>
      <c r="AP481" s="635"/>
      <c r="AQ481" s="635"/>
      <c r="AR481" s="635"/>
      <c r="AS481" s="635"/>
      <c r="AT481" s="20"/>
      <c r="AU481" s="20"/>
      <c r="AV481" s="20"/>
      <c r="AW481" s="20"/>
      <c r="AX481" s="20"/>
      <c r="AY481" s="20"/>
      <c r="AZ481" s="20"/>
      <c r="BA481" s="20"/>
      <c r="BB481" s="20"/>
      <c r="BC481" s="20"/>
      <c r="BD481" s="20"/>
      <c r="BE481" s="20"/>
      <c r="BF481" s="20"/>
      <c r="BG481" s="20"/>
      <c r="BH481" s="20"/>
      <c r="BI481" s="20"/>
      <c r="BJ481" s="20"/>
      <c r="BK481" s="20"/>
      <c r="BL481" s="20"/>
    </row>
    <row r="482" spans="3:64" ht="13.5" customHeight="1">
      <c r="C482" s="195"/>
      <c r="F482" s="195"/>
      <c r="G482" s="195"/>
      <c r="H482" s="195"/>
      <c r="I482" s="195"/>
      <c r="J482" s="302"/>
      <c r="K482" s="302"/>
      <c r="L482" s="302"/>
      <c r="M482" s="302"/>
      <c r="Q482" s="277"/>
      <c r="V482" s="292"/>
      <c r="Y482" s="293"/>
      <c r="Z482" s="293"/>
      <c r="AB482" s="293"/>
      <c r="AC482" s="293"/>
      <c r="AD482" s="293"/>
      <c r="AF482" s="293"/>
      <c r="AH482" s="293"/>
      <c r="AJ482" s="293"/>
      <c r="AK482" s="293"/>
      <c r="AM482" s="195"/>
      <c r="AN482" s="195"/>
      <c r="AO482" s="195"/>
      <c r="AP482" s="635"/>
      <c r="AQ482" s="635"/>
      <c r="AR482" s="635"/>
      <c r="AS482" s="635"/>
      <c r="AT482" s="20"/>
      <c r="AU482" s="20"/>
      <c r="AV482" s="20"/>
      <c r="AW482" s="20"/>
      <c r="AX482" s="20"/>
      <c r="AY482" s="20"/>
      <c r="AZ482" s="20"/>
      <c r="BA482" s="20"/>
      <c r="BB482" s="20"/>
      <c r="BC482" s="20"/>
      <c r="BD482" s="20"/>
      <c r="BE482" s="20"/>
      <c r="BF482" s="20"/>
      <c r="BG482" s="20"/>
      <c r="BH482" s="20"/>
      <c r="BI482" s="20"/>
      <c r="BJ482" s="20"/>
      <c r="BK482" s="20"/>
      <c r="BL482" s="20"/>
    </row>
    <row r="483" spans="3:64" ht="13.5" customHeight="1">
      <c r="C483" s="195"/>
      <c r="F483" s="195"/>
      <c r="G483" s="195"/>
      <c r="H483" s="195"/>
      <c r="I483" s="195"/>
      <c r="J483" s="302"/>
      <c r="K483" s="302"/>
      <c r="L483" s="302"/>
      <c r="M483" s="302"/>
      <c r="Q483" s="277"/>
      <c r="V483" s="292"/>
      <c r="Y483" s="293"/>
      <c r="Z483" s="293"/>
      <c r="AB483" s="293"/>
      <c r="AC483" s="293"/>
      <c r="AD483" s="293"/>
      <c r="AF483" s="293"/>
      <c r="AH483" s="293"/>
      <c r="AJ483" s="293"/>
      <c r="AK483" s="293"/>
      <c r="AM483" s="195"/>
      <c r="AN483" s="195"/>
      <c r="AO483" s="195"/>
      <c r="AP483" s="635"/>
      <c r="AQ483" s="635"/>
      <c r="AR483" s="635"/>
      <c r="AS483" s="635"/>
      <c r="AT483" s="20"/>
      <c r="AU483" s="20"/>
      <c r="AV483" s="20"/>
      <c r="AW483" s="20"/>
      <c r="AX483" s="20"/>
      <c r="AY483" s="20"/>
      <c r="AZ483" s="20"/>
      <c r="BA483" s="20"/>
      <c r="BB483" s="20"/>
      <c r="BC483" s="20"/>
      <c r="BD483" s="20"/>
      <c r="BE483" s="20"/>
      <c r="BF483" s="20"/>
      <c r="BG483" s="20"/>
      <c r="BH483" s="20"/>
      <c r="BI483" s="20"/>
      <c r="BJ483" s="20"/>
      <c r="BK483" s="20"/>
      <c r="BL483" s="20"/>
    </row>
    <row r="484" spans="3:64" ht="13.5" customHeight="1">
      <c r="C484" s="195"/>
      <c r="F484" s="195"/>
      <c r="G484" s="195"/>
      <c r="H484" s="195"/>
      <c r="I484" s="195"/>
      <c r="J484" s="302"/>
      <c r="K484" s="302"/>
      <c r="L484" s="302"/>
      <c r="M484" s="302"/>
      <c r="Q484" s="277"/>
      <c r="V484" s="292"/>
      <c r="Y484" s="293"/>
      <c r="Z484" s="293"/>
      <c r="AB484" s="293"/>
      <c r="AC484" s="293"/>
      <c r="AD484" s="293"/>
      <c r="AF484" s="293"/>
      <c r="AH484" s="293"/>
      <c r="AJ484" s="293"/>
      <c r="AK484" s="293"/>
      <c r="AM484" s="195"/>
      <c r="AN484" s="195"/>
      <c r="AO484" s="195"/>
      <c r="AP484" s="635"/>
      <c r="AQ484" s="635"/>
      <c r="AR484" s="635"/>
      <c r="AS484" s="635"/>
      <c r="AT484" s="20"/>
      <c r="AU484" s="20"/>
      <c r="AV484" s="20"/>
      <c r="AW484" s="20"/>
      <c r="AX484" s="20"/>
      <c r="AY484" s="20"/>
      <c r="AZ484" s="20"/>
      <c r="BA484" s="20"/>
      <c r="BB484" s="20"/>
      <c r="BC484" s="20"/>
      <c r="BD484" s="20"/>
      <c r="BE484" s="20"/>
      <c r="BF484" s="20"/>
      <c r="BG484" s="20"/>
      <c r="BH484" s="20"/>
      <c r="BI484" s="20"/>
      <c r="BJ484" s="20"/>
      <c r="BK484" s="20"/>
      <c r="BL484" s="20"/>
    </row>
    <row r="485" spans="3:64" ht="13.5" customHeight="1">
      <c r="C485" s="195"/>
      <c r="F485" s="195"/>
      <c r="G485" s="195"/>
      <c r="H485" s="195"/>
      <c r="I485" s="195"/>
      <c r="J485" s="302"/>
      <c r="K485" s="302"/>
      <c r="L485" s="302"/>
      <c r="M485" s="302"/>
      <c r="Q485" s="277"/>
      <c r="V485" s="292"/>
      <c r="Y485" s="293"/>
      <c r="Z485" s="293"/>
      <c r="AB485" s="293"/>
      <c r="AC485" s="293"/>
      <c r="AD485" s="293"/>
      <c r="AF485" s="293"/>
      <c r="AH485" s="293"/>
      <c r="AJ485" s="293"/>
      <c r="AK485" s="293"/>
      <c r="AM485" s="195"/>
      <c r="AN485" s="195"/>
      <c r="AO485" s="195"/>
      <c r="AP485" s="635"/>
      <c r="AQ485" s="635"/>
      <c r="AR485" s="635"/>
      <c r="AS485" s="635"/>
      <c r="AT485" s="20"/>
      <c r="AU485" s="20"/>
      <c r="AV485" s="20"/>
      <c r="AW485" s="20"/>
      <c r="AX485" s="20"/>
      <c r="AY485" s="20"/>
      <c r="AZ485" s="20"/>
      <c r="BA485" s="20"/>
      <c r="BB485" s="20"/>
      <c r="BC485" s="20"/>
      <c r="BD485" s="20"/>
      <c r="BE485" s="20"/>
      <c r="BF485" s="20"/>
      <c r="BG485" s="20"/>
      <c r="BH485" s="20"/>
      <c r="BI485" s="20"/>
      <c r="BJ485" s="20"/>
      <c r="BK485" s="20"/>
      <c r="BL485" s="20"/>
    </row>
    <row r="486" spans="3:64" ht="13.5" customHeight="1">
      <c r="C486" s="195"/>
      <c r="F486" s="195"/>
      <c r="G486" s="195"/>
      <c r="H486" s="195"/>
      <c r="I486" s="195"/>
      <c r="J486" s="302"/>
      <c r="K486" s="302"/>
      <c r="L486" s="302"/>
      <c r="M486" s="302"/>
      <c r="Q486" s="277"/>
      <c r="V486" s="292"/>
      <c r="Y486" s="293"/>
      <c r="Z486" s="293"/>
      <c r="AB486" s="293"/>
      <c r="AC486" s="293"/>
      <c r="AD486" s="293"/>
      <c r="AF486" s="293"/>
      <c r="AH486" s="293"/>
      <c r="AJ486" s="293"/>
      <c r="AK486" s="293"/>
      <c r="AM486" s="195"/>
      <c r="AN486" s="195"/>
      <c r="AO486" s="195"/>
      <c r="AP486" s="635"/>
      <c r="AQ486" s="635"/>
      <c r="AR486" s="635"/>
      <c r="AS486" s="635"/>
      <c r="AT486" s="20"/>
      <c r="AU486" s="20"/>
      <c r="AV486" s="20"/>
      <c r="AW486" s="20"/>
      <c r="AX486" s="20"/>
      <c r="AY486" s="20"/>
      <c r="AZ486" s="20"/>
      <c r="BA486" s="20"/>
      <c r="BB486" s="20"/>
      <c r="BC486" s="20"/>
      <c r="BD486" s="20"/>
      <c r="BE486" s="20"/>
      <c r="BF486" s="20"/>
      <c r="BG486" s="20"/>
      <c r="BH486" s="20"/>
      <c r="BI486" s="20"/>
      <c r="BJ486" s="20"/>
      <c r="BK486" s="20"/>
      <c r="BL486" s="20"/>
    </row>
    <row r="487" spans="3:64" ht="13.5" customHeight="1">
      <c r="C487" s="195"/>
      <c r="F487" s="195"/>
      <c r="G487" s="195"/>
      <c r="H487" s="195"/>
      <c r="I487" s="195"/>
      <c r="J487" s="302"/>
      <c r="K487" s="302"/>
      <c r="L487" s="302"/>
      <c r="M487" s="302"/>
      <c r="Q487" s="277"/>
      <c r="V487" s="292"/>
      <c r="Y487" s="293"/>
      <c r="Z487" s="293"/>
      <c r="AB487" s="293"/>
      <c r="AC487" s="293"/>
      <c r="AD487" s="293"/>
      <c r="AF487" s="293"/>
      <c r="AH487" s="293"/>
      <c r="AJ487" s="293"/>
      <c r="AK487" s="293"/>
      <c r="AM487" s="195"/>
      <c r="AN487" s="195"/>
      <c r="AO487" s="195"/>
      <c r="AP487" s="635"/>
      <c r="AQ487" s="635"/>
      <c r="AR487" s="635"/>
      <c r="AS487" s="635"/>
      <c r="AT487" s="20"/>
      <c r="AU487" s="20"/>
      <c r="AV487" s="20"/>
      <c r="AW487" s="20"/>
      <c r="AX487" s="20"/>
      <c r="AY487" s="20"/>
      <c r="AZ487" s="20"/>
      <c r="BA487" s="20"/>
      <c r="BB487" s="20"/>
      <c r="BC487" s="20"/>
      <c r="BD487" s="20"/>
      <c r="BE487" s="20"/>
      <c r="BF487" s="20"/>
      <c r="BG487" s="20"/>
      <c r="BH487" s="20"/>
      <c r="BI487" s="20"/>
      <c r="BJ487" s="20"/>
      <c r="BK487" s="20"/>
      <c r="BL487" s="20"/>
    </row>
    <row r="488" spans="3:64" ht="13.5" customHeight="1">
      <c r="C488" s="195"/>
      <c r="F488" s="195"/>
      <c r="G488" s="195"/>
      <c r="H488" s="195"/>
      <c r="I488" s="195"/>
      <c r="J488" s="302"/>
      <c r="K488" s="302"/>
      <c r="L488" s="302"/>
      <c r="M488" s="302"/>
      <c r="Q488" s="277"/>
      <c r="V488" s="292"/>
      <c r="Y488" s="293"/>
      <c r="Z488" s="293"/>
      <c r="AB488" s="293"/>
      <c r="AC488" s="293"/>
      <c r="AD488" s="293"/>
      <c r="AF488" s="293"/>
      <c r="AH488" s="293"/>
      <c r="AJ488" s="293"/>
      <c r="AK488" s="293"/>
      <c r="AM488" s="195"/>
      <c r="AN488" s="195"/>
      <c r="AO488" s="195"/>
      <c r="AP488" s="635"/>
      <c r="AQ488" s="635"/>
      <c r="AR488" s="635"/>
      <c r="AS488" s="635"/>
      <c r="AT488" s="20"/>
      <c r="AU488" s="20"/>
      <c r="AV488" s="20"/>
      <c r="AW488" s="20"/>
      <c r="AX488" s="20"/>
      <c r="AY488" s="20"/>
      <c r="AZ488" s="20"/>
      <c r="BA488" s="20"/>
      <c r="BB488" s="20"/>
      <c r="BC488" s="20"/>
      <c r="BD488" s="20"/>
      <c r="BE488" s="20"/>
      <c r="BF488" s="20"/>
      <c r="BG488" s="20"/>
      <c r="BH488" s="20"/>
      <c r="BI488" s="20"/>
      <c r="BJ488" s="20"/>
      <c r="BK488" s="20"/>
      <c r="BL488" s="20"/>
    </row>
    <row r="489" spans="3:64" ht="13.5" customHeight="1">
      <c r="C489" s="195"/>
      <c r="F489" s="195"/>
      <c r="G489" s="195"/>
      <c r="H489" s="195"/>
      <c r="I489" s="195"/>
      <c r="J489" s="302"/>
      <c r="K489" s="302"/>
      <c r="L489" s="302"/>
      <c r="M489" s="302"/>
      <c r="Q489" s="277"/>
      <c r="V489" s="292"/>
      <c r="Y489" s="293"/>
      <c r="Z489" s="293"/>
      <c r="AB489" s="293"/>
      <c r="AC489" s="293"/>
      <c r="AD489" s="293"/>
      <c r="AF489" s="293"/>
      <c r="AH489" s="293"/>
      <c r="AJ489" s="293"/>
      <c r="AK489" s="293"/>
      <c r="AM489" s="195"/>
      <c r="AN489" s="195"/>
      <c r="AO489" s="195"/>
      <c r="AP489" s="635"/>
      <c r="AQ489" s="635"/>
      <c r="AR489" s="635"/>
      <c r="AS489" s="635"/>
      <c r="AT489" s="20"/>
      <c r="AU489" s="20"/>
      <c r="AV489" s="20"/>
      <c r="AW489" s="20"/>
      <c r="AX489" s="20"/>
      <c r="AY489" s="20"/>
      <c r="AZ489" s="20"/>
      <c r="BA489" s="20"/>
      <c r="BB489" s="20"/>
      <c r="BC489" s="20"/>
      <c r="BD489" s="20"/>
      <c r="BE489" s="20"/>
      <c r="BF489" s="20"/>
      <c r="BG489" s="20"/>
      <c r="BH489" s="20"/>
      <c r="BI489" s="20"/>
      <c r="BJ489" s="20"/>
      <c r="BK489" s="20"/>
      <c r="BL489" s="20"/>
    </row>
    <row r="490" spans="3:64" ht="13.5" customHeight="1">
      <c r="C490" s="195"/>
      <c r="F490" s="195"/>
      <c r="G490" s="195"/>
      <c r="H490" s="195"/>
      <c r="I490" s="195"/>
      <c r="J490" s="302"/>
      <c r="K490" s="302"/>
      <c r="L490" s="302"/>
      <c r="M490" s="302"/>
      <c r="Q490" s="277"/>
      <c r="V490" s="292"/>
      <c r="Y490" s="293"/>
      <c r="Z490" s="293"/>
      <c r="AB490" s="293"/>
      <c r="AC490" s="293"/>
      <c r="AD490" s="293"/>
      <c r="AF490" s="293"/>
      <c r="AH490" s="293"/>
      <c r="AJ490" s="293"/>
      <c r="AK490" s="293"/>
      <c r="AM490" s="195"/>
      <c r="AN490" s="195"/>
      <c r="AO490" s="195"/>
      <c r="AP490" s="635"/>
      <c r="AQ490" s="635"/>
      <c r="AR490" s="635"/>
      <c r="AS490" s="635"/>
      <c r="AT490" s="20"/>
      <c r="AU490" s="20"/>
      <c r="AV490" s="20"/>
      <c r="AW490" s="20"/>
      <c r="AX490" s="20"/>
      <c r="AY490" s="20"/>
      <c r="AZ490" s="20"/>
      <c r="BA490" s="20"/>
      <c r="BB490" s="20"/>
      <c r="BC490" s="20"/>
      <c r="BD490" s="20"/>
      <c r="BE490" s="20"/>
      <c r="BF490" s="20"/>
      <c r="BG490" s="20"/>
      <c r="BH490" s="20"/>
      <c r="BI490" s="20"/>
      <c r="BJ490" s="20"/>
      <c r="BK490" s="20"/>
      <c r="BL490" s="20"/>
    </row>
    <row r="491" spans="3:64" ht="13.5" customHeight="1">
      <c r="C491" s="195"/>
      <c r="F491" s="195"/>
      <c r="G491" s="195"/>
      <c r="H491" s="195"/>
      <c r="I491" s="195"/>
      <c r="J491" s="302"/>
      <c r="K491" s="302"/>
      <c r="L491" s="302"/>
      <c r="M491" s="302"/>
      <c r="Q491" s="277"/>
      <c r="V491" s="292"/>
      <c r="Y491" s="293"/>
      <c r="Z491" s="293"/>
      <c r="AB491" s="293"/>
      <c r="AC491" s="293"/>
      <c r="AD491" s="293"/>
      <c r="AF491" s="293"/>
      <c r="AH491" s="293"/>
      <c r="AJ491" s="293"/>
      <c r="AK491" s="293"/>
      <c r="AM491" s="195"/>
      <c r="AN491" s="195"/>
      <c r="AO491" s="195"/>
      <c r="AP491" s="635"/>
      <c r="AQ491" s="635"/>
      <c r="AR491" s="635"/>
      <c r="AS491" s="635"/>
      <c r="AT491" s="20"/>
      <c r="AU491" s="20"/>
      <c r="AV491" s="20"/>
      <c r="AW491" s="20"/>
      <c r="AX491" s="20"/>
      <c r="AY491" s="20"/>
      <c r="AZ491" s="20"/>
      <c r="BA491" s="20"/>
      <c r="BB491" s="20"/>
      <c r="BC491" s="20"/>
      <c r="BD491" s="20"/>
      <c r="BE491" s="20"/>
      <c r="BF491" s="20"/>
      <c r="BG491" s="20"/>
      <c r="BH491" s="20"/>
      <c r="BI491" s="20"/>
      <c r="BJ491" s="20"/>
      <c r="BK491" s="20"/>
      <c r="BL491" s="20"/>
    </row>
    <row r="492" spans="3:64" ht="13.5" customHeight="1">
      <c r="C492" s="195"/>
      <c r="F492" s="195"/>
      <c r="G492" s="195"/>
      <c r="H492" s="195"/>
      <c r="I492" s="195"/>
      <c r="J492" s="302"/>
      <c r="K492" s="302"/>
      <c r="L492" s="302"/>
      <c r="M492" s="302"/>
      <c r="Q492" s="277"/>
      <c r="V492" s="292"/>
      <c r="Y492" s="293"/>
      <c r="Z492" s="293"/>
      <c r="AB492" s="293"/>
      <c r="AC492" s="293"/>
      <c r="AD492" s="293"/>
      <c r="AF492" s="293"/>
      <c r="AH492" s="293"/>
      <c r="AJ492" s="293"/>
      <c r="AK492" s="293"/>
      <c r="AM492" s="195"/>
      <c r="AN492" s="195"/>
      <c r="AO492" s="195"/>
      <c r="AP492" s="635"/>
      <c r="AQ492" s="635"/>
      <c r="AR492" s="635"/>
      <c r="AS492" s="635"/>
      <c r="AT492" s="20"/>
      <c r="AU492" s="20"/>
      <c r="AV492" s="20"/>
      <c r="AW492" s="20"/>
      <c r="AX492" s="20"/>
      <c r="AY492" s="20"/>
      <c r="AZ492" s="20"/>
      <c r="BA492" s="20"/>
      <c r="BB492" s="20"/>
      <c r="BC492" s="20"/>
      <c r="BD492" s="20"/>
      <c r="BE492" s="20"/>
      <c r="BF492" s="20"/>
      <c r="BG492" s="20"/>
      <c r="BH492" s="20"/>
      <c r="BI492" s="20"/>
      <c r="BJ492" s="20"/>
      <c r="BK492" s="20"/>
      <c r="BL492" s="20"/>
    </row>
    <row r="493" spans="3:64" ht="13.5" customHeight="1">
      <c r="C493" s="195"/>
      <c r="F493" s="195"/>
      <c r="G493" s="195"/>
      <c r="H493" s="195"/>
      <c r="I493" s="195"/>
      <c r="J493" s="302"/>
      <c r="K493" s="302"/>
      <c r="L493" s="302"/>
      <c r="M493" s="302"/>
      <c r="Q493" s="277"/>
      <c r="V493" s="292"/>
      <c r="Y493" s="293"/>
      <c r="Z493" s="293"/>
      <c r="AB493" s="293"/>
      <c r="AC493" s="293"/>
      <c r="AD493" s="293"/>
      <c r="AF493" s="293"/>
      <c r="AH493" s="293"/>
      <c r="AJ493" s="293"/>
      <c r="AK493" s="293"/>
      <c r="AM493" s="195"/>
      <c r="AN493" s="195"/>
      <c r="AO493" s="195"/>
      <c r="AP493" s="635"/>
      <c r="AQ493" s="635"/>
      <c r="AR493" s="635"/>
      <c r="AS493" s="635"/>
      <c r="AT493" s="20"/>
      <c r="AU493" s="20"/>
      <c r="AV493" s="20"/>
      <c r="AW493" s="20"/>
      <c r="AX493" s="20"/>
      <c r="AY493" s="20"/>
      <c r="AZ493" s="20"/>
      <c r="BA493" s="20"/>
      <c r="BB493" s="20"/>
      <c r="BC493" s="20"/>
      <c r="BD493" s="20"/>
      <c r="BE493" s="20"/>
      <c r="BF493" s="20"/>
      <c r="BG493" s="20"/>
      <c r="BH493" s="20"/>
      <c r="BI493" s="20"/>
      <c r="BJ493" s="20"/>
      <c r="BK493" s="20"/>
      <c r="BL493" s="20"/>
    </row>
    <row r="494" spans="3:64" ht="13.5" customHeight="1">
      <c r="C494" s="195"/>
      <c r="F494" s="195"/>
      <c r="G494" s="195"/>
      <c r="H494" s="195"/>
      <c r="I494" s="195"/>
      <c r="J494" s="302"/>
      <c r="K494" s="302"/>
      <c r="L494" s="302"/>
      <c r="M494" s="302"/>
      <c r="Q494" s="277"/>
      <c r="V494" s="292"/>
      <c r="Y494" s="293"/>
      <c r="Z494" s="293"/>
      <c r="AB494" s="293"/>
      <c r="AC494" s="293"/>
      <c r="AD494" s="293"/>
      <c r="AF494" s="293"/>
      <c r="AH494" s="293"/>
      <c r="AJ494" s="293"/>
      <c r="AK494" s="293"/>
      <c r="AM494" s="195"/>
      <c r="AN494" s="195"/>
      <c r="AO494" s="195"/>
      <c r="AP494" s="635"/>
      <c r="AQ494" s="635"/>
      <c r="AR494" s="635"/>
      <c r="AS494" s="635"/>
      <c r="AT494" s="20"/>
      <c r="AU494" s="20"/>
      <c r="AV494" s="20"/>
      <c r="AW494" s="20"/>
      <c r="AX494" s="20"/>
      <c r="AY494" s="20"/>
      <c r="AZ494" s="20"/>
      <c r="BA494" s="20"/>
      <c r="BB494" s="20"/>
      <c r="BC494" s="20"/>
      <c r="BD494" s="20"/>
      <c r="BE494" s="20"/>
      <c r="BF494" s="20"/>
      <c r="BG494" s="20"/>
      <c r="BH494" s="20"/>
      <c r="BI494" s="20"/>
      <c r="BJ494" s="20"/>
      <c r="BK494" s="20"/>
      <c r="BL494" s="20"/>
    </row>
    <row r="495" spans="3:64" ht="13.5" customHeight="1">
      <c r="C495" s="195"/>
      <c r="F495" s="195"/>
      <c r="G495" s="195"/>
      <c r="H495" s="195"/>
      <c r="I495" s="195"/>
      <c r="J495" s="302"/>
      <c r="K495" s="302"/>
      <c r="L495" s="302"/>
      <c r="M495" s="302"/>
      <c r="Q495" s="277"/>
      <c r="V495" s="292"/>
      <c r="Y495" s="293"/>
      <c r="Z495" s="293"/>
      <c r="AB495" s="293"/>
      <c r="AC495" s="293"/>
      <c r="AD495" s="293"/>
      <c r="AF495" s="293"/>
      <c r="AH495" s="293"/>
      <c r="AJ495" s="293"/>
      <c r="AK495" s="293"/>
      <c r="AM495" s="195"/>
      <c r="AN495" s="195"/>
      <c r="AO495" s="195"/>
      <c r="AP495" s="635"/>
      <c r="AQ495" s="635"/>
      <c r="AR495" s="635"/>
      <c r="AS495" s="635"/>
      <c r="AT495" s="20"/>
      <c r="AU495" s="20"/>
      <c r="AV495" s="20"/>
      <c r="AW495" s="20"/>
      <c r="AX495" s="20"/>
      <c r="AY495" s="20"/>
      <c r="AZ495" s="20"/>
      <c r="BA495" s="20"/>
      <c r="BB495" s="20"/>
      <c r="BC495" s="20"/>
      <c r="BD495" s="20"/>
      <c r="BE495" s="20"/>
      <c r="BF495" s="20"/>
      <c r="BG495" s="20"/>
      <c r="BH495" s="20"/>
      <c r="BI495" s="20"/>
      <c r="BJ495" s="20"/>
      <c r="BK495" s="20"/>
      <c r="BL495" s="20"/>
    </row>
    <row r="496" spans="3:64" ht="13.5" customHeight="1">
      <c r="C496" s="195"/>
      <c r="F496" s="195"/>
      <c r="G496" s="195"/>
      <c r="H496" s="195"/>
      <c r="I496" s="195"/>
      <c r="J496" s="302"/>
      <c r="K496" s="302"/>
      <c r="L496" s="302"/>
      <c r="M496" s="302"/>
      <c r="Q496" s="277"/>
      <c r="V496" s="292"/>
      <c r="Y496" s="293"/>
      <c r="Z496" s="293"/>
      <c r="AB496" s="293"/>
      <c r="AC496" s="293"/>
      <c r="AD496" s="293"/>
      <c r="AF496" s="293"/>
      <c r="AH496" s="293"/>
      <c r="AJ496" s="293"/>
      <c r="AK496" s="293"/>
      <c r="AM496" s="195"/>
      <c r="AN496" s="195"/>
      <c r="AO496" s="195"/>
      <c r="AP496" s="635"/>
      <c r="AQ496" s="635"/>
      <c r="AR496" s="635"/>
      <c r="AS496" s="635"/>
      <c r="AT496" s="20"/>
      <c r="AU496" s="20"/>
      <c r="AV496" s="20"/>
      <c r="AW496" s="20"/>
      <c r="AX496" s="20"/>
      <c r="AY496" s="20"/>
      <c r="AZ496" s="20"/>
      <c r="BA496" s="20"/>
      <c r="BB496" s="20"/>
      <c r="BC496" s="20"/>
      <c r="BD496" s="20"/>
      <c r="BE496" s="20"/>
      <c r="BF496" s="20"/>
      <c r="BG496" s="20"/>
      <c r="BH496" s="20"/>
      <c r="BI496" s="20"/>
      <c r="BJ496" s="20"/>
      <c r="BK496" s="20"/>
      <c r="BL496" s="20"/>
    </row>
    <row r="497" spans="3:64" ht="13.5" customHeight="1">
      <c r="C497" s="195"/>
      <c r="F497" s="195"/>
      <c r="G497" s="195"/>
      <c r="H497" s="195"/>
      <c r="I497" s="195"/>
      <c r="J497" s="302"/>
      <c r="K497" s="302"/>
      <c r="L497" s="302"/>
      <c r="M497" s="302"/>
      <c r="Q497" s="277"/>
      <c r="V497" s="292"/>
      <c r="Y497" s="293"/>
      <c r="Z497" s="293"/>
      <c r="AB497" s="293"/>
      <c r="AC497" s="293"/>
      <c r="AD497" s="293"/>
      <c r="AF497" s="293"/>
      <c r="AH497" s="293"/>
      <c r="AJ497" s="293"/>
      <c r="AK497" s="293"/>
      <c r="AM497" s="195"/>
      <c r="AN497" s="195"/>
      <c r="AO497" s="195"/>
      <c r="AP497" s="635"/>
      <c r="AQ497" s="635"/>
      <c r="AR497" s="635"/>
      <c r="AS497" s="635"/>
      <c r="AT497" s="20"/>
      <c r="AU497" s="20"/>
      <c r="AV497" s="20"/>
      <c r="AW497" s="20"/>
      <c r="AX497" s="20"/>
      <c r="AY497" s="20"/>
      <c r="AZ497" s="20"/>
      <c r="BA497" s="20"/>
      <c r="BB497" s="20"/>
      <c r="BC497" s="20"/>
      <c r="BD497" s="20"/>
      <c r="BE497" s="20"/>
      <c r="BF497" s="20"/>
      <c r="BG497" s="20"/>
      <c r="BH497" s="20"/>
      <c r="BI497" s="20"/>
      <c r="BJ497" s="20"/>
      <c r="BK497" s="20"/>
      <c r="BL497" s="20"/>
    </row>
    <row r="498" spans="3:64" ht="13.5" customHeight="1">
      <c r="C498" s="195"/>
      <c r="F498" s="195"/>
      <c r="G498" s="195"/>
      <c r="H498" s="195"/>
      <c r="I498" s="195"/>
      <c r="J498" s="302"/>
      <c r="K498" s="302"/>
      <c r="L498" s="302"/>
      <c r="M498" s="302"/>
      <c r="Q498" s="277"/>
      <c r="V498" s="292"/>
      <c r="Y498" s="293"/>
      <c r="Z498" s="293"/>
      <c r="AB498" s="293"/>
      <c r="AC498" s="293"/>
      <c r="AD498" s="293"/>
      <c r="AF498" s="293"/>
      <c r="AH498" s="293"/>
      <c r="AJ498" s="293"/>
      <c r="AK498" s="293"/>
      <c r="AM498" s="195"/>
      <c r="AN498" s="195"/>
      <c r="AO498" s="195"/>
      <c r="AP498" s="635"/>
      <c r="AQ498" s="635"/>
      <c r="AR498" s="635"/>
      <c r="AS498" s="635"/>
      <c r="AT498" s="20"/>
      <c r="AU498" s="20"/>
      <c r="AV498" s="20"/>
      <c r="AW498" s="20"/>
      <c r="AX498" s="20"/>
      <c r="AY498" s="20"/>
      <c r="AZ498" s="20"/>
      <c r="BA498" s="20"/>
      <c r="BB498" s="20"/>
      <c r="BC498" s="20"/>
      <c r="BD498" s="20"/>
      <c r="BE498" s="20"/>
      <c r="BF498" s="20"/>
      <c r="BG498" s="20"/>
      <c r="BH498" s="20"/>
      <c r="BI498" s="20"/>
      <c r="BJ498" s="20"/>
      <c r="BK498" s="20"/>
      <c r="BL498" s="20"/>
    </row>
    <row r="499" spans="3:64" ht="13.5" customHeight="1">
      <c r="C499" s="195"/>
      <c r="F499" s="195"/>
      <c r="G499" s="195"/>
      <c r="H499" s="195"/>
      <c r="I499" s="195"/>
      <c r="J499" s="302"/>
      <c r="K499" s="302"/>
      <c r="L499" s="302"/>
      <c r="M499" s="302"/>
      <c r="Q499" s="277"/>
      <c r="V499" s="292"/>
      <c r="Y499" s="293"/>
      <c r="Z499" s="293"/>
      <c r="AB499" s="293"/>
      <c r="AC499" s="293"/>
      <c r="AD499" s="293"/>
      <c r="AF499" s="293"/>
      <c r="AH499" s="293"/>
      <c r="AJ499" s="293"/>
      <c r="AK499" s="293"/>
      <c r="AM499" s="195"/>
      <c r="AN499" s="195"/>
      <c r="AO499" s="195"/>
      <c r="AP499" s="635"/>
      <c r="AQ499" s="635"/>
      <c r="AR499" s="635"/>
      <c r="AS499" s="635"/>
      <c r="AT499" s="20"/>
      <c r="AU499" s="20"/>
      <c r="AV499" s="20"/>
      <c r="AW499" s="20"/>
      <c r="AX499" s="20"/>
      <c r="AY499" s="20"/>
      <c r="AZ499" s="20"/>
      <c r="BA499" s="20"/>
      <c r="BB499" s="20"/>
      <c r="BC499" s="20"/>
      <c r="BD499" s="20"/>
      <c r="BE499" s="20"/>
      <c r="BF499" s="20"/>
      <c r="BG499" s="20"/>
      <c r="BH499" s="20"/>
      <c r="BI499" s="20"/>
      <c r="BJ499" s="20"/>
      <c r="BK499" s="20"/>
      <c r="BL499" s="20"/>
    </row>
    <row r="500" spans="3:64" ht="13.5" customHeight="1">
      <c r="C500" s="195"/>
      <c r="F500" s="195"/>
      <c r="G500" s="195"/>
      <c r="H500" s="195"/>
      <c r="I500" s="195"/>
      <c r="J500" s="302"/>
      <c r="K500" s="302"/>
      <c r="L500" s="302"/>
      <c r="M500" s="302"/>
      <c r="Q500" s="277"/>
      <c r="V500" s="292"/>
      <c r="Y500" s="293"/>
      <c r="Z500" s="293"/>
      <c r="AB500" s="293"/>
      <c r="AC500" s="293"/>
      <c r="AD500" s="293"/>
      <c r="AF500" s="293"/>
      <c r="AH500" s="293"/>
      <c r="AJ500" s="293"/>
      <c r="AK500" s="293"/>
      <c r="AM500" s="195"/>
      <c r="AN500" s="195"/>
      <c r="AO500" s="195"/>
      <c r="AP500" s="635"/>
      <c r="AQ500" s="635"/>
      <c r="AR500" s="635"/>
      <c r="AS500" s="635"/>
      <c r="AT500" s="20"/>
      <c r="AU500" s="20"/>
      <c r="AV500" s="20"/>
      <c r="AW500" s="20"/>
      <c r="AX500" s="20"/>
      <c r="AY500" s="20"/>
      <c r="AZ500" s="20"/>
      <c r="BA500" s="20"/>
      <c r="BB500" s="20"/>
      <c r="BC500" s="20"/>
      <c r="BD500" s="20"/>
      <c r="BE500" s="20"/>
      <c r="BF500" s="20"/>
      <c r="BG500" s="20"/>
      <c r="BH500" s="20"/>
      <c r="BI500" s="20"/>
      <c r="BJ500" s="20"/>
      <c r="BK500" s="20"/>
      <c r="BL500" s="20"/>
    </row>
    <row r="501" spans="3:64" ht="13.5" customHeight="1">
      <c r="C501" s="195"/>
      <c r="F501" s="195"/>
      <c r="G501" s="195"/>
      <c r="H501" s="195"/>
      <c r="I501" s="195"/>
      <c r="J501" s="302"/>
      <c r="K501" s="302"/>
      <c r="L501" s="302"/>
      <c r="M501" s="302"/>
      <c r="Q501" s="277"/>
      <c r="V501" s="292"/>
      <c r="Y501" s="293"/>
      <c r="Z501" s="293"/>
      <c r="AB501" s="293"/>
      <c r="AC501" s="293"/>
      <c r="AD501" s="293"/>
      <c r="AF501" s="293"/>
      <c r="AH501" s="293"/>
      <c r="AJ501" s="293"/>
      <c r="AK501" s="293"/>
      <c r="AM501" s="195"/>
      <c r="AN501" s="195"/>
      <c r="AO501" s="195"/>
      <c r="AP501" s="635"/>
      <c r="AQ501" s="635"/>
      <c r="AR501" s="635"/>
      <c r="AS501" s="635"/>
      <c r="AT501" s="20"/>
      <c r="AU501" s="20"/>
      <c r="AV501" s="20"/>
      <c r="AW501" s="20"/>
      <c r="AX501" s="20"/>
      <c r="AY501" s="20"/>
      <c r="AZ501" s="20"/>
      <c r="BA501" s="20"/>
      <c r="BB501" s="20"/>
      <c r="BC501" s="20"/>
      <c r="BD501" s="20"/>
      <c r="BE501" s="20"/>
      <c r="BF501" s="20"/>
      <c r="BG501" s="20"/>
      <c r="BH501" s="20"/>
      <c r="BI501" s="20"/>
      <c r="BJ501" s="20"/>
      <c r="BK501" s="20"/>
      <c r="BL501" s="20"/>
    </row>
    <row r="502" spans="3:64" ht="13.5" customHeight="1">
      <c r="C502" s="195"/>
      <c r="F502" s="195"/>
      <c r="G502" s="195"/>
      <c r="H502" s="195"/>
      <c r="I502" s="195"/>
      <c r="J502" s="302"/>
      <c r="K502" s="302"/>
      <c r="L502" s="302"/>
      <c r="M502" s="302"/>
      <c r="Q502" s="277"/>
      <c r="V502" s="292"/>
      <c r="Y502" s="293"/>
      <c r="Z502" s="293"/>
      <c r="AB502" s="293"/>
      <c r="AC502" s="293"/>
      <c r="AD502" s="293"/>
      <c r="AF502" s="293"/>
      <c r="AH502" s="293"/>
      <c r="AJ502" s="293"/>
      <c r="AK502" s="293"/>
      <c r="AM502" s="195"/>
      <c r="AN502" s="195"/>
      <c r="AO502" s="195"/>
      <c r="AP502" s="635"/>
      <c r="AQ502" s="635"/>
      <c r="AR502" s="635"/>
      <c r="AS502" s="635"/>
      <c r="AT502" s="20"/>
      <c r="AU502" s="20"/>
      <c r="AV502" s="20"/>
      <c r="AW502" s="20"/>
      <c r="AX502" s="20"/>
      <c r="AY502" s="20"/>
      <c r="AZ502" s="20"/>
      <c r="BA502" s="20"/>
      <c r="BB502" s="20"/>
      <c r="BC502" s="20"/>
      <c r="BD502" s="20"/>
      <c r="BE502" s="20"/>
      <c r="BF502" s="20"/>
      <c r="BG502" s="20"/>
      <c r="BH502" s="20"/>
      <c r="BI502" s="20"/>
      <c r="BJ502" s="20"/>
      <c r="BK502" s="20"/>
      <c r="BL502" s="20"/>
    </row>
    <row r="503" spans="3:64" ht="13.5" customHeight="1">
      <c r="C503" s="195"/>
      <c r="F503" s="195"/>
      <c r="G503" s="195"/>
      <c r="H503" s="195"/>
      <c r="I503" s="195"/>
      <c r="J503" s="302"/>
      <c r="K503" s="302"/>
      <c r="L503" s="302"/>
      <c r="M503" s="302"/>
      <c r="Q503" s="277"/>
      <c r="V503" s="292"/>
      <c r="Y503" s="293"/>
      <c r="Z503" s="293"/>
      <c r="AB503" s="293"/>
      <c r="AC503" s="293"/>
      <c r="AD503" s="293"/>
      <c r="AF503" s="293"/>
      <c r="AH503" s="293"/>
      <c r="AJ503" s="293"/>
      <c r="AK503" s="293"/>
      <c r="AM503" s="195"/>
      <c r="AN503" s="195"/>
      <c r="AO503" s="195"/>
      <c r="AP503" s="635"/>
      <c r="AQ503" s="635"/>
      <c r="AR503" s="635"/>
      <c r="AS503" s="635"/>
      <c r="AT503" s="20"/>
      <c r="AU503" s="20"/>
      <c r="AV503" s="20"/>
      <c r="AW503" s="20"/>
      <c r="AX503" s="20"/>
      <c r="AY503" s="20"/>
      <c r="AZ503" s="20"/>
      <c r="BA503" s="20"/>
      <c r="BB503" s="20"/>
      <c r="BC503" s="20"/>
      <c r="BD503" s="20"/>
      <c r="BE503" s="20"/>
      <c r="BF503" s="20"/>
      <c r="BG503" s="20"/>
      <c r="BH503" s="20"/>
      <c r="BI503" s="20"/>
      <c r="BJ503" s="20"/>
      <c r="BK503" s="20"/>
      <c r="BL503" s="20"/>
    </row>
    <row r="504" spans="3:64" ht="13.5" customHeight="1">
      <c r="C504" s="195"/>
      <c r="F504" s="195"/>
      <c r="G504" s="195"/>
      <c r="H504" s="195"/>
      <c r="I504" s="195"/>
      <c r="J504" s="302"/>
      <c r="K504" s="302"/>
      <c r="L504" s="302"/>
      <c r="M504" s="302"/>
      <c r="Q504" s="277"/>
      <c r="V504" s="292"/>
      <c r="Y504" s="293"/>
      <c r="Z504" s="293"/>
      <c r="AB504" s="293"/>
      <c r="AC504" s="293"/>
      <c r="AD504" s="293"/>
      <c r="AF504" s="293"/>
      <c r="AH504" s="293"/>
      <c r="AJ504" s="293"/>
      <c r="AK504" s="293"/>
      <c r="AM504" s="195"/>
      <c r="AN504" s="195"/>
      <c r="AO504" s="195"/>
      <c r="AP504" s="635"/>
      <c r="AQ504" s="635"/>
      <c r="AR504" s="635"/>
      <c r="AS504" s="635"/>
      <c r="AT504" s="20"/>
      <c r="AU504" s="20"/>
      <c r="AV504" s="20"/>
      <c r="AW504" s="20"/>
      <c r="AX504" s="20"/>
      <c r="AY504" s="20"/>
      <c r="AZ504" s="20"/>
      <c r="BA504" s="20"/>
      <c r="BB504" s="20"/>
      <c r="BC504" s="20"/>
      <c r="BD504" s="20"/>
      <c r="BE504" s="20"/>
      <c r="BF504" s="20"/>
      <c r="BG504" s="20"/>
      <c r="BH504" s="20"/>
      <c r="BI504" s="20"/>
      <c r="BJ504" s="20"/>
      <c r="BK504" s="20"/>
      <c r="BL504" s="20"/>
    </row>
    <row r="505" spans="3:64" ht="13.5" customHeight="1">
      <c r="C505" s="195"/>
      <c r="F505" s="195"/>
      <c r="G505" s="195"/>
      <c r="H505" s="195"/>
      <c r="I505" s="195"/>
      <c r="J505" s="302"/>
      <c r="K505" s="302"/>
      <c r="L505" s="302"/>
      <c r="M505" s="302"/>
      <c r="Q505" s="277"/>
      <c r="V505" s="292"/>
      <c r="Y505" s="293"/>
      <c r="Z505" s="293"/>
      <c r="AB505" s="293"/>
      <c r="AC505" s="293"/>
      <c r="AD505" s="293"/>
      <c r="AF505" s="293"/>
      <c r="AH505" s="293"/>
      <c r="AJ505" s="293"/>
      <c r="AK505" s="293"/>
      <c r="AM505" s="195"/>
      <c r="AN505" s="195"/>
      <c r="AO505" s="195"/>
      <c r="AP505" s="635"/>
      <c r="AQ505" s="635"/>
      <c r="AR505" s="635"/>
      <c r="AS505" s="635"/>
      <c r="AT505" s="20"/>
      <c r="AU505" s="20"/>
      <c r="AV505" s="20"/>
      <c r="AW505" s="20"/>
      <c r="AX505" s="20"/>
      <c r="AY505" s="20"/>
      <c r="AZ505" s="20"/>
      <c r="BA505" s="20"/>
      <c r="BB505" s="20"/>
      <c r="BC505" s="20"/>
      <c r="BD505" s="20"/>
      <c r="BE505" s="20"/>
      <c r="BF505" s="20"/>
      <c r="BG505" s="20"/>
      <c r="BH505" s="20"/>
      <c r="BI505" s="20"/>
      <c r="BJ505" s="20"/>
      <c r="BK505" s="20"/>
      <c r="BL505" s="20"/>
    </row>
    <row r="506" spans="3:64" ht="13.5" customHeight="1">
      <c r="C506" s="195"/>
      <c r="F506" s="195"/>
      <c r="G506" s="195"/>
      <c r="H506" s="195"/>
      <c r="I506" s="195"/>
      <c r="J506" s="302"/>
      <c r="K506" s="302"/>
      <c r="L506" s="302"/>
      <c r="M506" s="302"/>
      <c r="Q506" s="277"/>
      <c r="V506" s="292"/>
      <c r="Y506" s="293"/>
      <c r="Z506" s="293"/>
      <c r="AB506" s="293"/>
      <c r="AC506" s="293"/>
      <c r="AD506" s="293"/>
      <c r="AF506" s="293"/>
      <c r="AH506" s="293"/>
      <c r="AJ506" s="293"/>
      <c r="AK506" s="293"/>
      <c r="AM506" s="195"/>
      <c r="AN506" s="195"/>
      <c r="AO506" s="195"/>
      <c r="AP506" s="635"/>
      <c r="AQ506" s="635"/>
      <c r="AR506" s="635"/>
      <c r="AS506" s="635"/>
      <c r="AT506" s="20"/>
      <c r="AU506" s="20"/>
      <c r="AV506" s="20"/>
      <c r="AW506" s="20"/>
      <c r="AX506" s="20"/>
      <c r="AY506" s="20"/>
      <c r="AZ506" s="20"/>
      <c r="BA506" s="20"/>
      <c r="BB506" s="20"/>
      <c r="BC506" s="20"/>
      <c r="BD506" s="20"/>
      <c r="BE506" s="20"/>
      <c r="BF506" s="20"/>
      <c r="BG506" s="20"/>
      <c r="BH506" s="20"/>
      <c r="BI506" s="20"/>
      <c r="BJ506" s="20"/>
      <c r="BK506" s="20"/>
      <c r="BL506" s="20"/>
    </row>
    <row r="507" spans="3:64" ht="13.5" customHeight="1">
      <c r="C507" s="195"/>
      <c r="F507" s="195"/>
      <c r="G507" s="195"/>
      <c r="H507" s="195"/>
      <c r="I507" s="195"/>
      <c r="J507" s="302"/>
      <c r="K507" s="302"/>
      <c r="L507" s="302"/>
      <c r="M507" s="302"/>
      <c r="Q507" s="277"/>
      <c r="V507" s="292"/>
      <c r="Y507" s="293"/>
      <c r="Z507" s="293"/>
      <c r="AB507" s="293"/>
      <c r="AC507" s="293"/>
      <c r="AD507" s="293"/>
      <c r="AF507" s="293"/>
      <c r="AH507" s="293"/>
      <c r="AJ507" s="293"/>
      <c r="AK507" s="293"/>
      <c r="AM507" s="195"/>
      <c r="AN507" s="195"/>
      <c r="AO507" s="195"/>
      <c r="AP507" s="635"/>
      <c r="AQ507" s="635"/>
      <c r="AR507" s="635"/>
      <c r="AS507" s="635"/>
      <c r="AT507" s="20"/>
      <c r="AU507" s="20"/>
      <c r="AV507" s="20"/>
      <c r="AW507" s="20"/>
      <c r="AX507" s="20"/>
      <c r="AY507" s="20"/>
      <c r="AZ507" s="20"/>
      <c r="BA507" s="20"/>
      <c r="BB507" s="20"/>
      <c r="BC507" s="20"/>
      <c r="BD507" s="20"/>
      <c r="BE507" s="20"/>
      <c r="BF507" s="20"/>
      <c r="BG507" s="20"/>
      <c r="BH507" s="20"/>
      <c r="BI507" s="20"/>
      <c r="BJ507" s="20"/>
      <c r="BK507" s="20"/>
      <c r="BL507" s="20"/>
    </row>
    <row r="508" spans="3:64" ht="13.5" customHeight="1">
      <c r="C508" s="195"/>
      <c r="F508" s="195"/>
      <c r="G508" s="195"/>
      <c r="H508" s="195"/>
      <c r="I508" s="195"/>
      <c r="J508" s="302"/>
      <c r="K508" s="302"/>
      <c r="L508" s="302"/>
      <c r="M508" s="302"/>
      <c r="Q508" s="277"/>
      <c r="V508" s="292"/>
      <c r="Y508" s="293"/>
      <c r="Z508" s="293"/>
      <c r="AB508" s="293"/>
      <c r="AC508" s="293"/>
      <c r="AD508" s="293"/>
      <c r="AF508" s="293"/>
      <c r="AH508" s="293"/>
      <c r="AJ508" s="293"/>
      <c r="AK508" s="293"/>
      <c r="AM508" s="195"/>
      <c r="AN508" s="195"/>
      <c r="AO508" s="195"/>
      <c r="AP508" s="635"/>
      <c r="AQ508" s="635"/>
      <c r="AR508" s="635"/>
      <c r="AS508" s="635"/>
      <c r="AT508" s="20"/>
      <c r="AU508" s="20"/>
      <c r="AV508" s="20"/>
      <c r="AW508" s="20"/>
      <c r="AX508" s="20"/>
      <c r="AY508" s="20"/>
      <c r="AZ508" s="20"/>
      <c r="BA508" s="20"/>
      <c r="BB508" s="20"/>
      <c r="BC508" s="20"/>
      <c r="BD508" s="20"/>
      <c r="BE508" s="20"/>
      <c r="BF508" s="20"/>
      <c r="BG508" s="20"/>
      <c r="BH508" s="20"/>
      <c r="BI508" s="20"/>
      <c r="BJ508" s="20"/>
      <c r="BK508" s="20"/>
      <c r="BL508" s="20"/>
    </row>
    <row r="509" spans="3:64" ht="13.5" customHeight="1">
      <c r="C509" s="195"/>
      <c r="F509" s="195"/>
      <c r="G509" s="195"/>
      <c r="H509" s="195"/>
      <c r="I509" s="195"/>
      <c r="J509" s="302"/>
      <c r="K509" s="302"/>
      <c r="L509" s="302"/>
      <c r="M509" s="302"/>
      <c r="Q509" s="277"/>
      <c r="V509" s="292"/>
      <c r="Y509" s="293"/>
      <c r="Z509" s="293"/>
      <c r="AB509" s="293"/>
      <c r="AC509" s="293"/>
      <c r="AD509" s="293"/>
      <c r="AF509" s="293"/>
      <c r="AH509" s="293"/>
      <c r="AJ509" s="293"/>
      <c r="AK509" s="293"/>
      <c r="AM509" s="195"/>
      <c r="AN509" s="195"/>
      <c r="AO509" s="195"/>
      <c r="AP509" s="635"/>
      <c r="AQ509" s="635"/>
      <c r="AR509" s="635"/>
      <c r="AS509" s="635"/>
      <c r="AT509" s="20"/>
      <c r="AU509" s="20"/>
      <c r="AV509" s="20"/>
      <c r="AW509" s="20"/>
      <c r="AX509" s="20"/>
      <c r="AY509" s="20"/>
      <c r="AZ509" s="20"/>
      <c r="BA509" s="20"/>
      <c r="BB509" s="20"/>
      <c r="BC509" s="20"/>
      <c r="BD509" s="20"/>
      <c r="BE509" s="20"/>
      <c r="BF509" s="20"/>
      <c r="BG509" s="20"/>
      <c r="BH509" s="20"/>
      <c r="BI509" s="20"/>
      <c r="BJ509" s="20"/>
      <c r="BK509" s="20"/>
      <c r="BL509" s="20"/>
    </row>
    <row r="510" spans="3:64" ht="13.5" customHeight="1">
      <c r="C510" s="195"/>
      <c r="F510" s="195"/>
      <c r="G510" s="195"/>
      <c r="H510" s="195"/>
      <c r="I510" s="195"/>
      <c r="J510" s="302"/>
      <c r="K510" s="302"/>
      <c r="L510" s="302"/>
      <c r="M510" s="302"/>
      <c r="Q510" s="277"/>
      <c r="V510" s="292"/>
      <c r="Y510" s="293"/>
      <c r="Z510" s="293"/>
      <c r="AB510" s="293"/>
      <c r="AC510" s="293"/>
      <c r="AD510" s="293"/>
      <c r="AF510" s="293"/>
      <c r="AH510" s="293"/>
      <c r="AJ510" s="293"/>
      <c r="AK510" s="293"/>
      <c r="AM510" s="195"/>
      <c r="AN510" s="195"/>
      <c r="AO510" s="195"/>
      <c r="AP510" s="635"/>
      <c r="AQ510" s="635"/>
      <c r="AR510" s="635"/>
      <c r="AS510" s="635"/>
      <c r="AT510" s="20"/>
      <c r="AU510" s="20"/>
      <c r="AV510" s="20"/>
      <c r="AW510" s="20"/>
      <c r="AX510" s="20"/>
      <c r="AY510" s="20"/>
      <c r="AZ510" s="20"/>
      <c r="BA510" s="20"/>
      <c r="BB510" s="20"/>
      <c r="BC510" s="20"/>
      <c r="BD510" s="20"/>
      <c r="BE510" s="20"/>
      <c r="BF510" s="20"/>
      <c r="BG510" s="20"/>
      <c r="BH510" s="20"/>
      <c r="BI510" s="20"/>
      <c r="BJ510" s="20"/>
      <c r="BK510" s="20"/>
      <c r="BL510" s="20"/>
    </row>
    <row r="511" spans="3:64" ht="13.5" customHeight="1">
      <c r="C511" s="195"/>
      <c r="F511" s="195"/>
      <c r="G511" s="195"/>
      <c r="H511" s="195"/>
      <c r="I511" s="195"/>
      <c r="J511" s="302"/>
      <c r="K511" s="302"/>
      <c r="L511" s="302"/>
      <c r="M511" s="302"/>
      <c r="Q511" s="277"/>
      <c r="V511" s="292"/>
      <c r="Y511" s="293"/>
      <c r="Z511" s="293"/>
      <c r="AB511" s="293"/>
      <c r="AC511" s="293"/>
      <c r="AD511" s="293"/>
      <c r="AF511" s="293"/>
      <c r="AH511" s="293"/>
      <c r="AJ511" s="293"/>
      <c r="AK511" s="293"/>
      <c r="AM511" s="195"/>
      <c r="AN511" s="195"/>
      <c r="AO511" s="195"/>
      <c r="AP511" s="635"/>
      <c r="AQ511" s="635"/>
      <c r="AR511" s="635"/>
      <c r="AS511" s="635"/>
      <c r="AT511" s="20"/>
      <c r="AU511" s="20"/>
      <c r="AV511" s="20"/>
      <c r="AW511" s="20"/>
      <c r="AX511" s="20"/>
      <c r="AY511" s="20"/>
      <c r="AZ511" s="20"/>
      <c r="BA511" s="20"/>
      <c r="BB511" s="20"/>
      <c r="BC511" s="20"/>
      <c r="BD511" s="20"/>
      <c r="BE511" s="20"/>
      <c r="BF511" s="20"/>
      <c r="BG511" s="20"/>
      <c r="BH511" s="20"/>
      <c r="BI511" s="20"/>
      <c r="BJ511" s="20"/>
      <c r="BK511" s="20"/>
      <c r="BL511" s="20"/>
    </row>
    <row r="512" spans="3:64" ht="13.5" customHeight="1">
      <c r="C512" s="195"/>
      <c r="F512" s="195"/>
      <c r="G512" s="195"/>
      <c r="H512" s="195"/>
      <c r="I512" s="195"/>
      <c r="J512" s="302"/>
      <c r="K512" s="302"/>
      <c r="L512" s="302"/>
      <c r="M512" s="302"/>
      <c r="Q512" s="277"/>
      <c r="V512" s="292"/>
      <c r="Y512" s="293"/>
      <c r="Z512" s="293"/>
      <c r="AB512" s="293"/>
      <c r="AC512" s="293"/>
      <c r="AD512" s="293"/>
      <c r="AF512" s="293"/>
      <c r="AH512" s="293"/>
      <c r="AJ512" s="293"/>
      <c r="AK512" s="293"/>
      <c r="AM512" s="195"/>
      <c r="AN512" s="195"/>
      <c r="AO512" s="195"/>
      <c r="AP512" s="635"/>
      <c r="AQ512" s="635"/>
      <c r="AR512" s="635"/>
      <c r="AS512" s="635"/>
      <c r="AT512" s="20"/>
      <c r="AU512" s="20"/>
      <c r="AV512" s="20"/>
      <c r="AW512" s="20"/>
      <c r="AX512" s="20"/>
      <c r="AY512" s="20"/>
      <c r="AZ512" s="20"/>
      <c r="BA512" s="20"/>
      <c r="BB512" s="20"/>
      <c r="BC512" s="20"/>
      <c r="BD512" s="20"/>
      <c r="BE512" s="20"/>
      <c r="BF512" s="20"/>
      <c r="BG512" s="20"/>
      <c r="BH512" s="20"/>
      <c r="BI512" s="20"/>
      <c r="BJ512" s="20"/>
      <c r="BK512" s="20"/>
      <c r="BL512" s="20"/>
    </row>
    <row r="513" spans="3:64" ht="13.5" customHeight="1">
      <c r="C513" s="195"/>
      <c r="F513" s="195"/>
      <c r="G513" s="195"/>
      <c r="H513" s="195"/>
      <c r="I513" s="195"/>
      <c r="J513" s="302"/>
      <c r="K513" s="302"/>
      <c r="L513" s="302"/>
      <c r="M513" s="302"/>
      <c r="Q513" s="277"/>
      <c r="V513" s="292"/>
      <c r="Y513" s="293"/>
      <c r="Z513" s="293"/>
      <c r="AB513" s="293"/>
      <c r="AC513" s="293"/>
      <c r="AD513" s="293"/>
      <c r="AF513" s="293"/>
      <c r="AH513" s="293"/>
      <c r="AJ513" s="293"/>
      <c r="AK513" s="293"/>
      <c r="AM513" s="195"/>
      <c r="AN513" s="195"/>
      <c r="AO513" s="195"/>
      <c r="AP513" s="635"/>
      <c r="AQ513" s="635"/>
      <c r="AR513" s="635"/>
      <c r="AS513" s="635"/>
      <c r="AT513" s="20"/>
      <c r="AU513" s="20"/>
      <c r="AV513" s="20"/>
      <c r="AW513" s="20"/>
      <c r="AX513" s="20"/>
      <c r="AY513" s="20"/>
      <c r="AZ513" s="20"/>
      <c r="BA513" s="20"/>
      <c r="BB513" s="20"/>
      <c r="BC513" s="20"/>
      <c r="BD513" s="20"/>
      <c r="BE513" s="20"/>
      <c r="BF513" s="20"/>
      <c r="BG513" s="20"/>
      <c r="BH513" s="20"/>
      <c r="BI513" s="20"/>
      <c r="BJ513" s="20"/>
      <c r="BK513" s="20"/>
      <c r="BL513" s="20"/>
    </row>
    <row r="514" spans="3:64" ht="13.5" customHeight="1">
      <c r="C514" s="195"/>
      <c r="F514" s="195"/>
      <c r="G514" s="195"/>
      <c r="H514" s="195"/>
      <c r="I514" s="195"/>
      <c r="J514" s="302"/>
      <c r="K514" s="302"/>
      <c r="L514" s="302"/>
      <c r="M514" s="302"/>
      <c r="Q514" s="277"/>
      <c r="V514" s="292"/>
      <c r="Y514" s="293"/>
      <c r="Z514" s="293"/>
      <c r="AB514" s="293"/>
      <c r="AC514" s="293"/>
      <c r="AD514" s="293"/>
      <c r="AF514" s="293"/>
      <c r="AH514" s="293"/>
      <c r="AJ514" s="293"/>
      <c r="AK514" s="293"/>
      <c r="AM514" s="195"/>
      <c r="AN514" s="195"/>
      <c r="AO514" s="195"/>
      <c r="AP514" s="635"/>
      <c r="AQ514" s="635"/>
      <c r="AR514" s="635"/>
      <c r="AS514" s="635"/>
      <c r="AT514" s="20"/>
      <c r="AU514" s="20"/>
      <c r="AV514" s="20"/>
      <c r="AW514" s="20"/>
      <c r="AX514" s="20"/>
      <c r="AY514" s="20"/>
      <c r="AZ514" s="20"/>
      <c r="BA514" s="20"/>
      <c r="BB514" s="20"/>
      <c r="BC514" s="20"/>
      <c r="BD514" s="20"/>
      <c r="BE514" s="20"/>
      <c r="BF514" s="20"/>
      <c r="BG514" s="20"/>
      <c r="BH514" s="20"/>
      <c r="BI514" s="20"/>
      <c r="BJ514" s="20"/>
      <c r="BK514" s="20"/>
      <c r="BL514" s="20"/>
    </row>
    <row r="515" spans="3:64" ht="13.5" customHeight="1">
      <c r="C515" s="195"/>
      <c r="F515" s="195"/>
      <c r="G515" s="195"/>
      <c r="H515" s="195"/>
      <c r="I515" s="195"/>
      <c r="J515" s="302"/>
      <c r="K515" s="302"/>
      <c r="L515" s="302"/>
      <c r="M515" s="302"/>
      <c r="Q515" s="277"/>
      <c r="V515" s="292"/>
      <c r="Y515" s="293"/>
      <c r="Z515" s="293"/>
      <c r="AB515" s="293"/>
      <c r="AC515" s="293"/>
      <c r="AD515" s="293"/>
      <c r="AF515" s="293"/>
      <c r="AH515" s="293"/>
      <c r="AJ515" s="293"/>
      <c r="AK515" s="293"/>
      <c r="AM515" s="195"/>
      <c r="AN515" s="195"/>
      <c r="AO515" s="195"/>
      <c r="AP515" s="635"/>
      <c r="AQ515" s="635"/>
      <c r="AR515" s="635"/>
      <c r="AS515" s="635"/>
      <c r="AT515" s="20"/>
      <c r="AU515" s="20"/>
      <c r="AV515" s="20"/>
      <c r="AW515" s="20"/>
      <c r="AX515" s="20"/>
      <c r="AY515" s="20"/>
      <c r="AZ515" s="20"/>
      <c r="BA515" s="20"/>
      <c r="BB515" s="20"/>
      <c r="BC515" s="20"/>
      <c r="BD515" s="20"/>
      <c r="BE515" s="20"/>
      <c r="BF515" s="20"/>
      <c r="BG515" s="20"/>
      <c r="BH515" s="20"/>
      <c r="BI515" s="20"/>
      <c r="BJ515" s="20"/>
      <c r="BK515" s="20"/>
      <c r="BL515" s="20"/>
    </row>
    <row r="516" spans="3:64" ht="13.5" customHeight="1">
      <c r="C516" s="195"/>
      <c r="F516" s="195"/>
      <c r="G516" s="195"/>
      <c r="H516" s="195"/>
      <c r="I516" s="195"/>
      <c r="J516" s="302"/>
      <c r="K516" s="302"/>
      <c r="L516" s="302"/>
      <c r="M516" s="302"/>
      <c r="Q516" s="277"/>
      <c r="V516" s="292"/>
      <c r="Y516" s="293"/>
      <c r="Z516" s="293"/>
      <c r="AB516" s="293"/>
      <c r="AC516" s="293"/>
      <c r="AD516" s="293"/>
      <c r="AF516" s="293"/>
      <c r="AH516" s="293"/>
      <c r="AJ516" s="293"/>
      <c r="AK516" s="293"/>
      <c r="AM516" s="195"/>
      <c r="AN516" s="195"/>
      <c r="AO516" s="195"/>
      <c r="AP516" s="635"/>
      <c r="AQ516" s="635"/>
      <c r="AR516" s="635"/>
      <c r="AS516" s="635"/>
      <c r="AT516" s="20"/>
      <c r="AU516" s="20"/>
      <c r="AV516" s="20"/>
      <c r="AW516" s="20"/>
      <c r="AX516" s="20"/>
      <c r="AY516" s="20"/>
      <c r="AZ516" s="20"/>
      <c r="BA516" s="20"/>
      <c r="BB516" s="20"/>
      <c r="BC516" s="20"/>
      <c r="BD516" s="20"/>
      <c r="BE516" s="20"/>
      <c r="BF516" s="20"/>
      <c r="BG516" s="20"/>
      <c r="BH516" s="20"/>
      <c r="BI516" s="20"/>
      <c r="BJ516" s="20"/>
      <c r="BK516" s="20"/>
      <c r="BL516" s="20"/>
    </row>
    <row r="517" spans="3:64" ht="13.5" customHeight="1">
      <c r="C517" s="195"/>
      <c r="F517" s="195"/>
      <c r="G517" s="195"/>
      <c r="H517" s="195"/>
      <c r="I517" s="195"/>
      <c r="J517" s="302"/>
      <c r="K517" s="302"/>
      <c r="L517" s="302"/>
      <c r="M517" s="302"/>
      <c r="Q517" s="277"/>
      <c r="V517" s="292"/>
      <c r="Y517" s="293"/>
      <c r="Z517" s="293"/>
      <c r="AB517" s="293"/>
      <c r="AC517" s="293"/>
      <c r="AD517" s="293"/>
      <c r="AF517" s="293"/>
      <c r="AH517" s="293"/>
      <c r="AJ517" s="293"/>
      <c r="AK517" s="293"/>
      <c r="AM517" s="195"/>
      <c r="AN517" s="195"/>
      <c r="AO517" s="195"/>
      <c r="AP517" s="635"/>
      <c r="AQ517" s="635"/>
      <c r="AR517" s="635"/>
      <c r="AS517" s="635"/>
      <c r="AT517" s="20"/>
      <c r="AU517" s="20"/>
      <c r="AV517" s="20"/>
      <c r="AW517" s="20"/>
      <c r="AX517" s="20"/>
      <c r="AY517" s="20"/>
      <c r="AZ517" s="20"/>
      <c r="BA517" s="20"/>
      <c r="BB517" s="20"/>
      <c r="BC517" s="20"/>
      <c r="BD517" s="20"/>
      <c r="BE517" s="20"/>
      <c r="BF517" s="20"/>
      <c r="BG517" s="20"/>
      <c r="BH517" s="20"/>
      <c r="BI517" s="20"/>
      <c r="BJ517" s="20"/>
      <c r="BK517" s="20"/>
      <c r="BL517" s="20"/>
    </row>
    <row r="518" spans="3:64" ht="13.5" customHeight="1">
      <c r="C518" s="195"/>
      <c r="F518" s="195"/>
      <c r="G518" s="195"/>
      <c r="H518" s="195"/>
      <c r="I518" s="195"/>
      <c r="J518" s="302"/>
      <c r="K518" s="302"/>
      <c r="L518" s="302"/>
      <c r="M518" s="302"/>
      <c r="Q518" s="277"/>
      <c r="V518" s="292"/>
      <c r="Y518" s="293"/>
      <c r="Z518" s="293"/>
      <c r="AB518" s="293"/>
      <c r="AC518" s="293"/>
      <c r="AD518" s="293"/>
      <c r="AF518" s="293"/>
      <c r="AH518" s="293"/>
      <c r="AJ518" s="293"/>
      <c r="AK518" s="293"/>
      <c r="AM518" s="195"/>
      <c r="AN518" s="195"/>
      <c r="AO518" s="195"/>
      <c r="AP518" s="635"/>
      <c r="AQ518" s="635"/>
      <c r="AR518" s="635"/>
      <c r="AS518" s="635"/>
      <c r="AT518" s="20"/>
      <c r="AU518" s="20"/>
      <c r="AV518" s="20"/>
      <c r="AW518" s="20"/>
      <c r="AX518" s="20"/>
      <c r="AY518" s="20"/>
      <c r="AZ518" s="20"/>
      <c r="BA518" s="20"/>
      <c r="BB518" s="20"/>
      <c r="BC518" s="20"/>
      <c r="BD518" s="20"/>
      <c r="BE518" s="20"/>
      <c r="BF518" s="20"/>
      <c r="BG518" s="20"/>
      <c r="BH518" s="20"/>
      <c r="BI518" s="20"/>
      <c r="BJ518" s="20"/>
      <c r="BK518" s="20"/>
      <c r="BL518" s="20"/>
    </row>
    <row r="519" spans="3:64" ht="13.5" customHeight="1">
      <c r="C519" s="195"/>
      <c r="F519" s="195"/>
      <c r="G519" s="195"/>
      <c r="H519" s="195"/>
      <c r="I519" s="195"/>
      <c r="J519" s="302"/>
      <c r="K519" s="302"/>
      <c r="L519" s="302"/>
      <c r="M519" s="302"/>
      <c r="Q519" s="277"/>
      <c r="V519" s="292"/>
      <c r="Y519" s="293"/>
      <c r="Z519" s="293"/>
      <c r="AB519" s="293"/>
      <c r="AC519" s="293"/>
      <c r="AD519" s="293"/>
      <c r="AF519" s="293"/>
      <c r="AH519" s="293"/>
      <c r="AJ519" s="293"/>
      <c r="AK519" s="293"/>
      <c r="AM519" s="195"/>
      <c r="AN519" s="195"/>
      <c r="AO519" s="195"/>
      <c r="AP519" s="635"/>
      <c r="AQ519" s="635"/>
      <c r="AR519" s="635"/>
      <c r="AS519" s="635"/>
      <c r="AT519" s="20"/>
      <c r="AU519" s="20"/>
      <c r="AV519" s="20"/>
      <c r="AW519" s="20"/>
      <c r="AX519" s="20"/>
      <c r="AY519" s="20"/>
      <c r="AZ519" s="20"/>
      <c r="BA519" s="20"/>
      <c r="BB519" s="20"/>
      <c r="BC519" s="20"/>
      <c r="BD519" s="20"/>
      <c r="BE519" s="20"/>
      <c r="BF519" s="20"/>
      <c r="BG519" s="20"/>
      <c r="BH519" s="20"/>
      <c r="BI519" s="20"/>
      <c r="BJ519" s="20"/>
      <c r="BK519" s="20"/>
      <c r="BL519" s="20"/>
    </row>
    <row r="520" spans="3:64" ht="13.5" customHeight="1">
      <c r="C520" s="195"/>
      <c r="F520" s="195"/>
      <c r="G520" s="195"/>
      <c r="H520" s="195"/>
      <c r="I520" s="195"/>
      <c r="J520" s="302"/>
      <c r="K520" s="302"/>
      <c r="L520" s="302"/>
      <c r="M520" s="302"/>
      <c r="Q520" s="277"/>
      <c r="V520" s="292"/>
      <c r="Y520" s="293"/>
      <c r="Z520" s="293"/>
      <c r="AB520" s="293"/>
      <c r="AC520" s="293"/>
      <c r="AD520" s="293"/>
      <c r="AF520" s="293"/>
      <c r="AH520" s="293"/>
      <c r="AJ520" s="293"/>
      <c r="AK520" s="293"/>
      <c r="AM520" s="195"/>
      <c r="AN520" s="195"/>
      <c r="AO520" s="195"/>
      <c r="AP520" s="635"/>
      <c r="AQ520" s="635"/>
      <c r="AR520" s="635"/>
      <c r="AS520" s="635"/>
      <c r="AT520" s="20"/>
      <c r="AU520" s="20"/>
      <c r="AV520" s="20"/>
      <c r="AW520" s="20"/>
      <c r="AX520" s="20"/>
      <c r="AY520" s="20"/>
      <c r="AZ520" s="20"/>
      <c r="BA520" s="20"/>
      <c r="BB520" s="20"/>
      <c r="BC520" s="20"/>
      <c r="BD520" s="20"/>
      <c r="BE520" s="20"/>
      <c r="BF520" s="20"/>
      <c r="BG520" s="20"/>
      <c r="BH520" s="20"/>
      <c r="BI520" s="20"/>
      <c r="BJ520" s="20"/>
      <c r="BK520" s="20"/>
      <c r="BL520" s="20"/>
    </row>
    <row r="521" spans="3:64" ht="13.5" customHeight="1">
      <c r="C521" s="195"/>
      <c r="F521" s="195"/>
      <c r="G521" s="195"/>
      <c r="H521" s="195"/>
      <c r="I521" s="195"/>
      <c r="J521" s="302"/>
      <c r="K521" s="302"/>
      <c r="L521" s="302"/>
      <c r="M521" s="302"/>
      <c r="Q521" s="277"/>
      <c r="V521" s="292"/>
      <c r="Y521" s="293"/>
      <c r="Z521" s="293"/>
      <c r="AB521" s="293"/>
      <c r="AC521" s="293"/>
      <c r="AD521" s="293"/>
      <c r="AF521" s="293"/>
      <c r="AH521" s="293"/>
      <c r="AJ521" s="293"/>
      <c r="AK521" s="293"/>
      <c r="AM521" s="195"/>
      <c r="AN521" s="195"/>
      <c r="AO521" s="195"/>
      <c r="AP521" s="635"/>
      <c r="AQ521" s="635"/>
      <c r="AR521" s="635"/>
      <c r="AS521" s="635"/>
      <c r="AT521" s="20"/>
      <c r="AU521" s="20"/>
      <c r="AV521" s="20"/>
      <c r="AW521" s="20"/>
      <c r="AX521" s="20"/>
      <c r="AY521" s="20"/>
      <c r="AZ521" s="20"/>
      <c r="BA521" s="20"/>
      <c r="BB521" s="20"/>
      <c r="BC521" s="20"/>
      <c r="BD521" s="20"/>
      <c r="BE521" s="20"/>
      <c r="BF521" s="20"/>
      <c r="BG521" s="20"/>
      <c r="BH521" s="20"/>
      <c r="BI521" s="20"/>
      <c r="BJ521" s="20"/>
      <c r="BK521" s="20"/>
      <c r="BL521" s="20"/>
    </row>
    <row r="522" spans="3:64" ht="13.5" customHeight="1">
      <c r="C522" s="195"/>
      <c r="F522" s="195"/>
      <c r="G522" s="195"/>
      <c r="H522" s="195"/>
      <c r="I522" s="195"/>
      <c r="J522" s="302"/>
      <c r="K522" s="302"/>
      <c r="L522" s="302"/>
      <c r="M522" s="302"/>
      <c r="Q522" s="277"/>
      <c r="V522" s="292"/>
      <c r="Y522" s="293"/>
      <c r="Z522" s="293"/>
      <c r="AB522" s="293"/>
      <c r="AC522" s="293"/>
      <c r="AD522" s="293"/>
      <c r="AF522" s="293"/>
      <c r="AH522" s="293"/>
      <c r="AJ522" s="293"/>
      <c r="AK522" s="293"/>
      <c r="AM522" s="195"/>
      <c r="AN522" s="195"/>
      <c r="AO522" s="195"/>
      <c r="AP522" s="635"/>
      <c r="AQ522" s="635"/>
      <c r="AR522" s="635"/>
      <c r="AS522" s="635"/>
      <c r="AT522" s="20"/>
      <c r="AU522" s="20"/>
      <c r="AV522" s="20"/>
      <c r="AW522" s="20"/>
      <c r="AX522" s="20"/>
      <c r="AY522" s="20"/>
      <c r="AZ522" s="20"/>
      <c r="BA522" s="20"/>
      <c r="BB522" s="20"/>
      <c r="BC522" s="20"/>
      <c r="BD522" s="20"/>
      <c r="BE522" s="20"/>
      <c r="BF522" s="20"/>
      <c r="BG522" s="20"/>
      <c r="BH522" s="20"/>
      <c r="BI522" s="20"/>
      <c r="BJ522" s="20"/>
      <c r="BK522" s="20"/>
      <c r="BL522" s="20"/>
    </row>
    <row r="523" spans="3:64" ht="13.5" customHeight="1">
      <c r="C523" s="195"/>
      <c r="F523" s="195"/>
      <c r="G523" s="195"/>
      <c r="H523" s="195"/>
      <c r="I523" s="195"/>
      <c r="J523" s="302"/>
      <c r="K523" s="302"/>
      <c r="L523" s="302"/>
      <c r="M523" s="302"/>
      <c r="Q523" s="277"/>
      <c r="V523" s="292"/>
      <c r="Y523" s="293"/>
      <c r="Z523" s="293"/>
      <c r="AB523" s="293"/>
      <c r="AC523" s="293"/>
      <c r="AD523" s="293"/>
      <c r="AF523" s="293"/>
      <c r="AH523" s="293"/>
      <c r="AJ523" s="293"/>
      <c r="AK523" s="293"/>
      <c r="AM523" s="195"/>
      <c r="AN523" s="195"/>
      <c r="AO523" s="195"/>
      <c r="AP523" s="635"/>
      <c r="AQ523" s="635"/>
      <c r="AR523" s="635"/>
      <c r="AS523" s="635"/>
      <c r="AT523" s="20"/>
      <c r="AU523" s="20"/>
      <c r="AV523" s="20"/>
      <c r="AW523" s="20"/>
      <c r="AX523" s="20"/>
      <c r="AY523" s="20"/>
      <c r="AZ523" s="20"/>
      <c r="BA523" s="20"/>
      <c r="BB523" s="20"/>
      <c r="BC523" s="20"/>
      <c r="BD523" s="20"/>
      <c r="BE523" s="20"/>
      <c r="BF523" s="20"/>
      <c r="BG523" s="20"/>
      <c r="BH523" s="20"/>
      <c r="BI523" s="20"/>
      <c r="BJ523" s="20"/>
      <c r="BK523" s="20"/>
      <c r="BL523" s="20"/>
    </row>
    <row r="524" spans="3:64" ht="13.5" customHeight="1">
      <c r="C524" s="195"/>
      <c r="F524" s="195"/>
      <c r="G524" s="195"/>
      <c r="H524" s="195"/>
      <c r="I524" s="195"/>
      <c r="J524" s="302"/>
      <c r="K524" s="302"/>
      <c r="L524" s="302"/>
      <c r="M524" s="302"/>
      <c r="Q524" s="277"/>
      <c r="V524" s="292"/>
      <c r="Y524" s="293"/>
      <c r="Z524" s="293"/>
      <c r="AB524" s="293"/>
      <c r="AC524" s="293"/>
      <c r="AD524" s="293"/>
      <c r="AF524" s="293"/>
      <c r="AH524" s="293"/>
      <c r="AJ524" s="293"/>
      <c r="AK524" s="293"/>
      <c r="AM524" s="195"/>
      <c r="AN524" s="195"/>
      <c r="AO524" s="195"/>
      <c r="AP524" s="635"/>
      <c r="AQ524" s="635"/>
      <c r="AR524" s="635"/>
      <c r="AS524" s="635"/>
      <c r="AT524" s="20"/>
      <c r="AU524" s="20"/>
      <c r="AV524" s="20"/>
      <c r="AW524" s="20"/>
      <c r="AX524" s="20"/>
      <c r="AY524" s="20"/>
      <c r="AZ524" s="20"/>
      <c r="BA524" s="20"/>
      <c r="BB524" s="20"/>
      <c r="BC524" s="20"/>
      <c r="BD524" s="20"/>
      <c r="BE524" s="20"/>
      <c r="BF524" s="20"/>
      <c r="BG524" s="20"/>
      <c r="BH524" s="20"/>
      <c r="BI524" s="20"/>
      <c r="BJ524" s="20"/>
      <c r="BK524" s="20"/>
      <c r="BL524" s="20"/>
    </row>
    <row r="525" spans="3:64" ht="13.5" customHeight="1">
      <c r="C525" s="195"/>
      <c r="F525" s="195"/>
      <c r="G525" s="195"/>
      <c r="H525" s="195"/>
      <c r="I525" s="195"/>
      <c r="J525" s="302"/>
      <c r="K525" s="302"/>
      <c r="L525" s="302"/>
      <c r="M525" s="302"/>
      <c r="Q525" s="277"/>
      <c r="V525" s="292"/>
      <c r="Y525" s="293"/>
      <c r="Z525" s="293"/>
      <c r="AB525" s="293"/>
      <c r="AC525" s="293"/>
      <c r="AD525" s="293"/>
      <c r="AF525" s="293"/>
      <c r="AH525" s="293"/>
      <c r="AJ525" s="293"/>
      <c r="AK525" s="293"/>
      <c r="AM525" s="195"/>
      <c r="AN525" s="195"/>
      <c r="AO525" s="195"/>
      <c r="AP525" s="635"/>
      <c r="AQ525" s="635"/>
      <c r="AR525" s="635"/>
      <c r="AS525" s="635"/>
      <c r="AT525" s="20"/>
      <c r="AU525" s="20"/>
      <c r="AV525" s="20"/>
      <c r="AW525" s="20"/>
      <c r="AX525" s="20"/>
      <c r="AY525" s="20"/>
      <c r="AZ525" s="20"/>
      <c r="BA525" s="20"/>
      <c r="BB525" s="20"/>
      <c r="BC525" s="20"/>
      <c r="BD525" s="20"/>
      <c r="BE525" s="20"/>
      <c r="BF525" s="20"/>
      <c r="BG525" s="20"/>
      <c r="BH525" s="20"/>
      <c r="BI525" s="20"/>
      <c r="BJ525" s="20"/>
      <c r="BK525" s="20"/>
      <c r="BL525" s="20"/>
    </row>
    <row r="526" spans="3:64" ht="13.5" customHeight="1">
      <c r="C526" s="195"/>
      <c r="F526" s="195"/>
      <c r="G526" s="195"/>
      <c r="H526" s="195"/>
      <c r="I526" s="195"/>
      <c r="J526" s="302"/>
      <c r="K526" s="302"/>
      <c r="L526" s="302"/>
      <c r="M526" s="302"/>
      <c r="Q526" s="277"/>
      <c r="V526" s="292"/>
      <c r="Y526" s="293"/>
      <c r="Z526" s="293"/>
      <c r="AB526" s="293"/>
      <c r="AC526" s="293"/>
      <c r="AD526" s="293"/>
      <c r="AF526" s="293"/>
      <c r="AH526" s="293"/>
      <c r="AJ526" s="293"/>
      <c r="AK526" s="293"/>
      <c r="AM526" s="195"/>
      <c r="AN526" s="195"/>
      <c r="AO526" s="195"/>
      <c r="AP526" s="635"/>
      <c r="AQ526" s="635"/>
      <c r="AR526" s="635"/>
      <c r="AS526" s="635"/>
      <c r="AT526" s="20"/>
      <c r="AU526" s="20"/>
      <c r="AV526" s="20"/>
      <c r="AW526" s="20"/>
      <c r="AX526" s="20"/>
      <c r="AY526" s="20"/>
      <c r="AZ526" s="20"/>
      <c r="BA526" s="20"/>
      <c r="BB526" s="20"/>
      <c r="BC526" s="20"/>
      <c r="BD526" s="20"/>
      <c r="BE526" s="20"/>
      <c r="BF526" s="20"/>
      <c r="BG526" s="20"/>
      <c r="BH526" s="20"/>
      <c r="BI526" s="20"/>
      <c r="BJ526" s="20"/>
      <c r="BK526" s="20"/>
      <c r="BL526" s="20"/>
    </row>
    <row r="527" spans="3:64" ht="13.5" customHeight="1">
      <c r="C527" s="195"/>
      <c r="F527" s="195"/>
      <c r="G527" s="195"/>
      <c r="H527" s="195"/>
      <c r="I527" s="195"/>
      <c r="J527" s="302"/>
      <c r="K527" s="302"/>
      <c r="L527" s="302"/>
      <c r="M527" s="302"/>
      <c r="Q527" s="277"/>
      <c r="V527" s="292"/>
      <c r="Y527" s="293"/>
      <c r="Z527" s="293"/>
      <c r="AB527" s="293"/>
      <c r="AC527" s="293"/>
      <c r="AD527" s="293"/>
      <c r="AF527" s="293"/>
      <c r="AH527" s="293"/>
      <c r="AJ527" s="293"/>
      <c r="AK527" s="293"/>
      <c r="AM527" s="195"/>
      <c r="AN527" s="195"/>
      <c r="AO527" s="195"/>
      <c r="AP527" s="635"/>
      <c r="AQ527" s="635"/>
      <c r="AR527" s="635"/>
      <c r="AS527" s="635"/>
      <c r="AT527" s="20"/>
      <c r="AU527" s="20"/>
      <c r="AV527" s="20"/>
      <c r="AW527" s="20"/>
      <c r="AX527" s="20"/>
      <c r="AY527" s="20"/>
      <c r="AZ527" s="20"/>
      <c r="BA527" s="20"/>
      <c r="BB527" s="20"/>
      <c r="BC527" s="20"/>
      <c r="BD527" s="20"/>
      <c r="BE527" s="20"/>
      <c r="BF527" s="20"/>
      <c r="BG527" s="20"/>
      <c r="BH527" s="20"/>
      <c r="BI527" s="20"/>
      <c r="BJ527" s="20"/>
      <c r="BK527" s="20"/>
      <c r="BL527" s="20"/>
    </row>
    <row r="528" spans="3:64" ht="13.5" customHeight="1">
      <c r="C528" s="195"/>
      <c r="F528" s="195"/>
      <c r="G528" s="195"/>
      <c r="H528" s="195"/>
      <c r="I528" s="195"/>
      <c r="J528" s="302"/>
      <c r="K528" s="302"/>
      <c r="L528" s="302"/>
      <c r="M528" s="302"/>
      <c r="Q528" s="277"/>
      <c r="V528" s="292"/>
      <c r="Y528" s="293"/>
      <c r="Z528" s="293"/>
      <c r="AB528" s="293"/>
      <c r="AC528" s="293"/>
      <c r="AD528" s="293"/>
      <c r="AF528" s="293"/>
      <c r="AH528" s="293"/>
      <c r="AJ528" s="293"/>
      <c r="AK528" s="293"/>
      <c r="AM528" s="195"/>
      <c r="AN528" s="195"/>
      <c r="AO528" s="195"/>
      <c r="AP528" s="635"/>
      <c r="AQ528" s="635"/>
      <c r="AR528" s="635"/>
      <c r="AS528" s="635"/>
      <c r="AT528" s="20"/>
      <c r="AU528" s="20"/>
      <c r="AV528" s="20"/>
      <c r="AW528" s="20"/>
      <c r="AX528" s="20"/>
      <c r="AY528" s="20"/>
      <c r="AZ528" s="20"/>
      <c r="BA528" s="20"/>
      <c r="BB528" s="20"/>
      <c r="BC528" s="20"/>
      <c r="BD528" s="20"/>
      <c r="BE528" s="20"/>
      <c r="BF528" s="20"/>
      <c r="BG528" s="20"/>
      <c r="BH528" s="20"/>
      <c r="BI528" s="20"/>
      <c r="BJ528" s="20"/>
      <c r="BK528" s="20"/>
      <c r="BL528" s="20"/>
    </row>
    <row r="529" spans="3:64" ht="13.5" customHeight="1">
      <c r="C529" s="195"/>
      <c r="F529" s="195"/>
      <c r="G529" s="195"/>
      <c r="H529" s="195"/>
      <c r="I529" s="195"/>
      <c r="J529" s="302"/>
      <c r="K529" s="302"/>
      <c r="L529" s="302"/>
      <c r="M529" s="302"/>
      <c r="Q529" s="277"/>
      <c r="V529" s="292"/>
      <c r="Y529" s="293"/>
      <c r="Z529" s="293"/>
      <c r="AB529" s="293"/>
      <c r="AC529" s="293"/>
      <c r="AD529" s="293"/>
      <c r="AF529" s="293"/>
      <c r="AH529" s="293"/>
      <c r="AJ529" s="293"/>
      <c r="AK529" s="293"/>
      <c r="AM529" s="195"/>
      <c r="AN529" s="195"/>
      <c r="AO529" s="195"/>
      <c r="AP529" s="635"/>
      <c r="AQ529" s="635"/>
      <c r="AR529" s="635"/>
      <c r="AS529" s="635"/>
      <c r="AT529" s="20"/>
      <c r="AU529" s="20"/>
      <c r="AV529" s="20"/>
      <c r="AW529" s="20"/>
      <c r="AX529" s="20"/>
      <c r="AY529" s="20"/>
      <c r="AZ529" s="20"/>
      <c r="BA529" s="20"/>
      <c r="BB529" s="20"/>
      <c r="BC529" s="20"/>
      <c r="BD529" s="20"/>
      <c r="BE529" s="20"/>
      <c r="BF529" s="20"/>
      <c r="BG529" s="20"/>
      <c r="BH529" s="20"/>
      <c r="BI529" s="20"/>
      <c r="BJ529" s="20"/>
      <c r="BK529" s="20"/>
      <c r="BL529" s="20"/>
    </row>
    <row r="530" spans="3:64" ht="13.5" customHeight="1">
      <c r="C530" s="195"/>
      <c r="F530" s="195"/>
      <c r="G530" s="195"/>
      <c r="H530" s="195"/>
      <c r="I530" s="195"/>
      <c r="J530" s="302"/>
      <c r="K530" s="302"/>
      <c r="L530" s="302"/>
      <c r="M530" s="302"/>
      <c r="Q530" s="277"/>
      <c r="V530" s="292"/>
      <c r="Y530" s="293"/>
      <c r="Z530" s="293"/>
      <c r="AB530" s="293"/>
      <c r="AC530" s="293"/>
      <c r="AD530" s="293"/>
      <c r="AF530" s="293"/>
      <c r="AH530" s="293"/>
      <c r="AJ530" s="293"/>
      <c r="AK530" s="293"/>
      <c r="AM530" s="195"/>
      <c r="AN530" s="195"/>
      <c r="AO530" s="195"/>
      <c r="AP530" s="635"/>
      <c r="AQ530" s="635"/>
      <c r="AR530" s="635"/>
      <c r="AS530" s="635"/>
      <c r="AT530" s="20"/>
      <c r="AU530" s="20"/>
      <c r="AV530" s="20"/>
      <c r="AW530" s="20"/>
      <c r="AX530" s="20"/>
      <c r="AY530" s="20"/>
      <c r="AZ530" s="20"/>
      <c r="BA530" s="20"/>
      <c r="BB530" s="20"/>
      <c r="BC530" s="20"/>
      <c r="BD530" s="20"/>
      <c r="BE530" s="20"/>
      <c r="BF530" s="20"/>
      <c r="BG530" s="20"/>
      <c r="BH530" s="20"/>
      <c r="BI530" s="20"/>
      <c r="BJ530" s="20"/>
      <c r="BK530" s="20"/>
      <c r="BL530" s="20"/>
    </row>
    <row r="531" spans="3:64" ht="13.5" customHeight="1">
      <c r="C531" s="195"/>
      <c r="F531" s="195"/>
      <c r="G531" s="195"/>
      <c r="H531" s="195"/>
      <c r="I531" s="195"/>
      <c r="J531" s="302"/>
      <c r="K531" s="302"/>
      <c r="L531" s="302"/>
      <c r="M531" s="302"/>
      <c r="Q531" s="277"/>
      <c r="V531" s="292"/>
      <c r="Y531" s="293"/>
      <c r="Z531" s="293"/>
      <c r="AB531" s="293"/>
      <c r="AC531" s="293"/>
      <c r="AD531" s="293"/>
      <c r="AF531" s="293"/>
      <c r="AH531" s="293"/>
      <c r="AJ531" s="293"/>
      <c r="AK531" s="293"/>
      <c r="AM531" s="195"/>
      <c r="AN531" s="195"/>
      <c r="AO531" s="195"/>
      <c r="AP531" s="635"/>
      <c r="AQ531" s="635"/>
      <c r="AR531" s="635"/>
      <c r="AS531" s="635"/>
      <c r="AT531" s="20"/>
      <c r="AU531" s="20"/>
      <c r="AV531" s="20"/>
      <c r="AW531" s="20"/>
      <c r="AX531" s="20"/>
      <c r="AY531" s="20"/>
      <c r="AZ531" s="20"/>
      <c r="BA531" s="20"/>
      <c r="BB531" s="20"/>
      <c r="BC531" s="20"/>
      <c r="BD531" s="20"/>
      <c r="BE531" s="20"/>
      <c r="BF531" s="20"/>
      <c r="BG531" s="20"/>
      <c r="BH531" s="20"/>
      <c r="BI531" s="20"/>
      <c r="BJ531" s="20"/>
      <c r="BK531" s="20"/>
      <c r="BL531" s="20"/>
    </row>
    <row r="532" spans="3:64" ht="13.5" customHeight="1">
      <c r="C532" s="195"/>
      <c r="F532" s="195"/>
      <c r="G532" s="195"/>
      <c r="H532" s="195"/>
      <c r="I532" s="195"/>
      <c r="J532" s="302"/>
      <c r="K532" s="302"/>
      <c r="L532" s="302"/>
      <c r="M532" s="302"/>
      <c r="Q532" s="277"/>
      <c r="V532" s="292"/>
      <c r="Y532" s="293"/>
      <c r="Z532" s="293"/>
      <c r="AB532" s="293"/>
      <c r="AC532" s="293"/>
      <c r="AD532" s="293"/>
      <c r="AF532" s="293"/>
      <c r="AH532" s="293"/>
      <c r="AJ532" s="293"/>
      <c r="AK532" s="293"/>
      <c r="AM532" s="195"/>
      <c r="AN532" s="195"/>
      <c r="AO532" s="195"/>
      <c r="AP532" s="635"/>
      <c r="AQ532" s="635"/>
      <c r="AR532" s="635"/>
      <c r="AS532" s="635"/>
      <c r="AT532" s="20"/>
      <c r="AU532" s="20"/>
      <c r="AV532" s="20"/>
      <c r="AW532" s="20"/>
      <c r="AX532" s="20"/>
      <c r="AY532" s="20"/>
      <c r="AZ532" s="20"/>
      <c r="BA532" s="20"/>
      <c r="BB532" s="20"/>
      <c r="BC532" s="20"/>
      <c r="BD532" s="20"/>
      <c r="BE532" s="20"/>
      <c r="BF532" s="20"/>
      <c r="BG532" s="20"/>
      <c r="BH532" s="20"/>
      <c r="BI532" s="20"/>
      <c r="BJ532" s="20"/>
      <c r="BK532" s="20"/>
      <c r="BL532" s="20"/>
    </row>
    <row r="533" spans="3:64" ht="13.5" customHeight="1">
      <c r="C533" s="195"/>
      <c r="F533" s="195"/>
      <c r="G533" s="195"/>
      <c r="H533" s="195"/>
      <c r="I533" s="195"/>
      <c r="J533" s="302"/>
      <c r="K533" s="302"/>
      <c r="L533" s="302"/>
      <c r="M533" s="302"/>
      <c r="Q533" s="277"/>
      <c r="V533" s="292"/>
      <c r="Y533" s="293"/>
      <c r="Z533" s="293"/>
      <c r="AB533" s="293"/>
      <c r="AC533" s="293"/>
      <c r="AD533" s="293"/>
      <c r="AF533" s="293"/>
      <c r="AH533" s="293"/>
      <c r="AJ533" s="293"/>
      <c r="AK533" s="293"/>
      <c r="AM533" s="195"/>
      <c r="AN533" s="195"/>
      <c r="AO533" s="195"/>
      <c r="AP533" s="635"/>
      <c r="AQ533" s="635"/>
      <c r="AR533" s="635"/>
      <c r="AS533" s="635"/>
      <c r="AT533" s="20"/>
      <c r="AU533" s="20"/>
      <c r="AV533" s="20"/>
      <c r="AW533" s="20"/>
      <c r="AX533" s="20"/>
      <c r="AY533" s="20"/>
      <c r="AZ533" s="20"/>
      <c r="BA533" s="20"/>
      <c r="BB533" s="20"/>
      <c r="BC533" s="20"/>
      <c r="BD533" s="20"/>
      <c r="BE533" s="20"/>
      <c r="BF533" s="20"/>
      <c r="BG533" s="20"/>
      <c r="BH533" s="20"/>
      <c r="BI533" s="20"/>
      <c r="BJ533" s="20"/>
      <c r="BK533" s="20"/>
      <c r="BL533" s="20"/>
    </row>
    <row r="534" spans="3:64" ht="13.5" customHeight="1">
      <c r="C534" s="195"/>
      <c r="F534" s="195"/>
      <c r="G534" s="195"/>
      <c r="H534" s="195"/>
      <c r="I534" s="195"/>
      <c r="J534" s="302"/>
      <c r="K534" s="302"/>
      <c r="L534" s="302"/>
      <c r="M534" s="302"/>
      <c r="Q534" s="277"/>
      <c r="V534" s="292"/>
      <c r="Y534" s="293"/>
      <c r="Z534" s="293"/>
      <c r="AB534" s="293"/>
      <c r="AC534" s="293"/>
      <c r="AD534" s="293"/>
      <c r="AF534" s="293"/>
      <c r="AH534" s="293"/>
      <c r="AJ534" s="293"/>
      <c r="AK534" s="293"/>
      <c r="AM534" s="195"/>
      <c r="AN534" s="195"/>
      <c r="AO534" s="195"/>
      <c r="AP534" s="635"/>
      <c r="AQ534" s="635"/>
      <c r="AR534" s="635"/>
      <c r="AS534" s="635"/>
      <c r="AT534" s="20"/>
      <c r="AU534" s="20"/>
      <c r="AV534" s="20"/>
      <c r="AW534" s="20"/>
      <c r="AX534" s="20"/>
      <c r="AY534" s="20"/>
      <c r="AZ534" s="20"/>
      <c r="BA534" s="20"/>
      <c r="BB534" s="20"/>
      <c r="BC534" s="20"/>
      <c r="BD534" s="20"/>
      <c r="BE534" s="20"/>
      <c r="BF534" s="20"/>
      <c r="BG534" s="20"/>
      <c r="BH534" s="20"/>
      <c r="BI534" s="20"/>
      <c r="BJ534" s="20"/>
      <c r="BK534" s="20"/>
      <c r="BL534" s="20"/>
    </row>
    <row r="535" spans="3:64" ht="13.5" customHeight="1">
      <c r="C535" s="195"/>
      <c r="F535" s="195"/>
      <c r="G535" s="195"/>
      <c r="H535" s="195"/>
      <c r="I535" s="195"/>
      <c r="J535" s="302"/>
      <c r="K535" s="302"/>
      <c r="L535" s="302"/>
      <c r="M535" s="302"/>
      <c r="Q535" s="277"/>
      <c r="V535" s="292"/>
      <c r="Y535" s="293"/>
      <c r="Z535" s="293"/>
      <c r="AB535" s="293"/>
      <c r="AC535" s="293"/>
      <c r="AD535" s="293"/>
      <c r="AF535" s="293"/>
      <c r="AH535" s="293"/>
      <c r="AJ535" s="293"/>
      <c r="AK535" s="293"/>
      <c r="AM535" s="195"/>
      <c r="AN535" s="195"/>
      <c r="AO535" s="195"/>
      <c r="AP535" s="635"/>
      <c r="AQ535" s="635"/>
      <c r="AR535" s="635"/>
      <c r="AS535" s="635"/>
      <c r="AT535" s="20"/>
      <c r="AU535" s="20"/>
      <c r="AV535" s="20"/>
      <c r="AW535" s="20"/>
      <c r="AX535" s="20"/>
      <c r="AY535" s="20"/>
      <c r="AZ535" s="20"/>
      <c r="BA535" s="20"/>
      <c r="BB535" s="20"/>
      <c r="BC535" s="20"/>
      <c r="BD535" s="20"/>
      <c r="BE535" s="20"/>
      <c r="BF535" s="20"/>
      <c r="BG535" s="20"/>
      <c r="BH535" s="20"/>
      <c r="BI535" s="20"/>
      <c r="BJ535" s="20"/>
      <c r="BK535" s="20"/>
      <c r="BL535" s="20"/>
    </row>
    <row r="536" spans="3:64" ht="13.5" customHeight="1">
      <c r="C536" s="195"/>
      <c r="F536" s="195"/>
      <c r="G536" s="195"/>
      <c r="H536" s="195"/>
      <c r="I536" s="195"/>
      <c r="J536" s="302"/>
      <c r="K536" s="302"/>
      <c r="L536" s="302"/>
      <c r="M536" s="302"/>
      <c r="Q536" s="277"/>
      <c r="V536" s="292"/>
      <c r="Y536" s="293"/>
      <c r="Z536" s="293"/>
      <c r="AB536" s="293"/>
      <c r="AC536" s="293"/>
      <c r="AD536" s="293"/>
      <c r="AF536" s="293"/>
      <c r="AH536" s="293"/>
      <c r="AJ536" s="293"/>
      <c r="AK536" s="293"/>
      <c r="AM536" s="195"/>
      <c r="AN536" s="195"/>
      <c r="AO536" s="195"/>
      <c r="AP536" s="635"/>
      <c r="AQ536" s="635"/>
      <c r="AR536" s="635"/>
      <c r="AS536" s="635"/>
      <c r="AT536" s="20"/>
      <c r="AU536" s="20"/>
      <c r="AV536" s="20"/>
      <c r="AW536" s="20"/>
      <c r="AX536" s="20"/>
      <c r="AY536" s="20"/>
      <c r="AZ536" s="20"/>
      <c r="BA536" s="20"/>
      <c r="BB536" s="20"/>
      <c r="BC536" s="20"/>
      <c r="BD536" s="20"/>
      <c r="BE536" s="20"/>
      <c r="BF536" s="20"/>
      <c r="BG536" s="20"/>
      <c r="BH536" s="20"/>
      <c r="BI536" s="20"/>
      <c r="BJ536" s="20"/>
      <c r="BK536" s="20"/>
      <c r="BL536" s="20"/>
    </row>
    <row r="537" spans="3:64" ht="13.5" customHeight="1">
      <c r="C537" s="195"/>
      <c r="F537" s="195"/>
      <c r="G537" s="195"/>
      <c r="H537" s="195"/>
      <c r="I537" s="195"/>
      <c r="J537" s="302"/>
      <c r="K537" s="302"/>
      <c r="L537" s="302"/>
      <c r="M537" s="302"/>
      <c r="Q537" s="277"/>
      <c r="V537" s="292"/>
      <c r="Y537" s="293"/>
      <c r="Z537" s="293"/>
      <c r="AB537" s="293"/>
      <c r="AC537" s="293"/>
      <c r="AD537" s="293"/>
      <c r="AF537" s="293"/>
      <c r="AH537" s="293"/>
      <c r="AJ537" s="293"/>
      <c r="AK537" s="293"/>
      <c r="AM537" s="195"/>
      <c r="AN537" s="195"/>
      <c r="AO537" s="195"/>
      <c r="AP537" s="635"/>
      <c r="AQ537" s="635"/>
      <c r="AR537" s="635"/>
      <c r="AS537" s="635"/>
      <c r="AT537" s="20"/>
      <c r="AU537" s="20"/>
      <c r="AV537" s="20"/>
      <c r="AW537" s="20"/>
      <c r="AX537" s="20"/>
      <c r="AY537" s="20"/>
      <c r="AZ537" s="20"/>
      <c r="BA537" s="20"/>
      <c r="BB537" s="20"/>
      <c r="BC537" s="20"/>
      <c r="BD537" s="20"/>
      <c r="BE537" s="20"/>
      <c r="BF537" s="20"/>
      <c r="BG537" s="20"/>
      <c r="BH537" s="20"/>
      <c r="BI537" s="20"/>
      <c r="BJ537" s="20"/>
      <c r="BK537" s="20"/>
      <c r="BL537" s="20"/>
    </row>
    <row r="538" spans="3:64" ht="13.5" customHeight="1">
      <c r="C538" s="195"/>
      <c r="F538" s="195"/>
      <c r="G538" s="195"/>
      <c r="H538" s="195"/>
      <c r="I538" s="195"/>
      <c r="J538" s="302"/>
      <c r="K538" s="302"/>
      <c r="L538" s="302"/>
      <c r="M538" s="302"/>
      <c r="Q538" s="277"/>
      <c r="V538" s="292"/>
      <c r="Y538" s="293"/>
      <c r="Z538" s="293"/>
      <c r="AB538" s="293"/>
      <c r="AC538" s="293"/>
      <c r="AD538" s="293"/>
      <c r="AF538" s="293"/>
      <c r="AH538" s="293"/>
      <c r="AJ538" s="293"/>
      <c r="AK538" s="293"/>
      <c r="AM538" s="195"/>
      <c r="AN538" s="195"/>
      <c r="AO538" s="195"/>
      <c r="AP538" s="635"/>
      <c r="AQ538" s="635"/>
      <c r="AR538" s="635"/>
      <c r="AS538" s="635"/>
      <c r="AT538" s="20"/>
      <c r="AU538" s="20"/>
      <c r="AV538" s="20"/>
      <c r="AW538" s="20"/>
      <c r="AX538" s="20"/>
      <c r="AY538" s="20"/>
      <c r="AZ538" s="20"/>
      <c r="BA538" s="20"/>
      <c r="BB538" s="20"/>
      <c r="BC538" s="20"/>
      <c r="BD538" s="20"/>
      <c r="BE538" s="20"/>
      <c r="BF538" s="20"/>
      <c r="BG538" s="20"/>
      <c r="BH538" s="20"/>
      <c r="BI538" s="20"/>
      <c r="BJ538" s="20"/>
      <c r="BK538" s="20"/>
      <c r="BL538" s="20"/>
    </row>
    <row r="539" spans="3:64" ht="13.5" customHeight="1">
      <c r="C539" s="195"/>
      <c r="F539" s="195"/>
      <c r="G539" s="195"/>
      <c r="H539" s="195"/>
      <c r="I539" s="195"/>
      <c r="J539" s="302"/>
      <c r="K539" s="302"/>
      <c r="L539" s="302"/>
      <c r="M539" s="302"/>
      <c r="Q539" s="277"/>
      <c r="V539" s="292"/>
      <c r="Y539" s="293"/>
      <c r="Z539" s="293"/>
      <c r="AB539" s="293"/>
      <c r="AC539" s="293"/>
      <c r="AD539" s="293"/>
      <c r="AF539" s="293"/>
      <c r="AH539" s="293"/>
      <c r="AJ539" s="293"/>
      <c r="AK539" s="293"/>
      <c r="AM539" s="195"/>
      <c r="AN539" s="195"/>
      <c r="AO539" s="195"/>
      <c r="AP539" s="635"/>
      <c r="AQ539" s="635"/>
      <c r="AR539" s="635"/>
      <c r="AS539" s="635"/>
      <c r="AT539" s="20"/>
      <c r="AU539" s="20"/>
      <c r="AV539" s="20"/>
      <c r="AW539" s="20"/>
      <c r="AX539" s="20"/>
      <c r="AY539" s="20"/>
      <c r="AZ539" s="20"/>
      <c r="BA539" s="20"/>
      <c r="BB539" s="20"/>
      <c r="BC539" s="20"/>
      <c r="BD539" s="20"/>
      <c r="BE539" s="20"/>
      <c r="BF539" s="20"/>
      <c r="BG539" s="20"/>
      <c r="BH539" s="20"/>
      <c r="BI539" s="20"/>
      <c r="BJ539" s="20"/>
      <c r="BK539" s="20"/>
      <c r="BL539" s="20"/>
    </row>
    <row r="540" spans="3:64" ht="13.5" customHeight="1">
      <c r="C540" s="195"/>
      <c r="F540" s="195"/>
      <c r="G540" s="195"/>
      <c r="H540" s="195"/>
      <c r="I540" s="195"/>
      <c r="J540" s="302"/>
      <c r="K540" s="302"/>
      <c r="L540" s="302"/>
      <c r="M540" s="302"/>
      <c r="Q540" s="277"/>
      <c r="V540" s="292"/>
      <c r="Y540" s="293"/>
      <c r="Z540" s="293"/>
      <c r="AB540" s="293"/>
      <c r="AC540" s="293"/>
      <c r="AD540" s="293"/>
      <c r="AF540" s="293"/>
      <c r="AH540" s="293"/>
      <c r="AJ540" s="293"/>
      <c r="AK540" s="293"/>
      <c r="AM540" s="195"/>
      <c r="AN540" s="195"/>
      <c r="AO540" s="195"/>
      <c r="AP540" s="635"/>
      <c r="AQ540" s="635"/>
      <c r="AR540" s="635"/>
      <c r="AS540" s="635"/>
      <c r="AT540" s="20"/>
      <c r="AU540" s="20"/>
      <c r="AV540" s="20"/>
      <c r="AW540" s="20"/>
      <c r="AX540" s="20"/>
      <c r="AY540" s="20"/>
      <c r="AZ540" s="20"/>
      <c r="BA540" s="20"/>
      <c r="BB540" s="20"/>
      <c r="BC540" s="20"/>
      <c r="BD540" s="20"/>
      <c r="BE540" s="20"/>
      <c r="BF540" s="20"/>
      <c r="BG540" s="20"/>
      <c r="BH540" s="20"/>
      <c r="BI540" s="20"/>
      <c r="BJ540" s="20"/>
      <c r="BK540" s="20"/>
      <c r="BL540" s="20"/>
    </row>
    <row r="541" spans="3:64" ht="13.5" customHeight="1">
      <c r="C541" s="195"/>
      <c r="F541" s="195"/>
      <c r="G541" s="195"/>
      <c r="H541" s="195"/>
      <c r="I541" s="195"/>
      <c r="J541" s="302"/>
      <c r="K541" s="302"/>
      <c r="L541" s="302"/>
      <c r="M541" s="302"/>
      <c r="Q541" s="277"/>
      <c r="V541" s="292"/>
      <c r="Y541" s="293"/>
      <c r="Z541" s="293"/>
      <c r="AB541" s="293"/>
      <c r="AC541" s="293"/>
      <c r="AD541" s="293"/>
      <c r="AF541" s="293"/>
      <c r="AH541" s="293"/>
      <c r="AJ541" s="293"/>
      <c r="AK541" s="293"/>
      <c r="AM541" s="195"/>
      <c r="AN541" s="195"/>
      <c r="AO541" s="195"/>
      <c r="AP541" s="635"/>
      <c r="AQ541" s="635"/>
      <c r="AR541" s="635"/>
      <c r="AS541" s="635"/>
      <c r="AT541" s="20"/>
      <c r="AU541" s="20"/>
      <c r="AV541" s="20"/>
      <c r="AW541" s="20"/>
      <c r="AX541" s="20"/>
      <c r="AY541" s="20"/>
      <c r="AZ541" s="20"/>
      <c r="BA541" s="20"/>
      <c r="BB541" s="20"/>
      <c r="BC541" s="20"/>
      <c r="BD541" s="20"/>
      <c r="BE541" s="20"/>
      <c r="BF541" s="20"/>
      <c r="BG541" s="20"/>
      <c r="BH541" s="20"/>
      <c r="BI541" s="20"/>
      <c r="BJ541" s="20"/>
      <c r="BK541" s="20"/>
      <c r="BL541" s="20"/>
    </row>
    <row r="542" spans="3:64" ht="13.5" customHeight="1">
      <c r="C542" s="195"/>
      <c r="F542" s="195"/>
      <c r="G542" s="195"/>
      <c r="H542" s="195"/>
      <c r="I542" s="195"/>
      <c r="J542" s="302"/>
      <c r="K542" s="302"/>
      <c r="L542" s="302"/>
      <c r="M542" s="302"/>
      <c r="Q542" s="277"/>
      <c r="V542" s="292"/>
      <c r="Y542" s="293"/>
      <c r="Z542" s="293"/>
      <c r="AB542" s="293"/>
      <c r="AC542" s="293"/>
      <c r="AD542" s="293"/>
      <c r="AF542" s="293"/>
      <c r="AH542" s="293"/>
      <c r="AJ542" s="293"/>
      <c r="AK542" s="293"/>
      <c r="AM542" s="195"/>
      <c r="AN542" s="195"/>
      <c r="AO542" s="195"/>
      <c r="AP542" s="635"/>
      <c r="AQ542" s="635"/>
      <c r="AR542" s="635"/>
      <c r="AS542" s="635"/>
      <c r="AT542" s="20"/>
      <c r="AU542" s="20"/>
      <c r="AV542" s="20"/>
      <c r="AW542" s="20"/>
      <c r="AX542" s="20"/>
      <c r="AY542" s="20"/>
      <c r="AZ542" s="20"/>
      <c r="BA542" s="20"/>
      <c r="BB542" s="20"/>
      <c r="BC542" s="20"/>
      <c r="BD542" s="20"/>
      <c r="BE542" s="20"/>
      <c r="BF542" s="20"/>
      <c r="BG542" s="20"/>
      <c r="BH542" s="20"/>
      <c r="BI542" s="20"/>
      <c r="BJ542" s="20"/>
      <c r="BK542" s="20"/>
      <c r="BL542" s="20"/>
    </row>
    <row r="543" spans="3:64" ht="13.5" customHeight="1">
      <c r="C543" s="195"/>
      <c r="F543" s="195"/>
      <c r="G543" s="195"/>
      <c r="H543" s="195"/>
      <c r="I543" s="195"/>
      <c r="J543" s="302"/>
      <c r="K543" s="302"/>
      <c r="L543" s="302"/>
      <c r="M543" s="302"/>
      <c r="Q543" s="277"/>
      <c r="V543" s="292"/>
      <c r="Y543" s="293"/>
      <c r="Z543" s="293"/>
      <c r="AB543" s="293"/>
      <c r="AC543" s="293"/>
      <c r="AD543" s="293"/>
      <c r="AF543" s="293"/>
      <c r="AH543" s="293"/>
      <c r="AJ543" s="293"/>
      <c r="AK543" s="293"/>
      <c r="AM543" s="195"/>
      <c r="AN543" s="195"/>
      <c r="AO543" s="195"/>
      <c r="AP543" s="635"/>
      <c r="AQ543" s="635"/>
      <c r="AR543" s="635"/>
      <c r="AS543" s="635"/>
      <c r="AT543" s="20"/>
      <c r="AU543" s="20"/>
      <c r="AV543" s="20"/>
      <c r="AW543" s="20"/>
      <c r="AX543" s="20"/>
      <c r="AY543" s="20"/>
      <c r="AZ543" s="20"/>
      <c r="BA543" s="20"/>
      <c r="BB543" s="20"/>
      <c r="BC543" s="20"/>
      <c r="BD543" s="20"/>
      <c r="BE543" s="20"/>
      <c r="BF543" s="20"/>
      <c r="BG543" s="20"/>
      <c r="BH543" s="20"/>
      <c r="BI543" s="20"/>
      <c r="BJ543" s="20"/>
      <c r="BK543" s="20"/>
      <c r="BL543" s="20"/>
    </row>
    <row r="544" spans="3:64" ht="13.5" customHeight="1">
      <c r="C544" s="195"/>
      <c r="F544" s="195"/>
      <c r="G544" s="195"/>
      <c r="H544" s="195"/>
      <c r="I544" s="195"/>
      <c r="J544" s="302"/>
      <c r="K544" s="302"/>
      <c r="L544" s="302"/>
      <c r="M544" s="302"/>
      <c r="Q544" s="277"/>
      <c r="V544" s="292"/>
      <c r="Y544" s="293"/>
      <c r="Z544" s="293"/>
      <c r="AB544" s="293"/>
      <c r="AC544" s="293"/>
      <c r="AD544" s="293"/>
      <c r="AF544" s="293"/>
      <c r="AH544" s="293"/>
      <c r="AJ544" s="293"/>
      <c r="AK544" s="293"/>
      <c r="AM544" s="195"/>
      <c r="AN544" s="195"/>
      <c r="AO544" s="195"/>
      <c r="AP544" s="635"/>
      <c r="AQ544" s="635"/>
      <c r="AR544" s="635"/>
      <c r="AS544" s="635"/>
      <c r="AT544" s="20"/>
      <c r="AU544" s="20"/>
      <c r="AV544" s="20"/>
      <c r="AW544" s="20"/>
      <c r="AX544" s="20"/>
      <c r="AY544" s="20"/>
      <c r="AZ544" s="20"/>
      <c r="BA544" s="20"/>
      <c r="BB544" s="20"/>
      <c r="BC544" s="20"/>
      <c r="BD544" s="20"/>
      <c r="BE544" s="20"/>
      <c r="BF544" s="20"/>
      <c r="BG544" s="20"/>
      <c r="BH544" s="20"/>
      <c r="BI544" s="20"/>
      <c r="BJ544" s="20"/>
      <c r="BK544" s="20"/>
      <c r="BL544" s="20"/>
    </row>
    <row r="545" spans="3:64" ht="13.5" customHeight="1">
      <c r="C545" s="195"/>
      <c r="F545" s="195"/>
      <c r="G545" s="195"/>
      <c r="H545" s="195"/>
      <c r="I545" s="195"/>
      <c r="J545" s="302"/>
      <c r="K545" s="302"/>
      <c r="L545" s="302"/>
      <c r="M545" s="302"/>
      <c r="Q545" s="277"/>
      <c r="V545" s="292"/>
      <c r="Y545" s="293"/>
      <c r="Z545" s="293"/>
      <c r="AB545" s="293"/>
      <c r="AC545" s="293"/>
      <c r="AD545" s="293"/>
      <c r="AF545" s="293"/>
      <c r="AH545" s="293"/>
      <c r="AJ545" s="293"/>
      <c r="AK545" s="293"/>
      <c r="AM545" s="195"/>
      <c r="AN545" s="195"/>
      <c r="AO545" s="195"/>
      <c r="AP545" s="635"/>
      <c r="AQ545" s="635"/>
      <c r="AR545" s="635"/>
      <c r="AS545" s="635"/>
      <c r="AT545" s="20"/>
      <c r="AU545" s="20"/>
      <c r="AV545" s="20"/>
      <c r="AW545" s="20"/>
      <c r="AX545" s="20"/>
      <c r="AY545" s="20"/>
      <c r="AZ545" s="20"/>
      <c r="BA545" s="20"/>
      <c r="BB545" s="20"/>
      <c r="BC545" s="20"/>
      <c r="BD545" s="20"/>
      <c r="BE545" s="20"/>
      <c r="BF545" s="20"/>
      <c r="BG545" s="20"/>
      <c r="BH545" s="20"/>
      <c r="BI545" s="20"/>
      <c r="BJ545" s="20"/>
      <c r="BK545" s="20"/>
      <c r="BL545" s="20"/>
    </row>
    <row r="546" spans="3:64" ht="13.5" customHeight="1">
      <c r="C546" s="195"/>
      <c r="F546" s="195"/>
      <c r="G546" s="195"/>
      <c r="H546" s="195"/>
      <c r="I546" s="195"/>
      <c r="J546" s="302"/>
      <c r="K546" s="302"/>
      <c r="L546" s="302"/>
      <c r="M546" s="302"/>
      <c r="Q546" s="277"/>
      <c r="V546" s="292"/>
      <c r="Y546" s="293"/>
      <c r="Z546" s="293"/>
      <c r="AB546" s="293"/>
      <c r="AC546" s="293"/>
      <c r="AD546" s="293"/>
      <c r="AF546" s="293"/>
      <c r="AH546" s="293"/>
      <c r="AJ546" s="293"/>
      <c r="AK546" s="293"/>
      <c r="AM546" s="195"/>
      <c r="AN546" s="195"/>
      <c r="AO546" s="195"/>
      <c r="AP546" s="635"/>
      <c r="AQ546" s="635"/>
      <c r="AR546" s="635"/>
      <c r="AS546" s="635"/>
      <c r="AT546" s="20"/>
      <c r="AU546" s="20"/>
      <c r="AV546" s="20"/>
      <c r="AW546" s="20"/>
      <c r="AX546" s="20"/>
      <c r="AY546" s="20"/>
      <c r="AZ546" s="20"/>
      <c r="BA546" s="20"/>
      <c r="BB546" s="20"/>
      <c r="BC546" s="20"/>
      <c r="BD546" s="20"/>
      <c r="BE546" s="20"/>
      <c r="BF546" s="20"/>
      <c r="BG546" s="20"/>
      <c r="BH546" s="20"/>
      <c r="BI546" s="20"/>
      <c r="BJ546" s="20"/>
      <c r="BK546" s="20"/>
      <c r="BL546" s="20"/>
    </row>
    <row r="547" spans="3:64" ht="13.5" customHeight="1">
      <c r="C547" s="195"/>
      <c r="F547" s="195"/>
      <c r="G547" s="195"/>
      <c r="H547" s="195"/>
      <c r="I547" s="195"/>
      <c r="J547" s="302"/>
      <c r="K547" s="302"/>
      <c r="L547" s="302"/>
      <c r="M547" s="302"/>
      <c r="Q547" s="277"/>
      <c r="V547" s="292"/>
      <c r="Y547" s="293"/>
      <c r="Z547" s="293"/>
      <c r="AB547" s="293"/>
      <c r="AC547" s="293"/>
      <c r="AD547" s="293"/>
      <c r="AF547" s="293"/>
      <c r="AH547" s="293"/>
      <c r="AJ547" s="293"/>
      <c r="AK547" s="293"/>
      <c r="AM547" s="195"/>
      <c r="AN547" s="195"/>
      <c r="AO547" s="195"/>
      <c r="AP547" s="635"/>
      <c r="AQ547" s="635"/>
      <c r="AR547" s="635"/>
      <c r="AS547" s="635"/>
      <c r="AT547" s="20"/>
      <c r="AU547" s="20"/>
      <c r="AV547" s="20"/>
      <c r="AW547" s="20"/>
      <c r="AX547" s="20"/>
      <c r="AY547" s="20"/>
      <c r="AZ547" s="20"/>
      <c r="BA547" s="20"/>
      <c r="BB547" s="20"/>
      <c r="BC547" s="20"/>
      <c r="BD547" s="20"/>
      <c r="BE547" s="20"/>
      <c r="BF547" s="20"/>
      <c r="BG547" s="20"/>
      <c r="BH547" s="20"/>
      <c r="BI547" s="20"/>
      <c r="BJ547" s="20"/>
      <c r="BK547" s="20"/>
      <c r="BL547" s="20"/>
    </row>
    <row r="548" spans="3:64" ht="13.5" customHeight="1">
      <c r="C548" s="195"/>
      <c r="F548" s="195"/>
      <c r="G548" s="195"/>
      <c r="H548" s="195"/>
      <c r="I548" s="195"/>
      <c r="J548" s="302"/>
      <c r="K548" s="302"/>
      <c r="L548" s="302"/>
      <c r="M548" s="302"/>
      <c r="Q548" s="277"/>
      <c r="V548" s="292"/>
      <c r="Y548" s="293"/>
      <c r="Z548" s="293"/>
      <c r="AB548" s="293"/>
      <c r="AC548" s="293"/>
      <c r="AD548" s="293"/>
      <c r="AF548" s="293"/>
      <c r="AH548" s="293"/>
      <c r="AJ548" s="293"/>
      <c r="AK548" s="293"/>
      <c r="AM548" s="195"/>
      <c r="AN548" s="195"/>
      <c r="AO548" s="195"/>
      <c r="AP548" s="635"/>
      <c r="AQ548" s="635"/>
      <c r="AR548" s="635"/>
      <c r="AS548" s="635"/>
      <c r="AT548" s="20"/>
      <c r="AU548" s="20"/>
      <c r="AV548" s="20"/>
      <c r="AW548" s="20"/>
      <c r="AX548" s="20"/>
      <c r="AY548" s="20"/>
      <c r="AZ548" s="20"/>
      <c r="BA548" s="20"/>
      <c r="BB548" s="20"/>
      <c r="BC548" s="20"/>
      <c r="BD548" s="20"/>
      <c r="BE548" s="20"/>
      <c r="BF548" s="20"/>
      <c r="BG548" s="20"/>
      <c r="BH548" s="20"/>
      <c r="BI548" s="20"/>
      <c r="BJ548" s="20"/>
      <c r="BK548" s="20"/>
      <c r="BL548" s="20"/>
    </row>
    <row r="549" spans="3:64" ht="13.5" customHeight="1">
      <c r="C549" s="195"/>
      <c r="F549" s="195"/>
      <c r="G549" s="195"/>
      <c r="H549" s="195"/>
      <c r="I549" s="195"/>
      <c r="J549" s="302"/>
      <c r="K549" s="302"/>
      <c r="L549" s="302"/>
      <c r="M549" s="302"/>
      <c r="Q549" s="277"/>
      <c r="V549" s="292"/>
      <c r="Y549" s="293"/>
      <c r="Z549" s="293"/>
      <c r="AB549" s="293"/>
      <c r="AC549" s="293"/>
      <c r="AD549" s="293"/>
      <c r="AF549" s="293"/>
      <c r="AH549" s="293"/>
      <c r="AJ549" s="293"/>
      <c r="AK549" s="293"/>
      <c r="AM549" s="195"/>
      <c r="AN549" s="195"/>
      <c r="AO549" s="195"/>
      <c r="AP549" s="635"/>
      <c r="AQ549" s="635"/>
      <c r="AR549" s="635"/>
      <c r="AS549" s="635"/>
      <c r="AT549" s="20"/>
      <c r="AU549" s="20"/>
      <c r="AV549" s="20"/>
      <c r="AW549" s="20"/>
      <c r="AX549" s="20"/>
      <c r="AY549" s="20"/>
      <c r="AZ549" s="20"/>
      <c r="BA549" s="20"/>
      <c r="BB549" s="20"/>
      <c r="BC549" s="20"/>
      <c r="BD549" s="20"/>
      <c r="BE549" s="20"/>
      <c r="BF549" s="20"/>
      <c r="BG549" s="20"/>
      <c r="BH549" s="20"/>
      <c r="BI549" s="20"/>
      <c r="BJ549" s="20"/>
      <c r="BK549" s="20"/>
      <c r="BL549" s="20"/>
    </row>
    <row r="550" spans="3:64" ht="13.5" customHeight="1">
      <c r="C550" s="195"/>
      <c r="F550" s="195"/>
      <c r="G550" s="195"/>
      <c r="H550" s="195"/>
      <c r="I550" s="195"/>
      <c r="J550" s="302"/>
      <c r="K550" s="302"/>
      <c r="L550" s="302"/>
      <c r="M550" s="302"/>
      <c r="Q550" s="277"/>
      <c r="V550" s="292"/>
      <c r="Y550" s="293"/>
      <c r="Z550" s="293"/>
      <c r="AB550" s="293"/>
      <c r="AC550" s="293"/>
      <c r="AD550" s="293"/>
      <c r="AF550" s="293"/>
      <c r="AH550" s="293"/>
      <c r="AJ550" s="293"/>
      <c r="AK550" s="293"/>
      <c r="AM550" s="195"/>
      <c r="AN550" s="195"/>
      <c r="AO550" s="195"/>
      <c r="AP550" s="635"/>
      <c r="AQ550" s="635"/>
      <c r="AR550" s="635"/>
      <c r="AS550" s="635"/>
      <c r="AT550" s="20"/>
      <c r="AU550" s="20"/>
      <c r="AV550" s="20"/>
      <c r="AW550" s="20"/>
      <c r="AX550" s="20"/>
      <c r="AY550" s="20"/>
      <c r="AZ550" s="20"/>
      <c r="BA550" s="20"/>
      <c r="BB550" s="20"/>
      <c r="BC550" s="20"/>
      <c r="BD550" s="20"/>
      <c r="BE550" s="20"/>
      <c r="BF550" s="20"/>
      <c r="BG550" s="20"/>
      <c r="BH550" s="20"/>
      <c r="BI550" s="20"/>
      <c r="BJ550" s="20"/>
      <c r="BK550" s="20"/>
      <c r="BL550" s="20"/>
    </row>
    <row r="551" spans="3:64" ht="13.5" customHeight="1">
      <c r="C551" s="195"/>
      <c r="F551" s="195"/>
      <c r="G551" s="195"/>
      <c r="H551" s="195"/>
      <c r="I551" s="195"/>
      <c r="J551" s="302"/>
      <c r="K551" s="302"/>
      <c r="L551" s="302"/>
      <c r="M551" s="302"/>
      <c r="Q551" s="277"/>
      <c r="V551" s="292"/>
      <c r="Y551" s="293"/>
      <c r="Z551" s="293"/>
      <c r="AB551" s="293"/>
      <c r="AC551" s="293"/>
      <c r="AD551" s="293"/>
      <c r="AF551" s="293"/>
      <c r="AH551" s="293"/>
      <c r="AJ551" s="293"/>
      <c r="AK551" s="293"/>
      <c r="AM551" s="195"/>
      <c r="AN551" s="195"/>
      <c r="AO551" s="195"/>
      <c r="AP551" s="635"/>
      <c r="AQ551" s="635"/>
      <c r="AR551" s="635"/>
      <c r="AS551" s="635"/>
      <c r="AT551" s="20"/>
      <c r="AU551" s="20"/>
      <c r="AV551" s="20"/>
      <c r="AW551" s="20"/>
      <c r="AX551" s="20"/>
      <c r="AY551" s="20"/>
      <c r="AZ551" s="20"/>
      <c r="BA551" s="20"/>
      <c r="BB551" s="20"/>
      <c r="BC551" s="20"/>
      <c r="BD551" s="20"/>
      <c r="BE551" s="20"/>
      <c r="BF551" s="20"/>
      <c r="BG551" s="20"/>
      <c r="BH551" s="20"/>
      <c r="BI551" s="20"/>
      <c r="BJ551" s="20"/>
      <c r="BK551" s="20"/>
      <c r="BL551" s="20"/>
    </row>
    <row r="552" spans="3:64" ht="13.5" customHeight="1">
      <c r="C552" s="195"/>
      <c r="F552" s="195"/>
      <c r="G552" s="195"/>
      <c r="H552" s="195"/>
      <c r="I552" s="195"/>
      <c r="J552" s="302"/>
      <c r="K552" s="302"/>
      <c r="L552" s="302"/>
      <c r="M552" s="302"/>
      <c r="Q552" s="277"/>
      <c r="V552" s="292"/>
      <c r="Y552" s="293"/>
      <c r="Z552" s="293"/>
      <c r="AB552" s="293"/>
      <c r="AC552" s="293"/>
      <c r="AD552" s="293"/>
      <c r="AF552" s="293"/>
      <c r="AH552" s="293"/>
      <c r="AJ552" s="293"/>
      <c r="AK552" s="293"/>
      <c r="AM552" s="195"/>
      <c r="AN552" s="195"/>
      <c r="AO552" s="195"/>
      <c r="AP552" s="635"/>
      <c r="AQ552" s="635"/>
      <c r="AR552" s="635"/>
      <c r="AS552" s="635"/>
      <c r="AT552" s="20"/>
      <c r="AU552" s="20"/>
      <c r="AV552" s="20"/>
      <c r="AW552" s="20"/>
      <c r="AX552" s="20"/>
      <c r="AY552" s="20"/>
      <c r="AZ552" s="20"/>
      <c r="BA552" s="20"/>
      <c r="BB552" s="20"/>
      <c r="BC552" s="20"/>
      <c r="BD552" s="20"/>
      <c r="BE552" s="20"/>
      <c r="BF552" s="20"/>
      <c r="BG552" s="20"/>
      <c r="BH552" s="20"/>
      <c r="BI552" s="20"/>
      <c r="BJ552" s="20"/>
      <c r="BK552" s="20"/>
      <c r="BL552" s="20"/>
    </row>
    <row r="553" spans="3:64" ht="13.5" customHeight="1">
      <c r="C553" s="195"/>
      <c r="F553" s="195"/>
      <c r="G553" s="195"/>
      <c r="H553" s="195"/>
      <c r="I553" s="195"/>
      <c r="J553" s="302"/>
      <c r="K553" s="302"/>
      <c r="L553" s="302"/>
      <c r="M553" s="302"/>
      <c r="Q553" s="277"/>
      <c r="V553" s="292"/>
      <c r="Y553" s="293"/>
      <c r="Z553" s="293"/>
      <c r="AB553" s="293"/>
      <c r="AC553" s="293"/>
      <c r="AD553" s="293"/>
      <c r="AF553" s="293"/>
      <c r="AH553" s="293"/>
      <c r="AJ553" s="293"/>
      <c r="AK553" s="293"/>
      <c r="AM553" s="195"/>
      <c r="AN553" s="195"/>
      <c r="AO553" s="195"/>
      <c r="AP553" s="635"/>
      <c r="AQ553" s="635"/>
      <c r="AR553" s="635"/>
      <c r="AS553" s="635"/>
      <c r="AT553" s="20"/>
      <c r="AU553" s="20"/>
      <c r="AV553" s="20"/>
      <c r="AW553" s="20"/>
      <c r="AX553" s="20"/>
      <c r="AY553" s="20"/>
      <c r="AZ553" s="20"/>
      <c r="BA553" s="20"/>
      <c r="BB553" s="20"/>
      <c r="BC553" s="20"/>
      <c r="BD553" s="20"/>
      <c r="BE553" s="20"/>
      <c r="BF553" s="20"/>
      <c r="BG553" s="20"/>
      <c r="BH553" s="20"/>
      <c r="BI553" s="20"/>
      <c r="BJ553" s="20"/>
      <c r="BK553" s="20"/>
      <c r="BL553" s="20"/>
    </row>
    <row r="554" spans="3:64" ht="13.5" customHeight="1">
      <c r="C554" s="195"/>
      <c r="F554" s="195"/>
      <c r="G554" s="195"/>
      <c r="H554" s="195"/>
      <c r="I554" s="195"/>
      <c r="J554" s="302"/>
      <c r="K554" s="302"/>
      <c r="L554" s="302"/>
      <c r="M554" s="302"/>
      <c r="Q554" s="277"/>
      <c r="V554" s="292"/>
      <c r="Y554" s="293"/>
      <c r="Z554" s="293"/>
      <c r="AB554" s="293"/>
      <c r="AC554" s="293"/>
      <c r="AD554" s="293"/>
      <c r="AF554" s="293"/>
      <c r="AH554" s="293"/>
      <c r="AJ554" s="293"/>
      <c r="AK554" s="293"/>
      <c r="AM554" s="195"/>
      <c r="AN554" s="195"/>
      <c r="AO554" s="195"/>
      <c r="AP554" s="635"/>
      <c r="AQ554" s="635"/>
      <c r="AR554" s="635"/>
      <c r="AS554" s="635"/>
      <c r="AT554" s="20"/>
      <c r="AU554" s="20"/>
      <c r="AV554" s="20"/>
      <c r="AW554" s="20"/>
      <c r="AX554" s="20"/>
      <c r="AY554" s="20"/>
      <c r="AZ554" s="20"/>
      <c r="BA554" s="20"/>
      <c r="BB554" s="20"/>
      <c r="BC554" s="20"/>
      <c r="BD554" s="20"/>
      <c r="BE554" s="20"/>
      <c r="BF554" s="20"/>
      <c r="BG554" s="20"/>
      <c r="BH554" s="20"/>
      <c r="BI554" s="20"/>
      <c r="BJ554" s="20"/>
      <c r="BK554" s="20"/>
      <c r="BL554" s="20"/>
    </row>
    <row r="555" spans="3:64" ht="13.5" customHeight="1">
      <c r="C555" s="195"/>
      <c r="F555" s="195"/>
      <c r="G555" s="195"/>
      <c r="H555" s="195"/>
      <c r="I555" s="195"/>
      <c r="J555" s="302"/>
      <c r="K555" s="302"/>
      <c r="L555" s="302"/>
      <c r="M555" s="302"/>
      <c r="Q555" s="277"/>
      <c r="V555" s="292"/>
      <c r="Y555" s="293"/>
      <c r="Z555" s="293"/>
      <c r="AB555" s="293"/>
      <c r="AC555" s="293"/>
      <c r="AD555" s="293"/>
      <c r="AF555" s="293"/>
      <c r="AH555" s="293"/>
      <c r="AJ555" s="293"/>
      <c r="AK555" s="293"/>
      <c r="AM555" s="195"/>
      <c r="AN555" s="195"/>
      <c r="AO555" s="195"/>
      <c r="AP555" s="635"/>
      <c r="AQ555" s="635"/>
      <c r="AR555" s="635"/>
      <c r="AS555" s="635"/>
      <c r="AT555" s="20"/>
      <c r="AU555" s="20"/>
      <c r="AV555" s="20"/>
      <c r="AW555" s="20"/>
      <c r="AX555" s="20"/>
      <c r="AY555" s="20"/>
      <c r="AZ555" s="20"/>
      <c r="BA555" s="20"/>
      <c r="BB555" s="20"/>
      <c r="BC555" s="20"/>
      <c r="BD555" s="20"/>
      <c r="BE555" s="20"/>
      <c r="BF555" s="20"/>
      <c r="BG555" s="20"/>
      <c r="BH555" s="20"/>
      <c r="BI555" s="20"/>
      <c r="BJ555" s="20"/>
      <c r="BK555" s="20"/>
      <c r="BL555" s="20"/>
    </row>
    <row r="556" spans="3:64" ht="13.5" customHeight="1">
      <c r="C556" s="195"/>
      <c r="F556" s="195"/>
      <c r="G556" s="195"/>
      <c r="H556" s="195"/>
      <c r="I556" s="195"/>
      <c r="J556" s="302"/>
      <c r="K556" s="302"/>
      <c r="L556" s="302"/>
      <c r="M556" s="302"/>
      <c r="Q556" s="277"/>
      <c r="V556" s="292"/>
      <c r="Y556" s="293"/>
      <c r="Z556" s="293"/>
      <c r="AB556" s="293"/>
      <c r="AC556" s="293"/>
      <c r="AD556" s="293"/>
      <c r="AF556" s="293"/>
      <c r="AH556" s="293"/>
      <c r="AJ556" s="293"/>
      <c r="AK556" s="293"/>
      <c r="AM556" s="195"/>
      <c r="AN556" s="195"/>
      <c r="AO556" s="195"/>
      <c r="AP556" s="635"/>
      <c r="AQ556" s="635"/>
      <c r="AR556" s="635"/>
      <c r="AS556" s="635"/>
      <c r="AT556" s="20"/>
      <c r="AU556" s="20"/>
      <c r="AV556" s="20"/>
      <c r="AW556" s="20"/>
      <c r="AX556" s="20"/>
      <c r="AY556" s="20"/>
      <c r="AZ556" s="20"/>
      <c r="BA556" s="20"/>
      <c r="BB556" s="20"/>
      <c r="BC556" s="20"/>
      <c r="BD556" s="20"/>
      <c r="BE556" s="20"/>
      <c r="BF556" s="20"/>
      <c r="BG556" s="20"/>
      <c r="BH556" s="20"/>
      <c r="BI556" s="20"/>
      <c r="BJ556" s="20"/>
      <c r="BK556" s="20"/>
      <c r="BL556" s="20"/>
    </row>
    <row r="557" spans="3:64" ht="13.5" customHeight="1">
      <c r="C557" s="195"/>
      <c r="F557" s="195"/>
      <c r="G557" s="195"/>
      <c r="H557" s="195"/>
      <c r="I557" s="195"/>
      <c r="J557" s="302"/>
      <c r="K557" s="302"/>
      <c r="L557" s="302"/>
      <c r="M557" s="302"/>
      <c r="Q557" s="277"/>
      <c r="V557" s="292"/>
      <c r="Y557" s="293"/>
      <c r="Z557" s="293"/>
      <c r="AB557" s="293"/>
      <c r="AC557" s="293"/>
      <c r="AD557" s="293"/>
      <c r="AF557" s="293"/>
      <c r="AH557" s="293"/>
      <c r="AJ557" s="293"/>
      <c r="AK557" s="293"/>
      <c r="AM557" s="195"/>
      <c r="AN557" s="195"/>
      <c r="AO557" s="195"/>
      <c r="AP557" s="635"/>
      <c r="AQ557" s="635"/>
      <c r="AR557" s="635"/>
      <c r="AS557" s="635"/>
      <c r="AT557" s="20"/>
      <c r="AU557" s="20"/>
      <c r="AV557" s="20"/>
      <c r="AW557" s="20"/>
      <c r="AX557" s="20"/>
      <c r="AY557" s="20"/>
      <c r="AZ557" s="20"/>
      <c r="BA557" s="20"/>
      <c r="BB557" s="20"/>
      <c r="BC557" s="20"/>
      <c r="BD557" s="20"/>
      <c r="BE557" s="20"/>
      <c r="BF557" s="20"/>
      <c r="BG557" s="20"/>
      <c r="BH557" s="20"/>
      <c r="BI557" s="20"/>
      <c r="BJ557" s="20"/>
      <c r="BK557" s="20"/>
      <c r="BL557" s="20"/>
    </row>
    <row r="558" spans="3:64" ht="13.5" customHeight="1">
      <c r="C558" s="195"/>
      <c r="F558" s="195"/>
      <c r="G558" s="195"/>
      <c r="H558" s="195"/>
      <c r="I558" s="195"/>
      <c r="J558" s="302"/>
      <c r="K558" s="302"/>
      <c r="L558" s="302"/>
      <c r="M558" s="302"/>
      <c r="Q558" s="277"/>
      <c r="V558" s="292"/>
      <c r="Y558" s="293"/>
      <c r="Z558" s="293"/>
      <c r="AB558" s="293"/>
      <c r="AC558" s="293"/>
      <c r="AD558" s="293"/>
      <c r="AF558" s="293"/>
      <c r="AH558" s="293"/>
      <c r="AJ558" s="293"/>
      <c r="AK558" s="293"/>
      <c r="AM558" s="195"/>
      <c r="AN558" s="195"/>
      <c r="AO558" s="195"/>
      <c r="AP558" s="635"/>
      <c r="AQ558" s="635"/>
      <c r="AR558" s="635"/>
      <c r="AS558" s="635"/>
      <c r="AT558" s="20"/>
      <c r="AU558" s="20"/>
      <c r="AV558" s="20"/>
      <c r="AW558" s="20"/>
      <c r="AX558" s="20"/>
      <c r="AY558" s="20"/>
      <c r="AZ558" s="20"/>
      <c r="BA558" s="20"/>
      <c r="BB558" s="20"/>
      <c r="BC558" s="20"/>
      <c r="BD558" s="20"/>
      <c r="BE558" s="20"/>
      <c r="BF558" s="20"/>
      <c r="BG558" s="20"/>
      <c r="BH558" s="20"/>
      <c r="BI558" s="20"/>
      <c r="BJ558" s="20"/>
      <c r="BK558" s="20"/>
      <c r="BL558" s="20"/>
    </row>
    <row r="559" spans="3:64" ht="13.5" customHeight="1">
      <c r="C559" s="195"/>
      <c r="F559" s="195"/>
      <c r="G559" s="195"/>
      <c r="H559" s="195"/>
      <c r="I559" s="195"/>
      <c r="J559" s="302"/>
      <c r="K559" s="302"/>
      <c r="L559" s="302"/>
      <c r="M559" s="302"/>
      <c r="Q559" s="277"/>
      <c r="V559" s="292"/>
      <c r="Y559" s="293"/>
      <c r="Z559" s="293"/>
      <c r="AB559" s="293"/>
      <c r="AC559" s="293"/>
      <c r="AD559" s="293"/>
      <c r="AF559" s="293"/>
      <c r="AH559" s="293"/>
      <c r="AJ559" s="293"/>
      <c r="AK559" s="293"/>
      <c r="AM559" s="195"/>
      <c r="AN559" s="195"/>
      <c r="AO559" s="195"/>
      <c r="AP559" s="635"/>
      <c r="AQ559" s="635"/>
      <c r="AR559" s="635"/>
      <c r="AS559" s="635"/>
      <c r="AT559" s="20"/>
      <c r="AU559" s="20"/>
      <c r="AV559" s="20"/>
      <c r="AW559" s="20"/>
      <c r="AX559" s="20"/>
      <c r="AY559" s="20"/>
      <c r="AZ559" s="20"/>
      <c r="BA559" s="20"/>
      <c r="BB559" s="20"/>
      <c r="BC559" s="20"/>
      <c r="BD559" s="20"/>
      <c r="BE559" s="20"/>
      <c r="BF559" s="20"/>
      <c r="BG559" s="20"/>
      <c r="BH559" s="20"/>
      <c r="BI559" s="20"/>
      <c r="BJ559" s="20"/>
      <c r="BK559" s="20"/>
      <c r="BL559" s="20"/>
    </row>
    <row r="560" spans="3:64" ht="13.5" customHeight="1">
      <c r="C560" s="195"/>
      <c r="F560" s="195"/>
      <c r="G560" s="195"/>
      <c r="H560" s="195"/>
      <c r="I560" s="195"/>
      <c r="J560" s="302"/>
      <c r="K560" s="302"/>
      <c r="L560" s="302"/>
      <c r="M560" s="302"/>
      <c r="Q560" s="277"/>
      <c r="V560" s="292"/>
      <c r="Y560" s="293"/>
      <c r="Z560" s="293"/>
      <c r="AB560" s="293"/>
      <c r="AC560" s="293"/>
      <c r="AD560" s="293"/>
      <c r="AF560" s="293"/>
      <c r="AH560" s="293"/>
      <c r="AJ560" s="293"/>
      <c r="AK560" s="293"/>
      <c r="AM560" s="195"/>
      <c r="AN560" s="195"/>
      <c r="AO560" s="195"/>
      <c r="AP560" s="635"/>
      <c r="AQ560" s="635"/>
      <c r="AR560" s="635"/>
      <c r="AS560" s="635"/>
      <c r="AT560" s="20"/>
      <c r="AU560" s="20"/>
      <c r="AV560" s="20"/>
      <c r="AW560" s="20"/>
      <c r="AX560" s="20"/>
      <c r="AY560" s="20"/>
      <c r="AZ560" s="20"/>
      <c r="BA560" s="20"/>
      <c r="BB560" s="20"/>
      <c r="BC560" s="20"/>
      <c r="BD560" s="20"/>
      <c r="BE560" s="20"/>
      <c r="BF560" s="20"/>
      <c r="BG560" s="20"/>
      <c r="BH560" s="20"/>
      <c r="BI560" s="20"/>
      <c r="BJ560" s="20"/>
      <c r="BK560" s="20"/>
      <c r="BL560" s="20"/>
    </row>
    <row r="561" spans="3:64" ht="13.5" customHeight="1">
      <c r="C561" s="195"/>
      <c r="F561" s="195"/>
      <c r="G561" s="195"/>
      <c r="H561" s="195"/>
      <c r="I561" s="195"/>
      <c r="J561" s="302"/>
      <c r="K561" s="302"/>
      <c r="L561" s="302"/>
      <c r="M561" s="302"/>
      <c r="Q561" s="277"/>
      <c r="V561" s="292"/>
      <c r="Y561" s="293"/>
      <c r="Z561" s="293"/>
      <c r="AB561" s="293"/>
      <c r="AC561" s="293"/>
      <c r="AD561" s="293"/>
      <c r="AF561" s="293"/>
      <c r="AH561" s="293"/>
      <c r="AJ561" s="293"/>
      <c r="AK561" s="293"/>
      <c r="AM561" s="195"/>
      <c r="AN561" s="195"/>
      <c r="AO561" s="195"/>
      <c r="AP561" s="635"/>
      <c r="AQ561" s="635"/>
      <c r="AR561" s="635"/>
      <c r="AS561" s="635"/>
      <c r="AT561" s="20"/>
      <c r="AU561" s="20"/>
      <c r="AV561" s="20"/>
      <c r="AW561" s="20"/>
      <c r="AX561" s="20"/>
      <c r="AY561" s="20"/>
      <c r="AZ561" s="20"/>
      <c r="BA561" s="20"/>
      <c r="BB561" s="20"/>
      <c r="BC561" s="20"/>
      <c r="BD561" s="20"/>
      <c r="BE561" s="20"/>
      <c r="BF561" s="20"/>
      <c r="BG561" s="20"/>
      <c r="BH561" s="20"/>
      <c r="BI561" s="20"/>
      <c r="BJ561" s="20"/>
      <c r="BK561" s="20"/>
      <c r="BL561" s="20"/>
    </row>
    <row r="562" spans="3:64" ht="13.5" customHeight="1">
      <c r="C562" s="195"/>
      <c r="F562" s="195"/>
      <c r="G562" s="195"/>
      <c r="H562" s="195"/>
      <c r="I562" s="195"/>
      <c r="J562" s="302"/>
      <c r="K562" s="302"/>
      <c r="L562" s="302"/>
      <c r="M562" s="302"/>
      <c r="Q562" s="277"/>
      <c r="V562" s="292"/>
      <c r="Y562" s="293"/>
      <c r="Z562" s="293"/>
      <c r="AB562" s="293"/>
      <c r="AC562" s="293"/>
      <c r="AD562" s="293"/>
      <c r="AF562" s="293"/>
      <c r="AH562" s="293"/>
      <c r="AJ562" s="293"/>
      <c r="AK562" s="293"/>
      <c r="AM562" s="195"/>
      <c r="AN562" s="195"/>
      <c r="AO562" s="195"/>
      <c r="AP562" s="635"/>
      <c r="AQ562" s="635"/>
      <c r="AR562" s="635"/>
      <c r="AS562" s="635"/>
      <c r="AT562" s="20"/>
      <c r="AU562" s="20"/>
      <c r="AV562" s="20"/>
      <c r="AW562" s="20"/>
      <c r="AX562" s="20"/>
      <c r="AY562" s="20"/>
      <c r="AZ562" s="20"/>
      <c r="BA562" s="20"/>
      <c r="BB562" s="20"/>
      <c r="BC562" s="20"/>
      <c r="BD562" s="20"/>
      <c r="BE562" s="20"/>
      <c r="BF562" s="20"/>
      <c r="BG562" s="20"/>
      <c r="BH562" s="20"/>
      <c r="BI562" s="20"/>
      <c r="BJ562" s="20"/>
      <c r="BK562" s="20"/>
      <c r="BL562" s="20"/>
    </row>
    <row r="563" spans="3:64" ht="13.5" customHeight="1">
      <c r="C563" s="195"/>
      <c r="F563" s="195"/>
      <c r="G563" s="195"/>
      <c r="H563" s="195"/>
      <c r="I563" s="195"/>
      <c r="J563" s="302"/>
      <c r="K563" s="302"/>
      <c r="L563" s="302"/>
      <c r="M563" s="302"/>
      <c r="Q563" s="277"/>
      <c r="V563" s="292"/>
      <c r="Y563" s="293"/>
      <c r="Z563" s="293"/>
      <c r="AB563" s="293"/>
      <c r="AC563" s="293"/>
      <c r="AD563" s="293"/>
      <c r="AF563" s="293"/>
      <c r="AH563" s="293"/>
      <c r="AJ563" s="293"/>
      <c r="AK563" s="293"/>
      <c r="AM563" s="195"/>
      <c r="AN563" s="195"/>
      <c r="AO563" s="195"/>
      <c r="AP563" s="635"/>
      <c r="AQ563" s="635"/>
      <c r="AR563" s="635"/>
      <c r="AS563" s="635"/>
      <c r="AT563" s="20"/>
      <c r="AU563" s="20"/>
      <c r="AV563" s="20"/>
      <c r="AW563" s="20"/>
      <c r="AX563" s="20"/>
      <c r="AY563" s="20"/>
      <c r="AZ563" s="20"/>
      <c r="BA563" s="20"/>
      <c r="BB563" s="20"/>
      <c r="BC563" s="20"/>
      <c r="BD563" s="20"/>
      <c r="BE563" s="20"/>
      <c r="BF563" s="20"/>
      <c r="BG563" s="20"/>
      <c r="BH563" s="20"/>
      <c r="BI563" s="20"/>
      <c r="BJ563" s="20"/>
      <c r="BK563" s="20"/>
      <c r="BL563" s="20"/>
    </row>
    <row r="564" spans="3:64" ht="13.5" customHeight="1">
      <c r="C564" s="195"/>
      <c r="F564" s="195"/>
      <c r="G564" s="195"/>
      <c r="H564" s="195"/>
      <c r="I564" s="195"/>
      <c r="J564" s="302"/>
      <c r="K564" s="302"/>
      <c r="L564" s="302"/>
      <c r="M564" s="302"/>
      <c r="Q564" s="277"/>
      <c r="V564" s="292"/>
      <c r="Y564" s="293"/>
      <c r="Z564" s="293"/>
      <c r="AB564" s="293"/>
      <c r="AC564" s="293"/>
      <c r="AD564" s="293"/>
      <c r="AF564" s="293"/>
      <c r="AH564" s="293"/>
      <c r="AJ564" s="293"/>
      <c r="AK564" s="293"/>
      <c r="AM564" s="195"/>
      <c r="AN564" s="195"/>
      <c r="AO564" s="195"/>
      <c r="AP564" s="635"/>
      <c r="AQ564" s="635"/>
      <c r="AR564" s="635"/>
      <c r="AS564" s="635"/>
      <c r="AT564" s="20"/>
      <c r="AU564" s="20"/>
      <c r="AV564" s="20"/>
      <c r="AW564" s="20"/>
      <c r="AX564" s="20"/>
      <c r="AY564" s="20"/>
      <c r="AZ564" s="20"/>
      <c r="BA564" s="20"/>
      <c r="BB564" s="20"/>
      <c r="BC564" s="20"/>
      <c r="BD564" s="20"/>
      <c r="BE564" s="20"/>
      <c r="BF564" s="20"/>
      <c r="BG564" s="20"/>
      <c r="BH564" s="20"/>
      <c r="BI564" s="20"/>
      <c r="BJ564" s="20"/>
      <c r="BK564" s="20"/>
      <c r="BL564" s="20"/>
    </row>
    <row r="565" spans="3:64" ht="13.5" customHeight="1">
      <c r="C565" s="195"/>
      <c r="F565" s="195"/>
      <c r="G565" s="195"/>
      <c r="H565" s="195"/>
      <c r="I565" s="195"/>
      <c r="J565" s="302"/>
      <c r="K565" s="302"/>
      <c r="L565" s="302"/>
      <c r="M565" s="302"/>
      <c r="Q565" s="277"/>
      <c r="V565" s="292"/>
      <c r="Y565" s="293"/>
      <c r="Z565" s="293"/>
      <c r="AB565" s="293"/>
      <c r="AC565" s="293"/>
      <c r="AD565" s="293"/>
      <c r="AF565" s="293"/>
      <c r="AH565" s="293"/>
      <c r="AJ565" s="293"/>
      <c r="AK565" s="293"/>
      <c r="AM565" s="195"/>
      <c r="AN565" s="195"/>
      <c r="AO565" s="195"/>
      <c r="AP565" s="635"/>
      <c r="AQ565" s="635"/>
      <c r="AR565" s="635"/>
      <c r="AS565" s="635"/>
      <c r="AT565" s="20"/>
      <c r="AU565" s="20"/>
      <c r="AV565" s="20"/>
      <c r="AW565" s="20"/>
      <c r="AX565" s="20"/>
      <c r="AY565" s="20"/>
      <c r="AZ565" s="20"/>
      <c r="BA565" s="20"/>
      <c r="BB565" s="20"/>
      <c r="BC565" s="20"/>
      <c r="BD565" s="20"/>
      <c r="BE565" s="20"/>
      <c r="BF565" s="20"/>
      <c r="BG565" s="20"/>
      <c r="BH565" s="20"/>
      <c r="BI565" s="20"/>
      <c r="BJ565" s="20"/>
      <c r="BK565" s="20"/>
      <c r="BL565" s="20"/>
    </row>
    <row r="566" spans="3:64" ht="13.5" customHeight="1">
      <c r="C566" s="195"/>
      <c r="F566" s="195"/>
      <c r="G566" s="195"/>
      <c r="H566" s="195"/>
      <c r="I566" s="195"/>
      <c r="J566" s="302"/>
      <c r="K566" s="302"/>
      <c r="L566" s="302"/>
      <c r="M566" s="302"/>
      <c r="Q566" s="277"/>
      <c r="V566" s="292"/>
      <c r="Y566" s="293"/>
      <c r="Z566" s="293"/>
      <c r="AB566" s="293"/>
      <c r="AC566" s="293"/>
      <c r="AD566" s="293"/>
      <c r="AF566" s="293"/>
      <c r="AH566" s="293"/>
      <c r="AJ566" s="293"/>
      <c r="AK566" s="293"/>
      <c r="AM566" s="195"/>
      <c r="AN566" s="195"/>
      <c r="AO566" s="195"/>
      <c r="AP566" s="635"/>
      <c r="AQ566" s="635"/>
      <c r="AR566" s="635"/>
      <c r="AS566" s="635"/>
      <c r="AT566" s="20"/>
      <c r="AU566" s="20"/>
      <c r="AV566" s="20"/>
      <c r="AW566" s="20"/>
      <c r="AX566" s="20"/>
      <c r="AY566" s="20"/>
      <c r="AZ566" s="20"/>
      <c r="BA566" s="20"/>
      <c r="BB566" s="20"/>
      <c r="BC566" s="20"/>
      <c r="BD566" s="20"/>
      <c r="BE566" s="20"/>
      <c r="BF566" s="20"/>
      <c r="BG566" s="20"/>
      <c r="BH566" s="20"/>
      <c r="BI566" s="20"/>
      <c r="BJ566" s="20"/>
      <c r="BK566" s="20"/>
      <c r="BL566" s="20"/>
    </row>
    <row r="567" spans="3:64" ht="13.5" customHeight="1">
      <c r="C567" s="195"/>
      <c r="F567" s="195"/>
      <c r="G567" s="195"/>
      <c r="H567" s="195"/>
      <c r="I567" s="195"/>
      <c r="J567" s="302"/>
      <c r="K567" s="302"/>
      <c r="L567" s="302"/>
      <c r="M567" s="302"/>
      <c r="Q567" s="277"/>
      <c r="V567" s="292"/>
      <c r="Y567" s="293"/>
      <c r="Z567" s="293"/>
      <c r="AB567" s="293"/>
      <c r="AC567" s="293"/>
      <c r="AD567" s="293"/>
      <c r="AF567" s="293"/>
      <c r="AH567" s="293"/>
      <c r="AJ567" s="293"/>
      <c r="AK567" s="293"/>
      <c r="AM567" s="195"/>
      <c r="AN567" s="195"/>
      <c r="AO567" s="195"/>
      <c r="AP567" s="635"/>
      <c r="AQ567" s="635"/>
      <c r="AR567" s="635"/>
      <c r="AS567" s="635"/>
      <c r="AT567" s="20"/>
      <c r="AU567" s="20"/>
      <c r="AV567" s="20"/>
      <c r="AW567" s="20"/>
      <c r="AX567" s="20"/>
      <c r="AY567" s="20"/>
      <c r="AZ567" s="20"/>
      <c r="BA567" s="20"/>
      <c r="BB567" s="20"/>
      <c r="BC567" s="20"/>
      <c r="BD567" s="20"/>
      <c r="BE567" s="20"/>
      <c r="BF567" s="20"/>
      <c r="BG567" s="20"/>
      <c r="BH567" s="20"/>
      <c r="BI567" s="20"/>
      <c r="BJ567" s="20"/>
      <c r="BK567" s="20"/>
      <c r="BL567" s="20"/>
    </row>
    <row r="568" spans="3:64" ht="13.5" customHeight="1">
      <c r="C568" s="195"/>
      <c r="F568" s="195"/>
      <c r="G568" s="195"/>
      <c r="H568" s="195"/>
      <c r="I568" s="195"/>
      <c r="J568" s="302"/>
      <c r="K568" s="302"/>
      <c r="L568" s="302"/>
      <c r="M568" s="302"/>
      <c r="Q568" s="277"/>
      <c r="V568" s="292"/>
      <c r="Y568" s="293"/>
      <c r="Z568" s="293"/>
      <c r="AB568" s="293"/>
      <c r="AC568" s="293"/>
      <c r="AD568" s="293"/>
      <c r="AF568" s="293"/>
      <c r="AH568" s="293"/>
      <c r="AJ568" s="293"/>
      <c r="AK568" s="293"/>
      <c r="AM568" s="195"/>
      <c r="AN568" s="195"/>
      <c r="AO568" s="195"/>
      <c r="AP568" s="635"/>
      <c r="AQ568" s="635"/>
      <c r="AR568" s="635"/>
      <c r="AS568" s="635"/>
      <c r="AT568" s="20"/>
      <c r="AU568" s="20"/>
      <c r="AV568" s="20"/>
      <c r="AW568" s="20"/>
      <c r="AX568" s="20"/>
      <c r="AY568" s="20"/>
      <c r="AZ568" s="20"/>
      <c r="BA568" s="20"/>
      <c r="BB568" s="20"/>
      <c r="BC568" s="20"/>
      <c r="BD568" s="20"/>
      <c r="BE568" s="20"/>
      <c r="BF568" s="20"/>
      <c r="BG568" s="20"/>
      <c r="BH568" s="20"/>
      <c r="BI568" s="20"/>
      <c r="BJ568" s="20"/>
      <c r="BK568" s="20"/>
      <c r="BL568" s="20"/>
    </row>
    <row r="569" spans="3:64" ht="13.5" customHeight="1">
      <c r="C569" s="195"/>
      <c r="F569" s="195"/>
      <c r="G569" s="195"/>
      <c r="H569" s="195"/>
      <c r="I569" s="195"/>
      <c r="J569" s="302"/>
      <c r="K569" s="302"/>
      <c r="L569" s="302"/>
      <c r="M569" s="302"/>
      <c r="Q569" s="277"/>
      <c r="V569" s="292"/>
      <c r="Y569" s="293"/>
      <c r="Z569" s="293"/>
      <c r="AB569" s="293"/>
      <c r="AC569" s="293"/>
      <c r="AD569" s="293"/>
      <c r="AF569" s="293"/>
      <c r="AH569" s="293"/>
      <c r="AJ569" s="293"/>
      <c r="AK569" s="293"/>
      <c r="AM569" s="195"/>
      <c r="AN569" s="195"/>
      <c r="AO569" s="195"/>
      <c r="AP569" s="635"/>
      <c r="AQ569" s="635"/>
      <c r="AR569" s="635"/>
      <c r="AS569" s="635"/>
      <c r="AT569" s="20"/>
      <c r="AU569" s="20"/>
      <c r="AV569" s="20"/>
      <c r="AW569" s="20"/>
      <c r="AX569" s="20"/>
      <c r="AY569" s="20"/>
      <c r="AZ569" s="20"/>
      <c r="BA569" s="20"/>
      <c r="BB569" s="20"/>
      <c r="BC569" s="20"/>
      <c r="BD569" s="20"/>
      <c r="BE569" s="20"/>
      <c r="BF569" s="20"/>
      <c r="BG569" s="20"/>
      <c r="BH569" s="20"/>
      <c r="BI569" s="20"/>
      <c r="BJ569" s="20"/>
      <c r="BK569" s="20"/>
      <c r="BL569" s="20"/>
    </row>
    <row r="570" spans="3:64" ht="13.5" customHeight="1">
      <c r="C570" s="195"/>
      <c r="F570" s="195"/>
      <c r="G570" s="195"/>
      <c r="H570" s="195"/>
      <c r="I570" s="195"/>
      <c r="J570" s="302"/>
      <c r="K570" s="302"/>
      <c r="L570" s="302"/>
      <c r="M570" s="302"/>
      <c r="Q570" s="277"/>
      <c r="V570" s="292"/>
      <c r="Y570" s="293"/>
      <c r="Z570" s="293"/>
      <c r="AB570" s="293"/>
      <c r="AC570" s="293"/>
      <c r="AD570" s="293"/>
      <c r="AF570" s="293"/>
      <c r="AH570" s="293"/>
      <c r="AJ570" s="293"/>
      <c r="AK570" s="293"/>
      <c r="AM570" s="195"/>
      <c r="AN570" s="195"/>
      <c r="AO570" s="195"/>
      <c r="AP570" s="635"/>
      <c r="AQ570" s="635"/>
      <c r="AR570" s="635"/>
      <c r="AS570" s="635"/>
      <c r="AT570" s="20"/>
      <c r="AU570" s="20"/>
      <c r="AV570" s="20"/>
      <c r="AW570" s="20"/>
      <c r="AX570" s="20"/>
      <c r="AY570" s="20"/>
      <c r="AZ570" s="20"/>
      <c r="BA570" s="20"/>
      <c r="BB570" s="20"/>
      <c r="BC570" s="20"/>
      <c r="BD570" s="20"/>
      <c r="BE570" s="20"/>
      <c r="BF570" s="20"/>
      <c r="BG570" s="20"/>
      <c r="BH570" s="20"/>
      <c r="BI570" s="20"/>
      <c r="BJ570" s="20"/>
      <c r="BK570" s="20"/>
      <c r="BL570" s="20"/>
    </row>
    <row r="571" spans="3:64" ht="13.5" customHeight="1">
      <c r="C571" s="195"/>
      <c r="F571" s="195"/>
      <c r="G571" s="195"/>
      <c r="H571" s="195"/>
      <c r="I571" s="195"/>
      <c r="J571" s="302"/>
      <c r="K571" s="302"/>
      <c r="L571" s="302"/>
      <c r="M571" s="302"/>
      <c r="Q571" s="277"/>
      <c r="V571" s="292"/>
      <c r="Y571" s="293"/>
      <c r="Z571" s="293"/>
      <c r="AB571" s="293"/>
      <c r="AC571" s="293"/>
      <c r="AD571" s="293"/>
      <c r="AF571" s="293"/>
      <c r="AH571" s="293"/>
      <c r="AJ571" s="293"/>
      <c r="AK571" s="293"/>
      <c r="AM571" s="195"/>
      <c r="AN571" s="195"/>
      <c r="AO571" s="195"/>
      <c r="AP571" s="635"/>
      <c r="AQ571" s="635"/>
      <c r="AR571" s="635"/>
      <c r="AS571" s="635"/>
      <c r="AT571" s="20"/>
      <c r="AU571" s="20"/>
      <c r="AV571" s="20"/>
      <c r="AW571" s="20"/>
      <c r="AX571" s="20"/>
      <c r="AY571" s="20"/>
      <c r="AZ571" s="20"/>
      <c r="BA571" s="20"/>
      <c r="BB571" s="20"/>
      <c r="BC571" s="20"/>
      <c r="BD571" s="20"/>
      <c r="BE571" s="20"/>
      <c r="BF571" s="20"/>
      <c r="BG571" s="20"/>
      <c r="BH571" s="20"/>
      <c r="BI571" s="20"/>
      <c r="BJ571" s="20"/>
      <c r="BK571" s="20"/>
      <c r="BL571" s="20"/>
    </row>
    <row r="572" spans="3:64" ht="13.5" customHeight="1">
      <c r="C572" s="195"/>
      <c r="F572" s="195"/>
      <c r="G572" s="195"/>
      <c r="H572" s="195"/>
      <c r="I572" s="195"/>
      <c r="J572" s="302"/>
      <c r="K572" s="302"/>
      <c r="L572" s="302"/>
      <c r="M572" s="302"/>
      <c r="Q572" s="277"/>
      <c r="V572" s="292"/>
      <c r="Y572" s="293"/>
      <c r="Z572" s="293"/>
      <c r="AB572" s="293"/>
      <c r="AC572" s="293"/>
      <c r="AD572" s="293"/>
      <c r="AF572" s="293"/>
      <c r="AH572" s="293"/>
      <c r="AJ572" s="293"/>
      <c r="AK572" s="293"/>
      <c r="AM572" s="195"/>
      <c r="AN572" s="195"/>
      <c r="AO572" s="195"/>
      <c r="AP572" s="635"/>
      <c r="AQ572" s="635"/>
      <c r="AR572" s="635"/>
      <c r="AS572" s="635"/>
      <c r="AT572" s="20"/>
      <c r="AU572" s="20"/>
      <c r="AV572" s="20"/>
      <c r="AW572" s="20"/>
      <c r="AX572" s="20"/>
      <c r="AY572" s="20"/>
      <c r="AZ572" s="20"/>
      <c r="BA572" s="20"/>
      <c r="BB572" s="20"/>
      <c r="BC572" s="20"/>
      <c r="BD572" s="20"/>
      <c r="BE572" s="20"/>
      <c r="BF572" s="20"/>
      <c r="BG572" s="20"/>
      <c r="BH572" s="20"/>
      <c r="BI572" s="20"/>
      <c r="BJ572" s="20"/>
      <c r="BK572" s="20"/>
      <c r="BL572" s="20"/>
    </row>
    <row r="573" spans="3:64" ht="13.5" customHeight="1">
      <c r="C573" s="195"/>
      <c r="F573" s="195"/>
      <c r="G573" s="195"/>
      <c r="H573" s="195"/>
      <c r="I573" s="195"/>
      <c r="J573" s="302"/>
      <c r="K573" s="302"/>
      <c r="L573" s="302"/>
      <c r="M573" s="302"/>
      <c r="Q573" s="277"/>
      <c r="V573" s="292"/>
      <c r="Y573" s="293"/>
      <c r="Z573" s="293"/>
      <c r="AB573" s="293"/>
      <c r="AC573" s="293"/>
      <c r="AD573" s="293"/>
      <c r="AF573" s="293"/>
      <c r="AH573" s="293"/>
      <c r="AJ573" s="293"/>
      <c r="AK573" s="293"/>
      <c r="AM573" s="195"/>
      <c r="AN573" s="195"/>
      <c r="AO573" s="195"/>
      <c r="AP573" s="635"/>
      <c r="AQ573" s="635"/>
      <c r="AR573" s="635"/>
      <c r="AS573" s="635"/>
      <c r="AT573" s="20"/>
      <c r="AU573" s="20"/>
      <c r="AV573" s="20"/>
      <c r="AW573" s="20"/>
      <c r="AX573" s="20"/>
      <c r="AY573" s="20"/>
      <c r="AZ573" s="20"/>
      <c r="BA573" s="20"/>
      <c r="BB573" s="20"/>
      <c r="BC573" s="20"/>
      <c r="BD573" s="20"/>
      <c r="BE573" s="20"/>
      <c r="BF573" s="20"/>
      <c r="BG573" s="20"/>
      <c r="BH573" s="20"/>
      <c r="BI573" s="20"/>
      <c r="BJ573" s="20"/>
      <c r="BK573" s="20"/>
      <c r="BL573" s="20"/>
    </row>
    <row r="574" spans="3:64" ht="13.5" customHeight="1">
      <c r="C574" s="195"/>
      <c r="F574" s="195"/>
      <c r="G574" s="195"/>
      <c r="H574" s="195"/>
      <c r="I574" s="195"/>
      <c r="J574" s="302"/>
      <c r="K574" s="302"/>
      <c r="L574" s="302"/>
      <c r="M574" s="302"/>
      <c r="Q574" s="277"/>
      <c r="V574" s="292"/>
      <c r="Y574" s="293"/>
      <c r="Z574" s="293"/>
      <c r="AB574" s="293"/>
      <c r="AC574" s="293"/>
      <c r="AD574" s="293"/>
      <c r="AF574" s="293"/>
      <c r="AH574" s="293"/>
      <c r="AJ574" s="293"/>
      <c r="AK574" s="293"/>
      <c r="AM574" s="195"/>
      <c r="AN574" s="195"/>
      <c r="AO574" s="195"/>
      <c r="AP574" s="635"/>
      <c r="AQ574" s="635"/>
      <c r="AR574" s="635"/>
      <c r="AS574" s="635"/>
      <c r="AT574" s="20"/>
      <c r="AU574" s="20"/>
      <c r="AV574" s="20"/>
      <c r="AW574" s="20"/>
      <c r="AX574" s="20"/>
      <c r="AY574" s="20"/>
      <c r="AZ574" s="20"/>
      <c r="BA574" s="20"/>
      <c r="BB574" s="20"/>
      <c r="BC574" s="20"/>
      <c r="BD574" s="20"/>
      <c r="BE574" s="20"/>
      <c r="BF574" s="20"/>
      <c r="BG574" s="20"/>
      <c r="BH574" s="20"/>
      <c r="BI574" s="20"/>
      <c r="BJ574" s="20"/>
      <c r="BK574" s="20"/>
      <c r="BL574" s="20"/>
    </row>
    <row r="575" spans="3:64" ht="13.5" customHeight="1">
      <c r="C575" s="195"/>
      <c r="F575" s="195"/>
      <c r="G575" s="195"/>
      <c r="H575" s="195"/>
      <c r="I575" s="195"/>
      <c r="J575" s="302"/>
      <c r="K575" s="302"/>
      <c r="L575" s="302"/>
      <c r="M575" s="302"/>
      <c r="Q575" s="277"/>
      <c r="V575" s="292"/>
      <c r="Y575" s="293"/>
      <c r="Z575" s="293"/>
      <c r="AB575" s="293"/>
      <c r="AC575" s="293"/>
      <c r="AD575" s="293"/>
      <c r="AF575" s="293"/>
      <c r="AH575" s="293"/>
      <c r="AJ575" s="293"/>
      <c r="AK575" s="293"/>
      <c r="AM575" s="195"/>
      <c r="AN575" s="195"/>
      <c r="AO575" s="195"/>
      <c r="AP575" s="635"/>
      <c r="AQ575" s="635"/>
      <c r="AR575" s="635"/>
      <c r="AS575" s="635"/>
      <c r="AT575" s="20"/>
      <c r="AU575" s="20"/>
      <c r="AV575" s="20"/>
      <c r="AW575" s="20"/>
      <c r="AX575" s="20"/>
      <c r="AY575" s="20"/>
      <c r="AZ575" s="20"/>
      <c r="BA575" s="20"/>
      <c r="BB575" s="20"/>
      <c r="BC575" s="20"/>
      <c r="BD575" s="20"/>
      <c r="BE575" s="20"/>
      <c r="BF575" s="20"/>
      <c r="BG575" s="20"/>
      <c r="BH575" s="20"/>
      <c r="BI575" s="20"/>
      <c r="BJ575" s="20"/>
      <c r="BK575" s="20"/>
      <c r="BL575" s="20"/>
    </row>
    <row r="576" spans="3:64" ht="13.5" customHeight="1">
      <c r="C576" s="195"/>
      <c r="F576" s="195"/>
      <c r="G576" s="195"/>
      <c r="H576" s="195"/>
      <c r="I576" s="195"/>
      <c r="J576" s="302"/>
      <c r="K576" s="302"/>
      <c r="L576" s="302"/>
      <c r="M576" s="302"/>
      <c r="Q576" s="277"/>
      <c r="V576" s="292"/>
      <c r="Y576" s="293"/>
      <c r="Z576" s="293"/>
      <c r="AB576" s="293"/>
      <c r="AC576" s="293"/>
      <c r="AD576" s="293"/>
      <c r="AF576" s="293"/>
      <c r="AH576" s="293"/>
      <c r="AJ576" s="293"/>
      <c r="AK576" s="293"/>
      <c r="AM576" s="195"/>
      <c r="AN576" s="195"/>
      <c r="AO576" s="195"/>
      <c r="AP576" s="635"/>
      <c r="AQ576" s="635"/>
      <c r="AR576" s="635"/>
      <c r="AS576" s="635"/>
      <c r="AT576" s="20"/>
      <c r="AU576" s="20"/>
      <c r="AV576" s="20"/>
      <c r="AW576" s="20"/>
      <c r="AX576" s="20"/>
      <c r="AY576" s="20"/>
      <c r="AZ576" s="20"/>
      <c r="BA576" s="20"/>
      <c r="BB576" s="20"/>
      <c r="BC576" s="20"/>
      <c r="BD576" s="20"/>
      <c r="BE576" s="20"/>
      <c r="BF576" s="20"/>
      <c r="BG576" s="20"/>
      <c r="BH576" s="20"/>
      <c r="BI576" s="20"/>
      <c r="BJ576" s="20"/>
      <c r="BK576" s="20"/>
      <c r="BL576" s="20"/>
    </row>
    <row r="577" spans="3:64" ht="13.5" customHeight="1">
      <c r="C577" s="195"/>
      <c r="F577" s="195"/>
      <c r="G577" s="195"/>
      <c r="H577" s="195"/>
      <c r="I577" s="195"/>
      <c r="J577" s="302"/>
      <c r="K577" s="302"/>
      <c r="L577" s="302"/>
      <c r="M577" s="302"/>
      <c r="Q577" s="277"/>
      <c r="V577" s="292"/>
      <c r="Y577" s="293"/>
      <c r="Z577" s="293"/>
      <c r="AB577" s="293"/>
      <c r="AC577" s="293"/>
      <c r="AD577" s="293"/>
      <c r="AF577" s="293"/>
      <c r="AH577" s="293"/>
      <c r="AJ577" s="293"/>
      <c r="AK577" s="293"/>
      <c r="AM577" s="195"/>
      <c r="AN577" s="195"/>
      <c r="AO577" s="195"/>
      <c r="AP577" s="635"/>
      <c r="AQ577" s="635"/>
      <c r="AR577" s="635"/>
      <c r="AS577" s="635"/>
      <c r="AT577" s="20"/>
      <c r="AU577" s="20"/>
      <c r="AV577" s="20"/>
      <c r="AW577" s="20"/>
      <c r="AX577" s="20"/>
      <c r="AY577" s="20"/>
      <c r="AZ577" s="20"/>
      <c r="BA577" s="20"/>
      <c r="BB577" s="20"/>
      <c r="BC577" s="20"/>
      <c r="BD577" s="20"/>
      <c r="BE577" s="20"/>
      <c r="BF577" s="20"/>
      <c r="BG577" s="20"/>
      <c r="BH577" s="20"/>
      <c r="BI577" s="20"/>
      <c r="BJ577" s="20"/>
      <c r="BK577" s="20"/>
      <c r="BL577" s="20"/>
    </row>
    <row r="578" spans="3:64" ht="13.5" customHeight="1">
      <c r="C578" s="195"/>
      <c r="F578" s="195"/>
      <c r="G578" s="195"/>
      <c r="H578" s="195"/>
      <c r="I578" s="195"/>
      <c r="J578" s="302"/>
      <c r="K578" s="302"/>
      <c r="L578" s="302"/>
      <c r="M578" s="302"/>
      <c r="Q578" s="277"/>
      <c r="V578" s="292"/>
      <c r="Y578" s="293"/>
      <c r="Z578" s="293"/>
      <c r="AB578" s="293"/>
      <c r="AC578" s="293"/>
      <c r="AD578" s="293"/>
      <c r="AF578" s="293"/>
      <c r="AH578" s="293"/>
      <c r="AJ578" s="293"/>
      <c r="AK578" s="293"/>
      <c r="AM578" s="195"/>
      <c r="AN578" s="195"/>
      <c r="AO578" s="195"/>
      <c r="AP578" s="635"/>
      <c r="AQ578" s="635"/>
      <c r="AR578" s="635"/>
      <c r="AS578" s="635"/>
      <c r="AT578" s="20"/>
      <c r="AU578" s="20"/>
      <c r="AV578" s="20"/>
      <c r="AW578" s="20"/>
      <c r="AX578" s="20"/>
      <c r="AY578" s="20"/>
      <c r="AZ578" s="20"/>
      <c r="BA578" s="20"/>
      <c r="BB578" s="20"/>
      <c r="BC578" s="20"/>
      <c r="BD578" s="20"/>
      <c r="BE578" s="20"/>
      <c r="BF578" s="20"/>
      <c r="BG578" s="20"/>
      <c r="BH578" s="20"/>
      <c r="BI578" s="20"/>
      <c r="BJ578" s="20"/>
      <c r="BK578" s="20"/>
      <c r="BL578" s="20"/>
    </row>
    <row r="579" spans="3:64" ht="13.5" customHeight="1">
      <c r="C579" s="195"/>
      <c r="F579" s="195"/>
      <c r="G579" s="195"/>
      <c r="H579" s="195"/>
      <c r="I579" s="195"/>
      <c r="J579" s="302"/>
      <c r="K579" s="302"/>
      <c r="L579" s="302"/>
      <c r="M579" s="302"/>
      <c r="Q579" s="277"/>
      <c r="V579" s="292"/>
      <c r="Y579" s="293"/>
      <c r="Z579" s="293"/>
      <c r="AB579" s="293"/>
      <c r="AC579" s="293"/>
      <c r="AD579" s="293"/>
      <c r="AF579" s="293"/>
      <c r="AH579" s="293"/>
      <c r="AJ579" s="293"/>
      <c r="AK579" s="293"/>
      <c r="AM579" s="195"/>
      <c r="AN579" s="195"/>
      <c r="AO579" s="195"/>
      <c r="AP579" s="635"/>
      <c r="AQ579" s="635"/>
      <c r="AR579" s="635"/>
      <c r="AS579" s="635"/>
      <c r="AT579" s="20"/>
      <c r="AU579" s="20"/>
      <c r="AV579" s="20"/>
      <c r="AW579" s="20"/>
      <c r="AX579" s="20"/>
      <c r="AY579" s="20"/>
      <c r="AZ579" s="20"/>
      <c r="BA579" s="20"/>
      <c r="BB579" s="20"/>
      <c r="BC579" s="20"/>
      <c r="BD579" s="20"/>
      <c r="BE579" s="20"/>
      <c r="BF579" s="20"/>
      <c r="BG579" s="20"/>
      <c r="BH579" s="20"/>
      <c r="BI579" s="20"/>
      <c r="BJ579" s="20"/>
      <c r="BK579" s="20"/>
      <c r="BL579" s="20"/>
    </row>
    <row r="580" spans="3:64" ht="13.5" customHeight="1">
      <c r="C580" s="195"/>
      <c r="F580" s="195"/>
      <c r="G580" s="195"/>
      <c r="H580" s="195"/>
      <c r="I580" s="195"/>
      <c r="J580" s="302"/>
      <c r="K580" s="302"/>
      <c r="L580" s="302"/>
      <c r="M580" s="302"/>
      <c r="Q580" s="277"/>
      <c r="V580" s="292"/>
      <c r="Y580" s="293"/>
      <c r="Z580" s="293"/>
      <c r="AB580" s="293"/>
      <c r="AC580" s="293"/>
      <c r="AD580" s="293"/>
      <c r="AF580" s="293"/>
      <c r="AH580" s="293"/>
      <c r="AJ580" s="293"/>
      <c r="AK580" s="293"/>
      <c r="AM580" s="195"/>
      <c r="AN580" s="195"/>
      <c r="AO580" s="195"/>
      <c r="AP580" s="635"/>
      <c r="AQ580" s="635"/>
      <c r="AR580" s="635"/>
      <c r="AS580" s="635"/>
      <c r="AT580" s="20"/>
      <c r="AU580" s="20"/>
      <c r="AV580" s="20"/>
      <c r="AW580" s="20"/>
      <c r="AX580" s="20"/>
      <c r="AY580" s="20"/>
      <c r="AZ580" s="20"/>
      <c r="BA580" s="20"/>
      <c r="BB580" s="20"/>
      <c r="BC580" s="20"/>
      <c r="BD580" s="20"/>
      <c r="BE580" s="20"/>
      <c r="BF580" s="20"/>
      <c r="BG580" s="20"/>
      <c r="BH580" s="20"/>
      <c r="BI580" s="20"/>
      <c r="BJ580" s="20"/>
      <c r="BK580" s="20"/>
      <c r="BL580" s="20"/>
    </row>
    <row r="581" spans="3:64" ht="13.5" customHeight="1">
      <c r="C581" s="195"/>
      <c r="F581" s="195"/>
      <c r="G581" s="195"/>
      <c r="H581" s="195"/>
      <c r="I581" s="195"/>
      <c r="J581" s="302"/>
      <c r="K581" s="302"/>
      <c r="L581" s="302"/>
      <c r="M581" s="302"/>
      <c r="Q581" s="277"/>
      <c r="V581" s="292"/>
      <c r="Y581" s="293"/>
      <c r="Z581" s="293"/>
      <c r="AB581" s="293"/>
      <c r="AC581" s="293"/>
      <c r="AD581" s="293"/>
      <c r="AF581" s="293"/>
      <c r="AH581" s="293"/>
      <c r="AJ581" s="293"/>
      <c r="AK581" s="293"/>
      <c r="AM581" s="195"/>
      <c r="AN581" s="195"/>
      <c r="AO581" s="195"/>
      <c r="AP581" s="635"/>
      <c r="AQ581" s="635"/>
      <c r="AR581" s="635"/>
      <c r="AS581" s="635"/>
      <c r="AT581" s="20"/>
      <c r="AU581" s="20"/>
      <c r="AV581" s="20"/>
      <c r="AW581" s="20"/>
      <c r="AX581" s="20"/>
      <c r="AY581" s="20"/>
      <c r="AZ581" s="20"/>
      <c r="BA581" s="20"/>
      <c r="BB581" s="20"/>
      <c r="BC581" s="20"/>
      <c r="BD581" s="20"/>
      <c r="BE581" s="20"/>
      <c r="BF581" s="20"/>
      <c r="BG581" s="20"/>
      <c r="BH581" s="20"/>
      <c r="BI581" s="20"/>
      <c r="BJ581" s="20"/>
      <c r="BK581" s="20"/>
      <c r="BL581" s="20"/>
    </row>
    <row r="582" spans="3:64" ht="13.5" customHeight="1">
      <c r="C582" s="195"/>
      <c r="F582" s="195"/>
      <c r="G582" s="195"/>
      <c r="H582" s="195"/>
      <c r="I582" s="195"/>
      <c r="J582" s="302"/>
      <c r="K582" s="302"/>
      <c r="L582" s="302"/>
      <c r="M582" s="302"/>
      <c r="Q582" s="277"/>
      <c r="V582" s="292"/>
      <c r="Y582" s="293"/>
      <c r="Z582" s="293"/>
      <c r="AB582" s="293"/>
      <c r="AC582" s="293"/>
      <c r="AD582" s="293"/>
      <c r="AF582" s="293"/>
      <c r="AH582" s="293"/>
      <c r="AJ582" s="293"/>
      <c r="AK582" s="293"/>
      <c r="AM582" s="195"/>
      <c r="AN582" s="195"/>
      <c r="AO582" s="195"/>
      <c r="AP582" s="635"/>
      <c r="AQ582" s="635"/>
      <c r="AR582" s="635"/>
      <c r="AS582" s="635"/>
      <c r="AT582" s="20"/>
      <c r="AU582" s="20"/>
      <c r="AV582" s="20"/>
      <c r="AW582" s="20"/>
      <c r="AX582" s="20"/>
      <c r="AY582" s="20"/>
      <c r="AZ582" s="20"/>
      <c r="BA582" s="20"/>
      <c r="BB582" s="20"/>
      <c r="BC582" s="20"/>
      <c r="BD582" s="20"/>
      <c r="BE582" s="20"/>
      <c r="BF582" s="20"/>
      <c r="BG582" s="20"/>
      <c r="BH582" s="20"/>
      <c r="BI582" s="20"/>
      <c r="BJ582" s="20"/>
      <c r="BK582" s="20"/>
      <c r="BL582" s="20"/>
    </row>
    <row r="583" spans="3:64" ht="13.5" customHeight="1">
      <c r="C583" s="195"/>
      <c r="F583" s="195"/>
      <c r="G583" s="195"/>
      <c r="H583" s="195"/>
      <c r="I583" s="195"/>
      <c r="J583" s="302"/>
      <c r="K583" s="302"/>
      <c r="L583" s="302"/>
      <c r="M583" s="302"/>
      <c r="Q583" s="277"/>
      <c r="V583" s="292"/>
      <c r="Y583" s="293"/>
      <c r="Z583" s="293"/>
      <c r="AB583" s="293"/>
      <c r="AC583" s="293"/>
      <c r="AD583" s="293"/>
      <c r="AF583" s="293"/>
      <c r="AH583" s="293"/>
      <c r="AJ583" s="293"/>
      <c r="AK583" s="293"/>
      <c r="AM583" s="195"/>
      <c r="AN583" s="195"/>
      <c r="AO583" s="195"/>
      <c r="AP583" s="635"/>
      <c r="AQ583" s="635"/>
      <c r="AR583" s="635"/>
      <c r="AS583" s="635"/>
      <c r="AT583" s="20"/>
      <c r="AU583" s="20"/>
      <c r="AV583" s="20"/>
      <c r="AW583" s="20"/>
      <c r="AX583" s="20"/>
      <c r="AY583" s="20"/>
      <c r="AZ583" s="20"/>
      <c r="BA583" s="20"/>
      <c r="BB583" s="20"/>
      <c r="BC583" s="20"/>
      <c r="BD583" s="20"/>
      <c r="BE583" s="20"/>
      <c r="BF583" s="20"/>
      <c r="BG583" s="20"/>
      <c r="BH583" s="20"/>
      <c r="BI583" s="20"/>
      <c r="BJ583" s="20"/>
      <c r="BK583" s="20"/>
      <c r="BL583" s="20"/>
    </row>
    <row r="584" spans="3:64" ht="13.5" customHeight="1">
      <c r="C584" s="195"/>
      <c r="F584" s="195"/>
      <c r="G584" s="195"/>
      <c r="H584" s="195"/>
      <c r="I584" s="195"/>
      <c r="J584" s="302"/>
      <c r="K584" s="302"/>
      <c r="L584" s="302"/>
      <c r="M584" s="302"/>
      <c r="Q584" s="277"/>
      <c r="V584" s="292"/>
      <c r="Y584" s="293"/>
      <c r="Z584" s="293"/>
      <c r="AB584" s="293"/>
      <c r="AC584" s="293"/>
      <c r="AD584" s="293"/>
      <c r="AF584" s="293"/>
      <c r="AH584" s="293"/>
      <c r="AJ584" s="293"/>
      <c r="AK584" s="293"/>
      <c r="AM584" s="195"/>
      <c r="AN584" s="195"/>
      <c r="AO584" s="195"/>
      <c r="AP584" s="635"/>
      <c r="AQ584" s="635"/>
      <c r="AR584" s="635"/>
      <c r="AS584" s="635"/>
      <c r="AT584" s="20"/>
      <c r="AU584" s="20"/>
      <c r="AV584" s="20"/>
      <c r="AW584" s="20"/>
      <c r="AX584" s="20"/>
      <c r="AY584" s="20"/>
      <c r="AZ584" s="20"/>
      <c r="BA584" s="20"/>
      <c r="BB584" s="20"/>
      <c r="BC584" s="20"/>
      <c r="BD584" s="20"/>
      <c r="BE584" s="20"/>
      <c r="BF584" s="20"/>
      <c r="BG584" s="20"/>
      <c r="BH584" s="20"/>
      <c r="BI584" s="20"/>
      <c r="BJ584" s="20"/>
      <c r="BK584" s="20"/>
      <c r="BL584" s="20"/>
    </row>
    <row r="585" spans="3:64" ht="13.5" customHeight="1">
      <c r="C585" s="195"/>
      <c r="F585" s="195"/>
      <c r="G585" s="195"/>
      <c r="H585" s="195"/>
      <c r="I585" s="195"/>
      <c r="J585" s="302"/>
      <c r="K585" s="302"/>
      <c r="L585" s="302"/>
      <c r="M585" s="302"/>
      <c r="Q585" s="277"/>
      <c r="V585" s="292"/>
      <c r="Y585" s="293"/>
      <c r="Z585" s="293"/>
      <c r="AB585" s="293"/>
      <c r="AC585" s="293"/>
      <c r="AD585" s="293"/>
      <c r="AF585" s="293"/>
      <c r="AH585" s="293"/>
      <c r="AJ585" s="293"/>
      <c r="AK585" s="293"/>
      <c r="AM585" s="195"/>
      <c r="AN585" s="195"/>
      <c r="AO585" s="195"/>
      <c r="AP585" s="635"/>
      <c r="AQ585" s="635"/>
      <c r="AR585" s="635"/>
      <c r="AS585" s="635"/>
      <c r="AT585" s="20"/>
      <c r="AU585" s="20"/>
      <c r="AV585" s="20"/>
      <c r="AW585" s="20"/>
      <c r="AX585" s="20"/>
      <c r="AY585" s="20"/>
      <c r="AZ585" s="20"/>
      <c r="BA585" s="20"/>
      <c r="BB585" s="20"/>
      <c r="BC585" s="20"/>
      <c r="BD585" s="20"/>
      <c r="BE585" s="20"/>
      <c r="BF585" s="20"/>
      <c r="BG585" s="20"/>
      <c r="BH585" s="20"/>
      <c r="BI585" s="20"/>
      <c r="BJ585" s="20"/>
      <c r="BK585" s="20"/>
      <c r="BL585" s="20"/>
    </row>
    <row r="586" spans="3:64" ht="13.5" customHeight="1">
      <c r="C586" s="195"/>
      <c r="F586" s="195"/>
      <c r="G586" s="195"/>
      <c r="H586" s="195"/>
      <c r="I586" s="195"/>
      <c r="J586" s="302"/>
      <c r="K586" s="302"/>
      <c r="L586" s="302"/>
      <c r="M586" s="302"/>
      <c r="Q586" s="277"/>
      <c r="V586" s="292"/>
      <c r="Y586" s="293"/>
      <c r="Z586" s="293"/>
      <c r="AB586" s="293"/>
      <c r="AC586" s="293"/>
      <c r="AD586" s="293"/>
      <c r="AF586" s="293"/>
      <c r="AH586" s="293"/>
      <c r="AJ586" s="293"/>
      <c r="AK586" s="293"/>
      <c r="AM586" s="195"/>
      <c r="AN586" s="195"/>
      <c r="AO586" s="195"/>
      <c r="AP586" s="635"/>
      <c r="AQ586" s="635"/>
      <c r="AR586" s="635"/>
      <c r="AS586" s="635"/>
      <c r="AT586" s="20"/>
      <c r="AU586" s="20"/>
      <c r="AV586" s="20"/>
      <c r="AW586" s="20"/>
      <c r="AX586" s="20"/>
      <c r="AY586" s="20"/>
      <c r="AZ586" s="20"/>
      <c r="BA586" s="20"/>
      <c r="BB586" s="20"/>
      <c r="BC586" s="20"/>
      <c r="BD586" s="20"/>
      <c r="BE586" s="20"/>
      <c r="BF586" s="20"/>
      <c r="BG586" s="20"/>
      <c r="BH586" s="20"/>
      <c r="BI586" s="20"/>
      <c r="BJ586" s="20"/>
      <c r="BK586" s="20"/>
      <c r="BL586" s="20"/>
    </row>
    <row r="587" spans="3:64" ht="13.5" customHeight="1">
      <c r="C587" s="195"/>
      <c r="F587" s="195"/>
      <c r="G587" s="195"/>
      <c r="H587" s="195"/>
      <c r="I587" s="195"/>
      <c r="J587" s="302"/>
      <c r="K587" s="302"/>
      <c r="L587" s="302"/>
      <c r="M587" s="302"/>
      <c r="Q587" s="277"/>
      <c r="V587" s="292"/>
      <c r="Y587" s="293"/>
      <c r="Z587" s="293"/>
      <c r="AB587" s="293"/>
      <c r="AC587" s="293"/>
      <c r="AD587" s="293"/>
      <c r="AF587" s="293"/>
      <c r="AH587" s="293"/>
      <c r="AJ587" s="293"/>
      <c r="AK587" s="293"/>
      <c r="AM587" s="195"/>
      <c r="AN587" s="195"/>
      <c r="AO587" s="195"/>
      <c r="AP587" s="635"/>
      <c r="AQ587" s="635"/>
      <c r="AR587" s="635"/>
      <c r="AS587" s="635"/>
      <c r="AT587" s="20"/>
      <c r="AU587" s="20"/>
      <c r="AV587" s="20"/>
      <c r="AW587" s="20"/>
      <c r="AX587" s="20"/>
      <c r="AY587" s="20"/>
      <c r="AZ587" s="20"/>
      <c r="BA587" s="20"/>
      <c r="BB587" s="20"/>
      <c r="BC587" s="20"/>
      <c r="BD587" s="20"/>
      <c r="BE587" s="20"/>
      <c r="BF587" s="20"/>
      <c r="BG587" s="20"/>
      <c r="BH587" s="20"/>
      <c r="BI587" s="20"/>
      <c r="BJ587" s="20"/>
      <c r="BK587" s="20"/>
      <c r="BL587" s="20"/>
    </row>
    <row r="588" spans="3:64" ht="13.5" customHeight="1">
      <c r="C588" s="195"/>
      <c r="F588" s="195"/>
      <c r="G588" s="195"/>
      <c r="H588" s="195"/>
      <c r="I588" s="195"/>
      <c r="J588" s="302"/>
      <c r="K588" s="302"/>
      <c r="L588" s="302"/>
      <c r="M588" s="302"/>
      <c r="Q588" s="277"/>
      <c r="V588" s="292"/>
      <c r="Y588" s="293"/>
      <c r="Z588" s="293"/>
      <c r="AB588" s="293"/>
      <c r="AC588" s="293"/>
      <c r="AD588" s="293"/>
      <c r="AF588" s="293"/>
      <c r="AH588" s="293"/>
      <c r="AJ588" s="293"/>
      <c r="AK588" s="293"/>
      <c r="AM588" s="195"/>
      <c r="AN588" s="195"/>
      <c r="AO588" s="195"/>
      <c r="AP588" s="635"/>
      <c r="AQ588" s="635"/>
      <c r="AR588" s="635"/>
      <c r="AS588" s="635"/>
      <c r="AT588" s="20"/>
      <c r="AU588" s="20"/>
      <c r="AV588" s="20"/>
      <c r="AW588" s="20"/>
      <c r="AX588" s="20"/>
      <c r="AY588" s="20"/>
      <c r="AZ588" s="20"/>
      <c r="BA588" s="20"/>
      <c r="BB588" s="20"/>
      <c r="BC588" s="20"/>
      <c r="BD588" s="20"/>
      <c r="BE588" s="20"/>
      <c r="BF588" s="20"/>
      <c r="BG588" s="20"/>
      <c r="BH588" s="20"/>
      <c r="BI588" s="20"/>
      <c r="BJ588" s="20"/>
      <c r="BK588" s="20"/>
      <c r="BL588" s="20"/>
    </row>
    <row r="589" spans="3:64" ht="13.5" customHeight="1">
      <c r="C589" s="195"/>
      <c r="F589" s="195"/>
      <c r="G589" s="195"/>
      <c r="H589" s="195"/>
      <c r="I589" s="195"/>
      <c r="J589" s="302"/>
      <c r="K589" s="302"/>
      <c r="L589" s="302"/>
      <c r="M589" s="302"/>
      <c r="Q589" s="277"/>
      <c r="V589" s="292"/>
      <c r="Y589" s="293"/>
      <c r="Z589" s="293"/>
      <c r="AB589" s="293"/>
      <c r="AC589" s="293"/>
      <c r="AD589" s="293"/>
      <c r="AF589" s="293"/>
      <c r="AH589" s="293"/>
      <c r="AJ589" s="293"/>
      <c r="AK589" s="293"/>
      <c r="AM589" s="195"/>
      <c r="AN589" s="195"/>
      <c r="AO589" s="195"/>
      <c r="AP589" s="635"/>
      <c r="AQ589" s="635"/>
      <c r="AR589" s="635"/>
      <c r="AS589" s="635"/>
      <c r="AT589" s="20"/>
      <c r="AU589" s="20"/>
      <c r="AV589" s="20"/>
      <c r="AW589" s="20"/>
      <c r="AX589" s="20"/>
      <c r="AY589" s="20"/>
      <c r="AZ589" s="20"/>
      <c r="BA589" s="20"/>
      <c r="BB589" s="20"/>
      <c r="BC589" s="20"/>
      <c r="BD589" s="20"/>
      <c r="BE589" s="20"/>
      <c r="BF589" s="20"/>
      <c r="BG589" s="20"/>
      <c r="BH589" s="20"/>
      <c r="BI589" s="20"/>
      <c r="BJ589" s="20"/>
      <c r="BK589" s="20"/>
      <c r="BL589" s="20"/>
    </row>
    <row r="590" spans="3:64" ht="13.5" customHeight="1">
      <c r="C590" s="195"/>
      <c r="F590" s="195"/>
      <c r="G590" s="195"/>
      <c r="H590" s="195"/>
      <c r="I590" s="195"/>
      <c r="J590" s="302"/>
      <c r="K590" s="302"/>
      <c r="L590" s="302"/>
      <c r="M590" s="302"/>
      <c r="Q590" s="277"/>
      <c r="V590" s="292"/>
      <c r="Y590" s="293"/>
      <c r="Z590" s="293"/>
      <c r="AB590" s="293"/>
      <c r="AC590" s="293"/>
      <c r="AD590" s="293"/>
      <c r="AF590" s="293"/>
      <c r="AH590" s="293"/>
      <c r="AJ590" s="293"/>
      <c r="AK590" s="293"/>
      <c r="AM590" s="195"/>
      <c r="AN590" s="195"/>
      <c r="AO590" s="195"/>
      <c r="AP590" s="635"/>
      <c r="AQ590" s="635"/>
      <c r="AR590" s="635"/>
      <c r="AS590" s="635"/>
      <c r="AT590" s="20"/>
      <c r="AU590" s="20"/>
      <c r="AV590" s="20"/>
      <c r="AW590" s="20"/>
      <c r="AX590" s="20"/>
      <c r="AY590" s="20"/>
      <c r="AZ590" s="20"/>
      <c r="BA590" s="20"/>
      <c r="BB590" s="20"/>
      <c r="BC590" s="20"/>
      <c r="BD590" s="20"/>
      <c r="BE590" s="20"/>
      <c r="BF590" s="20"/>
      <c r="BG590" s="20"/>
      <c r="BH590" s="20"/>
      <c r="BI590" s="20"/>
      <c r="BJ590" s="20"/>
      <c r="BK590" s="20"/>
      <c r="BL590" s="20"/>
    </row>
    <row r="591" spans="3:64" ht="13.5" customHeight="1">
      <c r="C591" s="195"/>
      <c r="F591" s="195"/>
      <c r="G591" s="195"/>
      <c r="H591" s="195"/>
      <c r="I591" s="195"/>
      <c r="J591" s="302"/>
      <c r="K591" s="302"/>
      <c r="L591" s="302"/>
      <c r="M591" s="302"/>
      <c r="Q591" s="277"/>
      <c r="V591" s="292"/>
      <c r="Y591" s="293"/>
      <c r="Z591" s="293"/>
      <c r="AB591" s="293"/>
      <c r="AC591" s="293"/>
      <c r="AD591" s="293"/>
      <c r="AF591" s="293"/>
      <c r="AH591" s="293"/>
      <c r="AJ591" s="293"/>
      <c r="AK591" s="293"/>
      <c r="AM591" s="195"/>
      <c r="AN591" s="195"/>
      <c r="AO591" s="195"/>
      <c r="AP591" s="635"/>
      <c r="AQ591" s="635"/>
      <c r="AR591" s="635"/>
      <c r="AS591" s="635"/>
      <c r="AT591" s="20"/>
      <c r="AU591" s="20"/>
      <c r="AV591" s="20"/>
      <c r="AW591" s="20"/>
      <c r="AX591" s="20"/>
      <c r="AY591" s="20"/>
      <c r="AZ591" s="20"/>
      <c r="BA591" s="20"/>
      <c r="BB591" s="20"/>
      <c r="BC591" s="20"/>
      <c r="BD591" s="20"/>
      <c r="BE591" s="20"/>
      <c r="BF591" s="20"/>
      <c r="BG591" s="20"/>
      <c r="BH591" s="20"/>
      <c r="BI591" s="20"/>
      <c r="BJ591" s="20"/>
      <c r="BK591" s="20"/>
      <c r="BL591" s="20"/>
    </row>
    <row r="592" spans="3:64" ht="13.5" customHeight="1">
      <c r="C592" s="195"/>
      <c r="F592" s="195"/>
      <c r="G592" s="195"/>
      <c r="H592" s="195"/>
      <c r="I592" s="195"/>
      <c r="J592" s="302"/>
      <c r="K592" s="302"/>
      <c r="L592" s="302"/>
      <c r="M592" s="302"/>
      <c r="Q592" s="277"/>
      <c r="V592" s="292"/>
      <c r="Y592" s="293"/>
      <c r="Z592" s="293"/>
      <c r="AB592" s="293"/>
      <c r="AC592" s="293"/>
      <c r="AD592" s="293"/>
      <c r="AF592" s="293"/>
      <c r="AH592" s="293"/>
      <c r="AJ592" s="293"/>
      <c r="AK592" s="293"/>
      <c r="AM592" s="195"/>
      <c r="AN592" s="195"/>
      <c r="AO592" s="195"/>
      <c r="AP592" s="635"/>
      <c r="AQ592" s="635"/>
      <c r="AR592" s="635"/>
      <c r="AS592" s="635"/>
      <c r="AT592" s="20"/>
      <c r="AU592" s="20"/>
      <c r="AV592" s="20"/>
      <c r="AW592" s="20"/>
      <c r="AX592" s="20"/>
      <c r="AY592" s="20"/>
      <c r="AZ592" s="20"/>
      <c r="BA592" s="20"/>
      <c r="BB592" s="20"/>
      <c r="BC592" s="20"/>
      <c r="BD592" s="20"/>
      <c r="BE592" s="20"/>
      <c r="BF592" s="20"/>
      <c r="BG592" s="20"/>
      <c r="BH592" s="20"/>
      <c r="BI592" s="20"/>
      <c r="BJ592" s="20"/>
      <c r="BK592" s="20"/>
      <c r="BL592" s="20"/>
    </row>
    <row r="593" spans="3:64" ht="13.5" customHeight="1">
      <c r="C593" s="195"/>
      <c r="F593" s="195"/>
      <c r="G593" s="195"/>
      <c r="H593" s="195"/>
      <c r="I593" s="195"/>
      <c r="J593" s="302"/>
      <c r="K593" s="302"/>
      <c r="L593" s="302"/>
      <c r="M593" s="302"/>
      <c r="Q593" s="277"/>
      <c r="V593" s="292"/>
      <c r="Y593" s="293"/>
      <c r="Z593" s="293"/>
      <c r="AB593" s="293"/>
      <c r="AC593" s="293"/>
      <c r="AD593" s="293"/>
      <c r="AF593" s="293"/>
      <c r="AH593" s="293"/>
      <c r="AJ593" s="293"/>
      <c r="AK593" s="293"/>
      <c r="AM593" s="195"/>
      <c r="AN593" s="195"/>
      <c r="AO593" s="195"/>
      <c r="AP593" s="635"/>
      <c r="AQ593" s="635"/>
      <c r="AR593" s="635"/>
      <c r="AS593" s="635"/>
      <c r="AT593" s="20"/>
      <c r="AU593" s="20"/>
      <c r="AV593" s="20"/>
      <c r="AW593" s="20"/>
      <c r="AX593" s="20"/>
      <c r="AY593" s="20"/>
      <c r="AZ593" s="20"/>
      <c r="BA593" s="20"/>
      <c r="BB593" s="20"/>
      <c r="BC593" s="20"/>
      <c r="BD593" s="20"/>
      <c r="BE593" s="20"/>
      <c r="BF593" s="20"/>
      <c r="BG593" s="20"/>
      <c r="BH593" s="20"/>
      <c r="BI593" s="20"/>
      <c r="BJ593" s="20"/>
      <c r="BK593" s="20"/>
      <c r="BL593" s="20"/>
    </row>
    <row r="594" spans="3:64" ht="13.5" customHeight="1">
      <c r="C594" s="195"/>
      <c r="F594" s="195"/>
      <c r="G594" s="195"/>
      <c r="H594" s="195"/>
      <c r="I594" s="195"/>
      <c r="J594" s="302"/>
      <c r="K594" s="302"/>
      <c r="L594" s="302"/>
      <c r="M594" s="302"/>
      <c r="Q594" s="277"/>
      <c r="V594" s="292"/>
      <c r="Y594" s="293"/>
      <c r="Z594" s="293"/>
      <c r="AB594" s="293"/>
      <c r="AC594" s="293"/>
      <c r="AD594" s="293"/>
      <c r="AF594" s="293"/>
      <c r="AH594" s="293"/>
      <c r="AJ594" s="293"/>
      <c r="AK594" s="293"/>
      <c r="AM594" s="195"/>
      <c r="AN594" s="195"/>
      <c r="AO594" s="195"/>
      <c r="AP594" s="635"/>
      <c r="AQ594" s="635"/>
      <c r="AR594" s="635"/>
      <c r="AS594" s="635"/>
      <c r="AT594" s="20"/>
      <c r="AU594" s="20"/>
      <c r="AV594" s="20"/>
      <c r="AW594" s="20"/>
      <c r="AX594" s="20"/>
      <c r="AY594" s="20"/>
      <c r="AZ594" s="20"/>
      <c r="BA594" s="20"/>
      <c r="BB594" s="20"/>
      <c r="BC594" s="20"/>
      <c r="BD594" s="20"/>
      <c r="BE594" s="20"/>
      <c r="BF594" s="20"/>
      <c r="BG594" s="20"/>
      <c r="BH594" s="20"/>
      <c r="BI594" s="20"/>
      <c r="BJ594" s="20"/>
      <c r="BK594" s="20"/>
      <c r="BL594" s="20"/>
    </row>
    <row r="595" spans="3:64" ht="13.5" customHeight="1">
      <c r="C595" s="195"/>
      <c r="F595" s="195"/>
      <c r="G595" s="195"/>
      <c r="H595" s="195"/>
      <c r="I595" s="195"/>
      <c r="J595" s="302"/>
      <c r="K595" s="302"/>
      <c r="L595" s="302"/>
      <c r="M595" s="302"/>
      <c r="Q595" s="277"/>
      <c r="V595" s="292"/>
      <c r="Y595" s="293"/>
      <c r="Z595" s="293"/>
      <c r="AB595" s="293"/>
      <c r="AC595" s="293"/>
      <c r="AD595" s="293"/>
      <c r="AF595" s="293"/>
      <c r="AH595" s="293"/>
      <c r="AJ595" s="293"/>
      <c r="AK595" s="293"/>
      <c r="AM595" s="195"/>
      <c r="AN595" s="195"/>
      <c r="AO595" s="195"/>
      <c r="AP595" s="635"/>
      <c r="AQ595" s="635"/>
      <c r="AR595" s="635"/>
      <c r="AS595" s="635"/>
      <c r="AT595" s="20"/>
      <c r="AU595" s="20"/>
      <c r="AV595" s="20"/>
      <c r="AW595" s="20"/>
      <c r="AX595" s="20"/>
      <c r="AY595" s="20"/>
      <c r="AZ595" s="20"/>
      <c r="BA595" s="20"/>
      <c r="BB595" s="20"/>
      <c r="BC595" s="20"/>
      <c r="BD595" s="20"/>
      <c r="BE595" s="20"/>
      <c r="BF595" s="20"/>
      <c r="BG595" s="20"/>
      <c r="BH595" s="20"/>
      <c r="BI595" s="20"/>
      <c r="BJ595" s="20"/>
      <c r="BK595" s="20"/>
      <c r="BL595" s="20"/>
    </row>
    <row r="596" spans="3:64" ht="13.5" customHeight="1">
      <c r="C596" s="195"/>
      <c r="F596" s="195"/>
      <c r="G596" s="195"/>
      <c r="H596" s="195"/>
      <c r="I596" s="195"/>
      <c r="J596" s="302"/>
      <c r="K596" s="302"/>
      <c r="L596" s="302"/>
      <c r="M596" s="302"/>
      <c r="Q596" s="277"/>
      <c r="V596" s="292"/>
      <c r="Y596" s="293"/>
      <c r="Z596" s="293"/>
      <c r="AB596" s="293"/>
      <c r="AC596" s="293"/>
      <c r="AD596" s="293"/>
      <c r="AF596" s="293"/>
      <c r="AH596" s="293"/>
      <c r="AJ596" s="293"/>
      <c r="AK596" s="293"/>
      <c r="AM596" s="195"/>
      <c r="AN596" s="195"/>
      <c r="AO596" s="195"/>
      <c r="AP596" s="635"/>
      <c r="AQ596" s="635"/>
      <c r="AR596" s="635"/>
      <c r="AS596" s="635"/>
      <c r="AT596" s="20"/>
      <c r="AU596" s="20"/>
      <c r="AV596" s="20"/>
      <c r="AW596" s="20"/>
      <c r="AX596" s="20"/>
      <c r="AY596" s="20"/>
      <c r="AZ596" s="20"/>
      <c r="BA596" s="20"/>
      <c r="BB596" s="20"/>
      <c r="BC596" s="20"/>
      <c r="BD596" s="20"/>
      <c r="BE596" s="20"/>
      <c r="BF596" s="20"/>
      <c r="BG596" s="20"/>
      <c r="BH596" s="20"/>
      <c r="BI596" s="20"/>
      <c r="BJ596" s="20"/>
      <c r="BK596" s="20"/>
      <c r="BL596" s="20"/>
    </row>
    <row r="597" spans="3:64" ht="13.5" customHeight="1">
      <c r="C597" s="195"/>
      <c r="F597" s="195"/>
      <c r="G597" s="195"/>
      <c r="H597" s="195"/>
      <c r="I597" s="195"/>
      <c r="J597" s="302"/>
      <c r="K597" s="302"/>
      <c r="L597" s="302"/>
      <c r="M597" s="302"/>
      <c r="Q597" s="277"/>
      <c r="V597" s="292"/>
      <c r="Y597" s="293"/>
      <c r="Z597" s="293"/>
      <c r="AB597" s="293"/>
      <c r="AC597" s="293"/>
      <c r="AD597" s="293"/>
      <c r="AF597" s="293"/>
      <c r="AH597" s="293"/>
      <c r="AJ597" s="293"/>
      <c r="AK597" s="293"/>
      <c r="AM597" s="195"/>
      <c r="AN597" s="195"/>
      <c r="AO597" s="195"/>
      <c r="AP597" s="635"/>
      <c r="AQ597" s="635"/>
      <c r="AR597" s="635"/>
      <c r="AS597" s="635"/>
      <c r="AT597" s="20"/>
      <c r="AU597" s="20"/>
      <c r="AV597" s="20"/>
      <c r="AW597" s="20"/>
      <c r="AX597" s="20"/>
      <c r="AY597" s="20"/>
      <c r="AZ597" s="20"/>
      <c r="BA597" s="20"/>
      <c r="BB597" s="20"/>
      <c r="BC597" s="20"/>
      <c r="BD597" s="20"/>
      <c r="BE597" s="20"/>
      <c r="BF597" s="20"/>
      <c r="BG597" s="20"/>
      <c r="BH597" s="20"/>
      <c r="BI597" s="20"/>
      <c r="BJ597" s="20"/>
      <c r="BK597" s="20"/>
      <c r="BL597" s="20"/>
    </row>
    <row r="598" spans="3:64" ht="13.5" customHeight="1">
      <c r="C598" s="195"/>
      <c r="F598" s="195"/>
      <c r="G598" s="195"/>
      <c r="H598" s="195"/>
      <c r="I598" s="195"/>
      <c r="J598" s="302"/>
      <c r="K598" s="302"/>
      <c r="L598" s="302"/>
      <c r="M598" s="302"/>
      <c r="Q598" s="277"/>
      <c r="V598" s="292"/>
      <c r="Y598" s="293"/>
      <c r="Z598" s="293"/>
      <c r="AB598" s="293"/>
      <c r="AC598" s="293"/>
      <c r="AD598" s="293"/>
      <c r="AF598" s="293"/>
      <c r="AH598" s="293"/>
      <c r="AJ598" s="293"/>
      <c r="AK598" s="293"/>
      <c r="AM598" s="195"/>
      <c r="AN598" s="195"/>
      <c r="AO598" s="195"/>
      <c r="AP598" s="635"/>
      <c r="AQ598" s="635"/>
      <c r="AR598" s="635"/>
      <c r="AS598" s="635"/>
      <c r="AT598" s="20"/>
      <c r="AU598" s="20"/>
      <c r="AV598" s="20"/>
      <c r="AW598" s="20"/>
      <c r="AX598" s="20"/>
      <c r="AY598" s="20"/>
      <c r="AZ598" s="20"/>
      <c r="BA598" s="20"/>
      <c r="BB598" s="20"/>
      <c r="BC598" s="20"/>
      <c r="BD598" s="20"/>
      <c r="BE598" s="20"/>
      <c r="BF598" s="20"/>
      <c r="BG598" s="20"/>
      <c r="BH598" s="20"/>
      <c r="BI598" s="20"/>
      <c r="BJ598" s="20"/>
      <c r="BK598" s="20"/>
      <c r="BL598" s="20"/>
    </row>
    <row r="599" spans="3:64" ht="13.5" customHeight="1">
      <c r="C599" s="195"/>
      <c r="F599" s="195"/>
      <c r="G599" s="195"/>
      <c r="H599" s="195"/>
      <c r="I599" s="195"/>
      <c r="J599" s="302"/>
      <c r="K599" s="302"/>
      <c r="L599" s="302"/>
      <c r="M599" s="302"/>
      <c r="Q599" s="277"/>
      <c r="V599" s="292"/>
      <c r="Y599" s="293"/>
      <c r="Z599" s="293"/>
      <c r="AB599" s="293"/>
      <c r="AC599" s="293"/>
      <c r="AD599" s="293"/>
      <c r="AF599" s="293"/>
      <c r="AH599" s="293"/>
      <c r="AJ599" s="293"/>
      <c r="AK599" s="293"/>
      <c r="AM599" s="195"/>
      <c r="AN599" s="195"/>
      <c r="AO599" s="195"/>
      <c r="AP599" s="635"/>
      <c r="AQ599" s="635"/>
      <c r="AR599" s="635"/>
      <c r="AS599" s="635"/>
      <c r="AT599" s="20"/>
      <c r="AU599" s="20"/>
      <c r="AV599" s="20"/>
      <c r="AW599" s="20"/>
      <c r="AX599" s="20"/>
      <c r="AY599" s="20"/>
      <c r="AZ599" s="20"/>
      <c r="BA599" s="20"/>
      <c r="BB599" s="20"/>
      <c r="BC599" s="20"/>
      <c r="BD599" s="20"/>
      <c r="BE599" s="20"/>
      <c r="BF599" s="20"/>
      <c r="BG599" s="20"/>
      <c r="BH599" s="20"/>
      <c r="BI599" s="20"/>
      <c r="BJ599" s="20"/>
      <c r="BK599" s="20"/>
      <c r="BL599" s="20"/>
    </row>
    <row r="600" spans="3:64" ht="13.5" customHeight="1">
      <c r="C600" s="195"/>
      <c r="F600" s="195"/>
      <c r="G600" s="195"/>
      <c r="H600" s="195"/>
      <c r="I600" s="195"/>
      <c r="J600" s="302"/>
      <c r="K600" s="302"/>
      <c r="L600" s="302"/>
      <c r="M600" s="302"/>
      <c r="Q600" s="277"/>
      <c r="V600" s="292"/>
      <c r="Y600" s="293"/>
      <c r="Z600" s="293"/>
      <c r="AB600" s="293"/>
      <c r="AC600" s="293"/>
      <c r="AD600" s="293"/>
      <c r="AF600" s="293"/>
      <c r="AH600" s="293"/>
      <c r="AJ600" s="293"/>
      <c r="AK600" s="293"/>
      <c r="AM600" s="195"/>
      <c r="AN600" s="195"/>
      <c r="AO600" s="195"/>
      <c r="AP600" s="635"/>
      <c r="AQ600" s="635"/>
      <c r="AR600" s="635"/>
      <c r="AS600" s="635"/>
      <c r="AT600" s="20"/>
      <c r="AU600" s="20"/>
      <c r="AV600" s="20"/>
      <c r="AW600" s="20"/>
      <c r="AX600" s="20"/>
      <c r="AY600" s="20"/>
      <c r="AZ600" s="20"/>
      <c r="BA600" s="20"/>
      <c r="BB600" s="20"/>
      <c r="BC600" s="20"/>
      <c r="BD600" s="20"/>
      <c r="BE600" s="20"/>
      <c r="BF600" s="20"/>
      <c r="BG600" s="20"/>
      <c r="BH600" s="20"/>
      <c r="BI600" s="20"/>
      <c r="BJ600" s="20"/>
      <c r="BK600" s="20"/>
      <c r="BL600" s="20"/>
    </row>
    <row r="601" spans="3:64" ht="13.5" customHeight="1">
      <c r="C601" s="195"/>
      <c r="F601" s="195"/>
      <c r="G601" s="195"/>
      <c r="H601" s="195"/>
      <c r="I601" s="195"/>
      <c r="J601" s="302"/>
      <c r="K601" s="302"/>
      <c r="L601" s="302"/>
      <c r="M601" s="302"/>
      <c r="Q601" s="277"/>
      <c r="V601" s="292"/>
      <c r="Y601" s="293"/>
      <c r="Z601" s="293"/>
      <c r="AB601" s="293"/>
      <c r="AC601" s="293"/>
      <c r="AD601" s="293"/>
      <c r="AF601" s="293"/>
      <c r="AH601" s="293"/>
      <c r="AJ601" s="293"/>
      <c r="AK601" s="293"/>
      <c r="AM601" s="195"/>
      <c r="AN601" s="195"/>
      <c r="AO601" s="195"/>
      <c r="AP601" s="635"/>
      <c r="AQ601" s="635"/>
      <c r="AR601" s="635"/>
      <c r="AS601" s="635"/>
      <c r="AT601" s="20"/>
      <c r="AU601" s="20"/>
      <c r="AV601" s="20"/>
      <c r="AW601" s="20"/>
      <c r="AX601" s="20"/>
      <c r="AY601" s="20"/>
      <c r="AZ601" s="20"/>
      <c r="BA601" s="20"/>
      <c r="BB601" s="20"/>
      <c r="BC601" s="20"/>
      <c r="BD601" s="20"/>
      <c r="BE601" s="20"/>
      <c r="BF601" s="20"/>
      <c r="BG601" s="20"/>
      <c r="BH601" s="20"/>
      <c r="BI601" s="20"/>
      <c r="BJ601" s="20"/>
      <c r="BK601" s="20"/>
      <c r="BL601" s="20"/>
    </row>
    <row r="602" spans="3:64" ht="13.5" customHeight="1">
      <c r="C602" s="195"/>
      <c r="F602" s="195"/>
      <c r="G602" s="195"/>
      <c r="H602" s="195"/>
      <c r="I602" s="195"/>
      <c r="J602" s="302"/>
      <c r="K602" s="302"/>
      <c r="L602" s="302"/>
      <c r="M602" s="302"/>
      <c r="Q602" s="277"/>
      <c r="V602" s="292"/>
      <c r="Y602" s="293"/>
      <c r="Z602" s="293"/>
      <c r="AB602" s="293"/>
      <c r="AC602" s="293"/>
      <c r="AD602" s="293"/>
      <c r="AF602" s="293"/>
      <c r="AH602" s="293"/>
      <c r="AJ602" s="293"/>
      <c r="AK602" s="293"/>
      <c r="AM602" s="195"/>
      <c r="AN602" s="195"/>
      <c r="AO602" s="195"/>
      <c r="AP602" s="635"/>
      <c r="AQ602" s="635"/>
      <c r="AR602" s="635"/>
      <c r="AS602" s="635"/>
      <c r="AT602" s="20"/>
      <c r="AU602" s="20"/>
      <c r="AV602" s="20"/>
      <c r="AW602" s="20"/>
      <c r="AX602" s="20"/>
      <c r="AY602" s="20"/>
      <c r="AZ602" s="20"/>
      <c r="BA602" s="20"/>
      <c r="BB602" s="20"/>
      <c r="BC602" s="20"/>
      <c r="BD602" s="20"/>
      <c r="BE602" s="20"/>
      <c r="BF602" s="20"/>
      <c r="BG602" s="20"/>
      <c r="BH602" s="20"/>
      <c r="BI602" s="20"/>
      <c r="BJ602" s="20"/>
      <c r="BK602" s="20"/>
      <c r="BL602" s="20"/>
    </row>
    <row r="603" spans="3:64" ht="13.5" customHeight="1">
      <c r="C603" s="195"/>
      <c r="F603" s="195"/>
      <c r="G603" s="195"/>
      <c r="H603" s="195"/>
      <c r="I603" s="195"/>
      <c r="J603" s="302"/>
      <c r="K603" s="302"/>
      <c r="L603" s="302"/>
      <c r="M603" s="302"/>
      <c r="Q603" s="277"/>
      <c r="V603" s="292"/>
      <c r="Y603" s="293"/>
      <c r="Z603" s="293"/>
      <c r="AB603" s="293"/>
      <c r="AC603" s="293"/>
      <c r="AD603" s="293"/>
      <c r="AF603" s="293"/>
      <c r="AH603" s="293"/>
      <c r="AJ603" s="293"/>
      <c r="AK603" s="293"/>
      <c r="AM603" s="195"/>
      <c r="AN603" s="195"/>
      <c r="AO603" s="195"/>
      <c r="AP603" s="635"/>
      <c r="AQ603" s="635"/>
      <c r="AR603" s="635"/>
      <c r="AS603" s="635"/>
      <c r="AT603" s="20"/>
      <c r="AU603" s="20"/>
      <c r="AV603" s="20"/>
      <c r="AW603" s="20"/>
      <c r="AX603" s="20"/>
      <c r="AY603" s="20"/>
      <c r="AZ603" s="20"/>
      <c r="BA603" s="20"/>
      <c r="BB603" s="20"/>
      <c r="BC603" s="20"/>
      <c r="BD603" s="20"/>
      <c r="BE603" s="20"/>
      <c r="BF603" s="20"/>
      <c r="BG603" s="20"/>
      <c r="BH603" s="20"/>
      <c r="BI603" s="20"/>
      <c r="BJ603" s="20"/>
      <c r="BK603" s="20"/>
      <c r="BL603" s="20"/>
    </row>
    <row r="604" spans="3:64" ht="13.5" customHeight="1">
      <c r="C604" s="195"/>
      <c r="F604" s="195"/>
      <c r="G604" s="195"/>
      <c r="H604" s="195"/>
      <c r="I604" s="195"/>
      <c r="J604" s="302"/>
      <c r="K604" s="302"/>
      <c r="L604" s="302"/>
      <c r="M604" s="302"/>
      <c r="Q604" s="277"/>
      <c r="V604" s="292"/>
      <c r="Y604" s="293"/>
      <c r="Z604" s="293"/>
      <c r="AB604" s="293"/>
      <c r="AC604" s="293"/>
      <c r="AD604" s="293"/>
      <c r="AF604" s="293"/>
      <c r="AH604" s="293"/>
      <c r="AJ604" s="293"/>
      <c r="AK604" s="293"/>
      <c r="AM604" s="195"/>
      <c r="AN604" s="195"/>
      <c r="AO604" s="195"/>
      <c r="AP604" s="635"/>
      <c r="AQ604" s="635"/>
      <c r="AR604" s="635"/>
      <c r="AS604" s="635"/>
      <c r="AT604" s="20"/>
      <c r="AU604" s="20"/>
      <c r="AV604" s="20"/>
      <c r="AW604" s="20"/>
      <c r="AX604" s="20"/>
      <c r="AY604" s="20"/>
      <c r="AZ604" s="20"/>
      <c r="BA604" s="20"/>
      <c r="BB604" s="20"/>
      <c r="BC604" s="20"/>
      <c r="BD604" s="20"/>
      <c r="BE604" s="20"/>
      <c r="BF604" s="20"/>
      <c r="BG604" s="20"/>
      <c r="BH604" s="20"/>
      <c r="BI604" s="20"/>
      <c r="BJ604" s="20"/>
      <c r="BK604" s="20"/>
      <c r="BL604" s="20"/>
    </row>
    <row r="605" spans="3:64" ht="13.5" customHeight="1">
      <c r="C605" s="195"/>
      <c r="F605" s="195"/>
      <c r="G605" s="195"/>
      <c r="H605" s="195"/>
      <c r="I605" s="195"/>
      <c r="J605" s="302"/>
      <c r="K605" s="302"/>
      <c r="L605" s="302"/>
      <c r="M605" s="302"/>
      <c r="Q605" s="277"/>
      <c r="V605" s="292"/>
      <c r="Y605" s="293"/>
      <c r="Z605" s="293"/>
      <c r="AB605" s="293"/>
      <c r="AC605" s="293"/>
      <c r="AD605" s="293"/>
      <c r="AF605" s="293"/>
      <c r="AH605" s="293"/>
      <c r="AJ605" s="293"/>
      <c r="AK605" s="293"/>
      <c r="AM605" s="195"/>
      <c r="AN605" s="195"/>
      <c r="AO605" s="195"/>
      <c r="AP605" s="635"/>
      <c r="AQ605" s="635"/>
      <c r="AR605" s="635"/>
      <c r="AS605" s="635"/>
      <c r="AT605" s="20"/>
      <c r="AU605" s="20"/>
      <c r="AV605" s="20"/>
      <c r="AW605" s="20"/>
      <c r="AX605" s="20"/>
      <c r="AY605" s="20"/>
      <c r="AZ605" s="20"/>
      <c r="BA605" s="20"/>
      <c r="BB605" s="20"/>
      <c r="BC605" s="20"/>
      <c r="BD605" s="20"/>
      <c r="BE605" s="20"/>
      <c r="BF605" s="20"/>
      <c r="BG605" s="20"/>
      <c r="BH605" s="20"/>
      <c r="BI605" s="20"/>
      <c r="BJ605" s="20"/>
      <c r="BK605" s="20"/>
      <c r="BL605" s="20"/>
    </row>
    <row r="606" spans="3:64" ht="13.5" customHeight="1">
      <c r="C606" s="195"/>
      <c r="F606" s="195"/>
      <c r="G606" s="195"/>
      <c r="H606" s="195"/>
      <c r="I606" s="195"/>
      <c r="J606" s="302"/>
      <c r="K606" s="302"/>
      <c r="L606" s="302"/>
      <c r="M606" s="302"/>
      <c r="Q606" s="277"/>
      <c r="V606" s="292"/>
      <c r="Y606" s="293"/>
      <c r="Z606" s="293"/>
      <c r="AB606" s="293"/>
      <c r="AC606" s="293"/>
      <c r="AD606" s="293"/>
      <c r="AF606" s="293"/>
      <c r="AH606" s="293"/>
      <c r="AJ606" s="293"/>
      <c r="AK606" s="293"/>
      <c r="AM606" s="195"/>
      <c r="AN606" s="195"/>
      <c r="AO606" s="195"/>
      <c r="AP606" s="635"/>
      <c r="AQ606" s="635"/>
      <c r="AR606" s="635"/>
      <c r="AS606" s="635"/>
      <c r="AT606" s="20"/>
      <c r="AU606" s="20"/>
      <c r="AV606" s="20"/>
      <c r="AW606" s="20"/>
      <c r="AX606" s="20"/>
      <c r="AY606" s="20"/>
      <c r="AZ606" s="20"/>
      <c r="BA606" s="20"/>
      <c r="BB606" s="20"/>
      <c r="BC606" s="20"/>
      <c r="BD606" s="20"/>
      <c r="BE606" s="20"/>
      <c r="BF606" s="20"/>
      <c r="BG606" s="20"/>
      <c r="BH606" s="20"/>
      <c r="BI606" s="20"/>
      <c r="BJ606" s="20"/>
      <c r="BK606" s="20"/>
      <c r="BL606" s="20"/>
    </row>
    <row r="607" spans="3:64" ht="13.5" customHeight="1">
      <c r="C607" s="195"/>
      <c r="F607" s="195"/>
      <c r="G607" s="195"/>
      <c r="H607" s="195"/>
      <c r="I607" s="195"/>
      <c r="J607" s="302"/>
      <c r="K607" s="302"/>
      <c r="L607" s="302"/>
      <c r="M607" s="302"/>
      <c r="Q607" s="277"/>
      <c r="V607" s="292"/>
      <c r="Y607" s="293"/>
      <c r="Z607" s="293"/>
      <c r="AB607" s="293"/>
      <c r="AC607" s="293"/>
      <c r="AD607" s="293"/>
      <c r="AF607" s="293"/>
      <c r="AH607" s="293"/>
      <c r="AJ607" s="293"/>
      <c r="AK607" s="293"/>
      <c r="AM607" s="195"/>
      <c r="AN607" s="195"/>
      <c r="AO607" s="195"/>
      <c r="AP607" s="635"/>
      <c r="AQ607" s="635"/>
      <c r="AR607" s="635"/>
      <c r="AS607" s="635"/>
      <c r="AT607" s="20"/>
      <c r="AU607" s="20"/>
      <c r="AV607" s="20"/>
      <c r="AW607" s="20"/>
      <c r="AX607" s="20"/>
      <c r="AY607" s="20"/>
      <c r="AZ607" s="20"/>
      <c r="BA607" s="20"/>
      <c r="BB607" s="20"/>
      <c r="BC607" s="20"/>
      <c r="BD607" s="20"/>
      <c r="BE607" s="20"/>
      <c r="BF607" s="20"/>
      <c r="BG607" s="20"/>
      <c r="BH607" s="20"/>
      <c r="BI607" s="20"/>
      <c r="BJ607" s="20"/>
      <c r="BK607" s="20"/>
      <c r="BL607" s="20"/>
    </row>
    <row r="608" spans="3:64" ht="13.5" customHeight="1">
      <c r="C608" s="195"/>
      <c r="F608" s="195"/>
      <c r="G608" s="195"/>
      <c r="H608" s="195"/>
      <c r="I608" s="195"/>
      <c r="J608" s="302"/>
      <c r="K608" s="302"/>
      <c r="L608" s="302"/>
      <c r="M608" s="302"/>
      <c r="Q608" s="277"/>
      <c r="V608" s="292"/>
      <c r="Y608" s="293"/>
      <c r="Z608" s="293"/>
      <c r="AB608" s="293"/>
      <c r="AC608" s="293"/>
      <c r="AD608" s="293"/>
      <c r="AF608" s="293"/>
      <c r="AH608" s="293"/>
      <c r="AJ608" s="293"/>
      <c r="AK608" s="293"/>
      <c r="AM608" s="195"/>
      <c r="AN608" s="195"/>
      <c r="AO608" s="195"/>
      <c r="AP608" s="635"/>
      <c r="AQ608" s="635"/>
      <c r="AR608" s="635"/>
      <c r="AS608" s="635"/>
      <c r="AT608" s="20"/>
      <c r="AU608" s="20"/>
      <c r="AV608" s="20"/>
      <c r="AW608" s="20"/>
      <c r="AX608" s="20"/>
      <c r="AY608" s="20"/>
      <c r="AZ608" s="20"/>
      <c r="BA608" s="20"/>
      <c r="BB608" s="20"/>
      <c r="BC608" s="20"/>
      <c r="BD608" s="20"/>
      <c r="BE608" s="20"/>
      <c r="BF608" s="20"/>
      <c r="BG608" s="20"/>
      <c r="BH608" s="20"/>
      <c r="BI608" s="20"/>
      <c r="BJ608" s="20"/>
      <c r="BK608" s="20"/>
      <c r="BL608" s="20"/>
    </row>
    <row r="609" spans="3:64" ht="13.5" customHeight="1">
      <c r="C609" s="195"/>
      <c r="F609" s="195"/>
      <c r="G609" s="195"/>
      <c r="H609" s="195"/>
      <c r="I609" s="195"/>
      <c r="J609" s="302"/>
      <c r="K609" s="302"/>
      <c r="L609" s="302"/>
      <c r="M609" s="302"/>
      <c r="Q609" s="277"/>
      <c r="V609" s="292"/>
      <c r="Y609" s="293"/>
      <c r="Z609" s="293"/>
      <c r="AB609" s="293"/>
      <c r="AC609" s="293"/>
      <c r="AD609" s="293"/>
      <c r="AF609" s="293"/>
      <c r="AH609" s="293"/>
      <c r="AJ609" s="293"/>
      <c r="AK609" s="293"/>
      <c r="AM609" s="195"/>
      <c r="AN609" s="195"/>
      <c r="AO609" s="195"/>
      <c r="AP609" s="635"/>
      <c r="AQ609" s="635"/>
      <c r="AR609" s="635"/>
      <c r="AS609" s="635"/>
      <c r="AT609" s="20"/>
      <c r="AU609" s="20"/>
      <c r="AV609" s="20"/>
      <c r="AW609" s="20"/>
      <c r="AX609" s="20"/>
      <c r="AY609" s="20"/>
      <c r="AZ609" s="20"/>
      <c r="BA609" s="20"/>
      <c r="BB609" s="20"/>
      <c r="BC609" s="20"/>
      <c r="BD609" s="20"/>
      <c r="BE609" s="20"/>
      <c r="BF609" s="20"/>
      <c r="BG609" s="20"/>
      <c r="BH609" s="20"/>
      <c r="BI609" s="20"/>
      <c r="BJ609" s="20"/>
      <c r="BK609" s="20"/>
      <c r="BL609" s="20"/>
    </row>
    <row r="610" spans="3:64" ht="13.5" customHeight="1">
      <c r="C610" s="195"/>
      <c r="F610" s="195"/>
      <c r="G610" s="195"/>
      <c r="H610" s="195"/>
      <c r="I610" s="195"/>
      <c r="J610" s="302"/>
      <c r="K610" s="302"/>
      <c r="L610" s="302"/>
      <c r="M610" s="302"/>
      <c r="Q610" s="277"/>
      <c r="V610" s="292"/>
      <c r="Y610" s="293"/>
      <c r="Z610" s="293"/>
      <c r="AB610" s="293"/>
      <c r="AC610" s="293"/>
      <c r="AD610" s="293"/>
      <c r="AF610" s="293"/>
      <c r="AH610" s="293"/>
      <c r="AJ610" s="293"/>
      <c r="AK610" s="293"/>
      <c r="AM610" s="195"/>
      <c r="AN610" s="195"/>
      <c r="AO610" s="195"/>
      <c r="AP610" s="635"/>
      <c r="AQ610" s="635"/>
      <c r="AR610" s="635"/>
      <c r="AS610" s="635"/>
      <c r="AT610" s="20"/>
      <c r="AU610" s="20"/>
      <c r="AV610" s="20"/>
      <c r="AW610" s="20"/>
      <c r="AX610" s="20"/>
      <c r="AY610" s="20"/>
      <c r="AZ610" s="20"/>
      <c r="BA610" s="20"/>
      <c r="BB610" s="20"/>
      <c r="BC610" s="20"/>
      <c r="BD610" s="20"/>
      <c r="BE610" s="20"/>
      <c r="BF610" s="20"/>
      <c r="BG610" s="20"/>
      <c r="BH610" s="20"/>
      <c r="BI610" s="20"/>
      <c r="BJ610" s="20"/>
      <c r="BK610" s="20"/>
      <c r="BL610" s="20"/>
    </row>
    <row r="611" spans="3:64" ht="13.5" customHeight="1">
      <c r="C611" s="195"/>
      <c r="F611" s="195"/>
      <c r="G611" s="195"/>
      <c r="H611" s="195"/>
      <c r="I611" s="195"/>
      <c r="J611" s="302"/>
      <c r="K611" s="302"/>
      <c r="L611" s="302"/>
      <c r="M611" s="302"/>
      <c r="Q611" s="277"/>
      <c r="V611" s="292"/>
      <c r="Y611" s="293"/>
      <c r="Z611" s="293"/>
      <c r="AB611" s="293"/>
      <c r="AC611" s="293"/>
      <c r="AD611" s="293"/>
      <c r="AF611" s="293"/>
      <c r="AH611" s="293"/>
      <c r="AJ611" s="293"/>
      <c r="AK611" s="293"/>
      <c r="AM611" s="195"/>
      <c r="AN611" s="195"/>
      <c r="AO611" s="195"/>
      <c r="AP611" s="635"/>
      <c r="AQ611" s="635"/>
      <c r="AR611" s="635"/>
      <c r="AS611" s="635"/>
      <c r="AT611" s="20"/>
      <c r="AU611" s="20"/>
      <c r="AV611" s="20"/>
      <c r="AW611" s="20"/>
      <c r="AX611" s="20"/>
      <c r="AY611" s="20"/>
      <c r="AZ611" s="20"/>
      <c r="BA611" s="20"/>
      <c r="BB611" s="20"/>
      <c r="BC611" s="20"/>
      <c r="BD611" s="20"/>
      <c r="BE611" s="20"/>
      <c r="BF611" s="20"/>
      <c r="BG611" s="20"/>
      <c r="BH611" s="20"/>
      <c r="BI611" s="20"/>
      <c r="BJ611" s="20"/>
      <c r="BK611" s="20"/>
      <c r="BL611" s="20"/>
    </row>
    <row r="612" spans="3:64" ht="13.5" customHeight="1">
      <c r="C612" s="195"/>
      <c r="F612" s="195"/>
      <c r="G612" s="195"/>
      <c r="H612" s="195"/>
      <c r="I612" s="195"/>
      <c r="J612" s="302"/>
      <c r="K612" s="302"/>
      <c r="L612" s="302"/>
      <c r="M612" s="302"/>
      <c r="Q612" s="277"/>
      <c r="V612" s="292"/>
      <c r="Y612" s="293"/>
      <c r="Z612" s="293"/>
      <c r="AB612" s="293"/>
      <c r="AC612" s="293"/>
      <c r="AD612" s="293"/>
      <c r="AF612" s="293"/>
      <c r="AH612" s="293"/>
      <c r="AJ612" s="293"/>
      <c r="AK612" s="293"/>
      <c r="AM612" s="195"/>
      <c r="AN612" s="195"/>
      <c r="AO612" s="195"/>
      <c r="AP612" s="635"/>
      <c r="AQ612" s="635"/>
      <c r="AR612" s="635"/>
      <c r="AS612" s="635"/>
      <c r="AT612" s="20"/>
      <c r="AU612" s="20"/>
      <c r="AV612" s="20"/>
      <c r="AW612" s="20"/>
      <c r="AX612" s="20"/>
      <c r="AY612" s="20"/>
      <c r="AZ612" s="20"/>
      <c r="BA612" s="20"/>
      <c r="BB612" s="20"/>
      <c r="BC612" s="20"/>
      <c r="BD612" s="20"/>
      <c r="BE612" s="20"/>
      <c r="BF612" s="20"/>
      <c r="BG612" s="20"/>
      <c r="BH612" s="20"/>
      <c r="BI612" s="20"/>
      <c r="BJ612" s="20"/>
      <c r="BK612" s="20"/>
      <c r="BL612" s="20"/>
    </row>
    <row r="613" spans="3:64" ht="13.5" customHeight="1">
      <c r="C613" s="195"/>
      <c r="F613" s="195"/>
      <c r="G613" s="195"/>
      <c r="H613" s="195"/>
      <c r="I613" s="195"/>
      <c r="J613" s="302"/>
      <c r="K613" s="302"/>
      <c r="L613" s="302"/>
      <c r="M613" s="302"/>
      <c r="Q613" s="277"/>
      <c r="V613" s="292"/>
      <c r="Y613" s="293"/>
      <c r="Z613" s="293"/>
      <c r="AB613" s="293"/>
      <c r="AC613" s="293"/>
      <c r="AD613" s="293"/>
      <c r="AF613" s="293"/>
      <c r="AH613" s="293"/>
      <c r="AJ613" s="293"/>
      <c r="AK613" s="293"/>
      <c r="AM613" s="195"/>
      <c r="AN613" s="195"/>
      <c r="AO613" s="195"/>
      <c r="AP613" s="635"/>
      <c r="AQ613" s="635"/>
      <c r="AR613" s="635"/>
      <c r="AS613" s="635"/>
      <c r="AT613" s="20"/>
      <c r="AU613" s="20"/>
      <c r="AV613" s="20"/>
      <c r="AW613" s="20"/>
      <c r="AX613" s="20"/>
      <c r="AY613" s="20"/>
      <c r="AZ613" s="20"/>
      <c r="BA613" s="20"/>
      <c r="BB613" s="20"/>
      <c r="BC613" s="20"/>
      <c r="BD613" s="20"/>
      <c r="BE613" s="20"/>
      <c r="BF613" s="20"/>
      <c r="BG613" s="20"/>
      <c r="BH613" s="20"/>
      <c r="BI613" s="20"/>
      <c r="BJ613" s="20"/>
      <c r="BK613" s="20"/>
      <c r="BL613" s="20"/>
    </row>
    <row r="614" spans="3:64" ht="13.5" customHeight="1">
      <c r="C614" s="195"/>
      <c r="F614" s="195"/>
      <c r="G614" s="195"/>
      <c r="H614" s="195"/>
      <c r="I614" s="195"/>
      <c r="J614" s="302"/>
      <c r="K614" s="302"/>
      <c r="L614" s="302"/>
      <c r="M614" s="302"/>
      <c r="Q614" s="277"/>
      <c r="V614" s="292"/>
      <c r="Y614" s="293"/>
      <c r="Z614" s="293"/>
      <c r="AB614" s="293"/>
      <c r="AC614" s="293"/>
      <c r="AD614" s="293"/>
      <c r="AF614" s="293"/>
      <c r="AH614" s="293"/>
      <c r="AJ614" s="293"/>
      <c r="AK614" s="293"/>
      <c r="AM614" s="195"/>
      <c r="AN614" s="195"/>
      <c r="AO614" s="195"/>
      <c r="AP614" s="635"/>
      <c r="AQ614" s="635"/>
      <c r="AR614" s="635"/>
      <c r="AS614" s="635"/>
      <c r="AT614" s="20"/>
      <c r="AU614" s="20"/>
      <c r="AV614" s="20"/>
      <c r="AW614" s="20"/>
      <c r="AX614" s="20"/>
      <c r="AY614" s="20"/>
      <c r="AZ614" s="20"/>
      <c r="BA614" s="20"/>
      <c r="BB614" s="20"/>
      <c r="BC614" s="20"/>
      <c r="BD614" s="20"/>
      <c r="BE614" s="20"/>
      <c r="BF614" s="20"/>
      <c r="BG614" s="20"/>
      <c r="BH614" s="20"/>
      <c r="BI614" s="20"/>
      <c r="BJ614" s="20"/>
      <c r="BK614" s="20"/>
      <c r="BL614" s="20"/>
    </row>
    <row r="615" spans="3:64" ht="13.5" customHeight="1">
      <c r="C615" s="195"/>
      <c r="F615" s="195"/>
      <c r="G615" s="195"/>
      <c r="H615" s="195"/>
      <c r="I615" s="195"/>
      <c r="J615" s="302"/>
      <c r="K615" s="302"/>
      <c r="L615" s="302"/>
      <c r="M615" s="302"/>
      <c r="Q615" s="277"/>
      <c r="V615" s="292"/>
      <c r="Y615" s="293"/>
      <c r="Z615" s="293"/>
      <c r="AB615" s="293"/>
      <c r="AC615" s="293"/>
      <c r="AD615" s="293"/>
      <c r="AF615" s="293"/>
      <c r="AH615" s="293"/>
      <c r="AJ615" s="293"/>
      <c r="AK615" s="293"/>
      <c r="AM615" s="195"/>
      <c r="AN615" s="195"/>
      <c r="AO615" s="195"/>
      <c r="AP615" s="635"/>
      <c r="AQ615" s="635"/>
      <c r="AR615" s="635"/>
      <c r="AS615" s="635"/>
      <c r="AT615" s="20"/>
      <c r="AU615" s="20"/>
      <c r="AV615" s="20"/>
      <c r="AW615" s="20"/>
      <c r="AX615" s="20"/>
      <c r="AY615" s="20"/>
      <c r="AZ615" s="20"/>
      <c r="BA615" s="20"/>
      <c r="BB615" s="20"/>
      <c r="BC615" s="20"/>
      <c r="BD615" s="20"/>
      <c r="BE615" s="20"/>
      <c r="BF615" s="20"/>
      <c r="BG615" s="20"/>
      <c r="BH615" s="20"/>
      <c r="BI615" s="20"/>
      <c r="BJ615" s="20"/>
      <c r="BK615" s="20"/>
      <c r="BL615" s="20"/>
    </row>
    <row r="616" spans="3:64" ht="13.5" customHeight="1">
      <c r="C616" s="195"/>
      <c r="F616" s="195"/>
      <c r="G616" s="195"/>
      <c r="H616" s="195"/>
      <c r="I616" s="195"/>
      <c r="J616" s="302"/>
      <c r="K616" s="302"/>
      <c r="L616" s="302"/>
      <c r="M616" s="302"/>
      <c r="Q616" s="277"/>
      <c r="V616" s="292"/>
      <c r="Y616" s="293"/>
      <c r="Z616" s="293"/>
      <c r="AB616" s="293"/>
      <c r="AC616" s="293"/>
      <c r="AD616" s="293"/>
      <c r="AF616" s="293"/>
      <c r="AH616" s="293"/>
      <c r="AJ616" s="293"/>
      <c r="AK616" s="293"/>
      <c r="AM616" s="195"/>
      <c r="AN616" s="195"/>
      <c r="AO616" s="195"/>
      <c r="AP616" s="635"/>
      <c r="AQ616" s="635"/>
      <c r="AR616" s="635"/>
      <c r="AS616" s="635"/>
      <c r="AT616" s="20"/>
      <c r="AU616" s="20"/>
      <c r="AV616" s="20"/>
      <c r="AW616" s="20"/>
      <c r="AX616" s="20"/>
      <c r="AY616" s="20"/>
      <c r="AZ616" s="20"/>
      <c r="BA616" s="20"/>
      <c r="BB616" s="20"/>
      <c r="BC616" s="20"/>
      <c r="BD616" s="20"/>
      <c r="BE616" s="20"/>
      <c r="BF616" s="20"/>
      <c r="BG616" s="20"/>
      <c r="BH616" s="20"/>
      <c r="BI616" s="20"/>
      <c r="BJ616" s="20"/>
      <c r="BK616" s="20"/>
      <c r="BL616" s="20"/>
    </row>
    <row r="617" spans="3:64" ht="13.5" customHeight="1">
      <c r="C617" s="195"/>
      <c r="F617" s="195"/>
      <c r="G617" s="195"/>
      <c r="H617" s="195"/>
      <c r="I617" s="195"/>
      <c r="J617" s="302"/>
      <c r="K617" s="302"/>
      <c r="L617" s="302"/>
      <c r="M617" s="302"/>
      <c r="Q617" s="277"/>
      <c r="V617" s="292"/>
      <c r="Y617" s="293"/>
      <c r="Z617" s="293"/>
      <c r="AB617" s="293"/>
      <c r="AC617" s="293"/>
      <c r="AD617" s="293"/>
      <c r="AF617" s="293"/>
      <c r="AH617" s="293"/>
      <c r="AJ617" s="293"/>
      <c r="AK617" s="293"/>
      <c r="AM617" s="195"/>
      <c r="AN617" s="195"/>
      <c r="AO617" s="195"/>
      <c r="AP617" s="635"/>
      <c r="AQ617" s="635"/>
      <c r="AR617" s="635"/>
      <c r="AS617" s="635"/>
      <c r="AT617" s="20"/>
      <c r="AU617" s="20"/>
      <c r="AV617" s="20"/>
      <c r="AW617" s="20"/>
      <c r="AX617" s="20"/>
      <c r="AY617" s="20"/>
      <c r="AZ617" s="20"/>
      <c r="BA617" s="20"/>
      <c r="BB617" s="20"/>
      <c r="BC617" s="20"/>
      <c r="BD617" s="20"/>
      <c r="BE617" s="20"/>
      <c r="BF617" s="20"/>
      <c r="BG617" s="20"/>
      <c r="BH617" s="20"/>
      <c r="BI617" s="20"/>
      <c r="BJ617" s="20"/>
      <c r="BK617" s="20"/>
      <c r="BL617" s="20"/>
    </row>
    <row r="618" spans="3:64" ht="13.5" customHeight="1">
      <c r="C618" s="195"/>
      <c r="F618" s="195"/>
      <c r="G618" s="195"/>
      <c r="H618" s="195"/>
      <c r="I618" s="195"/>
      <c r="J618" s="302"/>
      <c r="K618" s="302"/>
      <c r="L618" s="302"/>
      <c r="M618" s="302"/>
      <c r="Q618" s="277"/>
      <c r="V618" s="292"/>
      <c r="Y618" s="293"/>
      <c r="Z618" s="293"/>
      <c r="AB618" s="293"/>
      <c r="AC618" s="293"/>
      <c r="AD618" s="293"/>
      <c r="AF618" s="293"/>
      <c r="AH618" s="293"/>
      <c r="AJ618" s="293"/>
      <c r="AK618" s="293"/>
      <c r="AM618" s="195"/>
      <c r="AN618" s="195"/>
      <c r="AO618" s="195"/>
      <c r="AP618" s="635"/>
      <c r="AQ618" s="635"/>
      <c r="AR618" s="635"/>
      <c r="AS618" s="635"/>
      <c r="AT618" s="20"/>
      <c r="AU618" s="20"/>
      <c r="AV618" s="20"/>
      <c r="AW618" s="20"/>
      <c r="AX618" s="20"/>
      <c r="AY618" s="20"/>
      <c r="AZ618" s="20"/>
      <c r="BA618" s="20"/>
      <c r="BB618" s="20"/>
      <c r="BC618" s="20"/>
      <c r="BD618" s="20"/>
      <c r="BE618" s="20"/>
      <c r="BF618" s="20"/>
      <c r="BG618" s="20"/>
      <c r="BH618" s="20"/>
      <c r="BI618" s="20"/>
      <c r="BJ618" s="20"/>
      <c r="BK618" s="20"/>
      <c r="BL618" s="20"/>
    </row>
    <row r="619" spans="3:64" ht="13.5" customHeight="1">
      <c r="C619" s="195"/>
      <c r="F619" s="195"/>
      <c r="G619" s="195"/>
      <c r="H619" s="195"/>
      <c r="I619" s="195"/>
      <c r="J619" s="302"/>
      <c r="K619" s="302"/>
      <c r="L619" s="302"/>
      <c r="M619" s="302"/>
      <c r="Q619" s="277"/>
      <c r="V619" s="292"/>
      <c r="Y619" s="293"/>
      <c r="Z619" s="293"/>
      <c r="AB619" s="293"/>
      <c r="AC619" s="293"/>
      <c r="AD619" s="293"/>
      <c r="AF619" s="293"/>
      <c r="AH619" s="293"/>
      <c r="AJ619" s="293"/>
      <c r="AK619" s="293"/>
      <c r="AM619" s="195"/>
      <c r="AN619" s="195"/>
      <c r="AO619" s="195"/>
      <c r="AP619" s="635"/>
      <c r="AQ619" s="635"/>
      <c r="AR619" s="635"/>
      <c r="AS619" s="635"/>
      <c r="AT619" s="20"/>
      <c r="AU619" s="20"/>
      <c r="AV619" s="20"/>
      <c r="AW619" s="20"/>
      <c r="AX619" s="20"/>
      <c r="AY619" s="20"/>
      <c r="AZ619" s="20"/>
      <c r="BA619" s="20"/>
      <c r="BB619" s="20"/>
      <c r="BC619" s="20"/>
      <c r="BD619" s="20"/>
      <c r="BE619" s="20"/>
      <c r="BF619" s="20"/>
      <c r="BG619" s="20"/>
      <c r="BH619" s="20"/>
      <c r="BI619" s="20"/>
      <c r="BJ619" s="20"/>
      <c r="BK619" s="20"/>
      <c r="BL619" s="20"/>
    </row>
    <row r="620" spans="3:64" ht="13.5" customHeight="1">
      <c r="C620" s="195"/>
      <c r="F620" s="195"/>
      <c r="G620" s="195"/>
      <c r="H620" s="195"/>
      <c r="I620" s="195"/>
      <c r="J620" s="302"/>
      <c r="K620" s="302"/>
      <c r="L620" s="302"/>
      <c r="M620" s="302"/>
      <c r="Q620" s="277"/>
      <c r="V620" s="292"/>
      <c r="Y620" s="293"/>
      <c r="Z620" s="293"/>
      <c r="AB620" s="293"/>
      <c r="AC620" s="293"/>
      <c r="AD620" s="293"/>
      <c r="AF620" s="293"/>
      <c r="AH620" s="293"/>
      <c r="AJ620" s="293"/>
      <c r="AK620" s="293"/>
      <c r="AM620" s="195"/>
      <c r="AN620" s="195"/>
      <c r="AO620" s="195"/>
      <c r="AP620" s="635"/>
      <c r="AQ620" s="635"/>
      <c r="AR620" s="635"/>
      <c r="AS620" s="635"/>
      <c r="AT620" s="20"/>
      <c r="AU620" s="20"/>
      <c r="AV620" s="20"/>
      <c r="AW620" s="20"/>
      <c r="AX620" s="20"/>
      <c r="AY620" s="20"/>
      <c r="AZ620" s="20"/>
      <c r="BA620" s="20"/>
      <c r="BB620" s="20"/>
      <c r="BC620" s="20"/>
      <c r="BD620" s="20"/>
      <c r="BE620" s="20"/>
      <c r="BF620" s="20"/>
      <c r="BG620" s="20"/>
      <c r="BH620" s="20"/>
      <c r="BI620" s="20"/>
      <c r="BJ620" s="20"/>
      <c r="BK620" s="20"/>
      <c r="BL620" s="20"/>
    </row>
    <row r="621" spans="3:64" ht="13.5" customHeight="1">
      <c r="C621" s="195"/>
      <c r="F621" s="195"/>
      <c r="G621" s="195"/>
      <c r="H621" s="195"/>
      <c r="I621" s="195"/>
      <c r="J621" s="302"/>
      <c r="K621" s="302"/>
      <c r="L621" s="302"/>
      <c r="M621" s="302"/>
      <c r="Q621" s="277"/>
      <c r="V621" s="292"/>
      <c r="Y621" s="293"/>
      <c r="Z621" s="293"/>
      <c r="AB621" s="293"/>
      <c r="AC621" s="293"/>
      <c r="AD621" s="293"/>
      <c r="AF621" s="293"/>
      <c r="AH621" s="293"/>
      <c r="AJ621" s="293"/>
      <c r="AK621" s="293"/>
      <c r="AM621" s="195"/>
      <c r="AN621" s="195"/>
      <c r="AO621" s="195"/>
      <c r="AP621" s="635"/>
      <c r="AQ621" s="635"/>
      <c r="AR621" s="635"/>
      <c r="AS621" s="635"/>
      <c r="AT621" s="20"/>
      <c r="AU621" s="20"/>
      <c r="AV621" s="20"/>
      <c r="AW621" s="20"/>
      <c r="AX621" s="20"/>
      <c r="AY621" s="20"/>
      <c r="AZ621" s="20"/>
      <c r="BA621" s="20"/>
      <c r="BB621" s="20"/>
      <c r="BC621" s="20"/>
      <c r="BD621" s="20"/>
      <c r="BE621" s="20"/>
      <c r="BF621" s="20"/>
      <c r="BG621" s="20"/>
      <c r="BH621" s="20"/>
      <c r="BI621" s="20"/>
      <c r="BJ621" s="20"/>
      <c r="BK621" s="20"/>
      <c r="BL621" s="20"/>
    </row>
    <row r="622" spans="3:64" ht="13.5" customHeight="1">
      <c r="C622" s="195"/>
      <c r="F622" s="195"/>
      <c r="G622" s="195"/>
      <c r="H622" s="195"/>
      <c r="I622" s="195"/>
      <c r="J622" s="302"/>
      <c r="K622" s="302"/>
      <c r="L622" s="302"/>
      <c r="M622" s="302"/>
      <c r="Q622" s="277"/>
      <c r="V622" s="292"/>
      <c r="Y622" s="293"/>
      <c r="Z622" s="293"/>
      <c r="AB622" s="293"/>
      <c r="AC622" s="293"/>
      <c r="AD622" s="293"/>
      <c r="AF622" s="293"/>
      <c r="AH622" s="293"/>
      <c r="AJ622" s="293"/>
      <c r="AK622" s="293"/>
      <c r="AM622" s="195"/>
      <c r="AN622" s="195"/>
      <c r="AO622" s="195"/>
      <c r="AP622" s="635"/>
      <c r="AQ622" s="635"/>
      <c r="AR622" s="635"/>
      <c r="AS622" s="635"/>
      <c r="AT622" s="20"/>
      <c r="AU622" s="20"/>
      <c r="AV622" s="20"/>
      <c r="AW622" s="20"/>
      <c r="AX622" s="20"/>
      <c r="AY622" s="20"/>
      <c r="AZ622" s="20"/>
      <c r="BA622" s="20"/>
      <c r="BB622" s="20"/>
      <c r="BC622" s="20"/>
      <c r="BD622" s="20"/>
      <c r="BE622" s="20"/>
      <c r="BF622" s="20"/>
      <c r="BG622" s="20"/>
      <c r="BH622" s="20"/>
      <c r="BI622" s="20"/>
      <c r="BJ622" s="20"/>
      <c r="BK622" s="20"/>
      <c r="BL622" s="20"/>
    </row>
    <row r="623" spans="3:64" ht="13.5" customHeight="1">
      <c r="C623" s="195"/>
      <c r="F623" s="195"/>
      <c r="G623" s="195"/>
      <c r="H623" s="195"/>
      <c r="I623" s="195"/>
      <c r="J623" s="302"/>
      <c r="K623" s="302"/>
      <c r="L623" s="302"/>
      <c r="M623" s="302"/>
      <c r="Q623" s="277"/>
      <c r="V623" s="292"/>
      <c r="Y623" s="293"/>
      <c r="Z623" s="293"/>
      <c r="AB623" s="293"/>
      <c r="AC623" s="293"/>
      <c r="AD623" s="293"/>
      <c r="AF623" s="293"/>
      <c r="AH623" s="293"/>
      <c r="AJ623" s="293"/>
      <c r="AK623" s="293"/>
      <c r="AM623" s="195"/>
      <c r="AN623" s="195"/>
      <c r="AO623" s="195"/>
      <c r="AP623" s="635"/>
      <c r="AQ623" s="635"/>
      <c r="AR623" s="635"/>
      <c r="AS623" s="635"/>
      <c r="AT623" s="20"/>
      <c r="AU623" s="20"/>
      <c r="AV623" s="20"/>
      <c r="AW623" s="20"/>
      <c r="AX623" s="20"/>
      <c r="AY623" s="20"/>
      <c r="AZ623" s="20"/>
      <c r="BA623" s="20"/>
      <c r="BB623" s="20"/>
      <c r="BC623" s="20"/>
      <c r="BD623" s="20"/>
      <c r="BE623" s="20"/>
      <c r="BF623" s="20"/>
      <c r="BG623" s="20"/>
      <c r="BH623" s="20"/>
      <c r="BI623" s="20"/>
      <c r="BJ623" s="20"/>
      <c r="BK623" s="20"/>
      <c r="BL623" s="20"/>
    </row>
    <row r="624" spans="3:64" ht="13.5" customHeight="1">
      <c r="C624" s="195"/>
      <c r="F624" s="195"/>
      <c r="G624" s="195"/>
      <c r="H624" s="195"/>
      <c r="I624" s="195"/>
      <c r="J624" s="302"/>
      <c r="K624" s="302"/>
      <c r="L624" s="302"/>
      <c r="M624" s="302"/>
      <c r="Q624" s="277"/>
      <c r="V624" s="292"/>
      <c r="Y624" s="293"/>
      <c r="Z624" s="293"/>
      <c r="AB624" s="293"/>
      <c r="AC624" s="293"/>
      <c r="AD624" s="293"/>
      <c r="AF624" s="293"/>
      <c r="AH624" s="293"/>
      <c r="AJ624" s="293"/>
      <c r="AK624" s="293"/>
      <c r="AM624" s="195"/>
      <c r="AN624" s="195"/>
      <c r="AO624" s="195"/>
      <c r="AP624" s="635"/>
      <c r="AQ624" s="635"/>
      <c r="AR624" s="635"/>
      <c r="AS624" s="635"/>
      <c r="AT624" s="20"/>
      <c r="AU624" s="20"/>
      <c r="AV624" s="20"/>
      <c r="AW624" s="20"/>
      <c r="AX624" s="20"/>
      <c r="AY624" s="20"/>
      <c r="AZ624" s="20"/>
      <c r="BA624" s="20"/>
      <c r="BB624" s="20"/>
      <c r="BC624" s="20"/>
      <c r="BD624" s="20"/>
      <c r="BE624" s="20"/>
      <c r="BF624" s="20"/>
      <c r="BG624" s="20"/>
      <c r="BH624" s="20"/>
      <c r="BI624" s="20"/>
      <c r="BJ624" s="20"/>
      <c r="BK624" s="20"/>
      <c r="BL624" s="20"/>
    </row>
    <row r="625" spans="3:64" ht="13.5" customHeight="1">
      <c r="C625" s="195"/>
      <c r="F625" s="195"/>
      <c r="G625" s="195"/>
      <c r="H625" s="195"/>
      <c r="I625" s="195"/>
      <c r="J625" s="302"/>
      <c r="K625" s="302"/>
      <c r="L625" s="302"/>
      <c r="M625" s="302"/>
      <c r="Q625" s="277"/>
      <c r="V625" s="292"/>
      <c r="Y625" s="293"/>
      <c r="Z625" s="293"/>
      <c r="AB625" s="293"/>
      <c r="AC625" s="293"/>
      <c r="AD625" s="293"/>
      <c r="AF625" s="293"/>
      <c r="AH625" s="293"/>
      <c r="AJ625" s="293"/>
      <c r="AK625" s="293"/>
      <c r="AM625" s="195"/>
      <c r="AN625" s="195"/>
      <c r="AO625" s="195"/>
      <c r="AP625" s="635"/>
      <c r="AQ625" s="635"/>
      <c r="AR625" s="635"/>
      <c r="AS625" s="635"/>
      <c r="AT625" s="20"/>
      <c r="AU625" s="20"/>
      <c r="AV625" s="20"/>
      <c r="AW625" s="20"/>
      <c r="AX625" s="20"/>
      <c r="AY625" s="20"/>
      <c r="AZ625" s="20"/>
      <c r="BA625" s="20"/>
      <c r="BB625" s="20"/>
      <c r="BC625" s="20"/>
      <c r="BD625" s="20"/>
      <c r="BE625" s="20"/>
      <c r="BF625" s="20"/>
      <c r="BG625" s="20"/>
      <c r="BH625" s="20"/>
      <c r="BI625" s="20"/>
      <c r="BJ625" s="20"/>
      <c r="BK625" s="20"/>
      <c r="BL625" s="20"/>
    </row>
    <row r="626" spans="3:64" ht="13.5" customHeight="1">
      <c r="C626" s="195"/>
      <c r="F626" s="195"/>
      <c r="G626" s="195"/>
      <c r="H626" s="195"/>
      <c r="I626" s="195"/>
      <c r="J626" s="302"/>
      <c r="K626" s="302"/>
      <c r="L626" s="302"/>
      <c r="M626" s="302"/>
      <c r="Q626" s="277"/>
      <c r="V626" s="292"/>
      <c r="Y626" s="293"/>
      <c r="Z626" s="293"/>
      <c r="AB626" s="293"/>
      <c r="AC626" s="293"/>
      <c r="AD626" s="293"/>
      <c r="AF626" s="293"/>
      <c r="AH626" s="293"/>
      <c r="AJ626" s="293"/>
      <c r="AK626" s="293"/>
      <c r="AM626" s="195"/>
      <c r="AN626" s="195"/>
      <c r="AO626" s="195"/>
      <c r="AP626" s="635"/>
      <c r="AQ626" s="635"/>
      <c r="AR626" s="635"/>
      <c r="AS626" s="635"/>
      <c r="AT626" s="20"/>
      <c r="AU626" s="20"/>
      <c r="AV626" s="20"/>
      <c r="AW626" s="20"/>
      <c r="AX626" s="20"/>
      <c r="AY626" s="20"/>
      <c r="AZ626" s="20"/>
      <c r="BA626" s="20"/>
      <c r="BB626" s="20"/>
      <c r="BC626" s="20"/>
      <c r="BD626" s="20"/>
      <c r="BE626" s="20"/>
      <c r="BF626" s="20"/>
      <c r="BG626" s="20"/>
      <c r="BH626" s="20"/>
      <c r="BI626" s="20"/>
      <c r="BJ626" s="20"/>
      <c r="BK626" s="20"/>
      <c r="BL626" s="20"/>
    </row>
    <row r="627" spans="3:64" ht="13.5" customHeight="1">
      <c r="C627" s="195"/>
      <c r="F627" s="195"/>
      <c r="G627" s="195"/>
      <c r="H627" s="195"/>
      <c r="I627" s="195"/>
      <c r="J627" s="302"/>
      <c r="K627" s="302"/>
      <c r="L627" s="302"/>
      <c r="M627" s="302"/>
      <c r="Q627" s="277"/>
      <c r="V627" s="292"/>
      <c r="Y627" s="293"/>
      <c r="Z627" s="293"/>
      <c r="AB627" s="293"/>
      <c r="AC627" s="293"/>
      <c r="AD627" s="293"/>
      <c r="AF627" s="293"/>
      <c r="AH627" s="293"/>
      <c r="AJ627" s="293"/>
      <c r="AK627" s="293"/>
      <c r="AM627" s="195"/>
      <c r="AN627" s="195"/>
      <c r="AO627" s="195"/>
      <c r="AP627" s="635"/>
      <c r="AQ627" s="635"/>
      <c r="AR627" s="635"/>
      <c r="AS627" s="635"/>
      <c r="AT627" s="20"/>
      <c r="AU627" s="20"/>
      <c r="AV627" s="20"/>
      <c r="AW627" s="20"/>
      <c r="AX627" s="20"/>
      <c r="AY627" s="20"/>
      <c r="AZ627" s="20"/>
      <c r="BA627" s="20"/>
      <c r="BB627" s="20"/>
      <c r="BC627" s="20"/>
      <c r="BD627" s="20"/>
      <c r="BE627" s="20"/>
      <c r="BF627" s="20"/>
      <c r="BG627" s="20"/>
      <c r="BH627" s="20"/>
      <c r="BI627" s="20"/>
      <c r="BJ627" s="20"/>
      <c r="BK627" s="20"/>
      <c r="BL627" s="20"/>
    </row>
    <row r="628" spans="3:64" ht="13.5" customHeight="1">
      <c r="C628" s="195"/>
      <c r="F628" s="195"/>
      <c r="G628" s="195"/>
      <c r="H628" s="195"/>
      <c r="I628" s="195"/>
      <c r="J628" s="302"/>
      <c r="K628" s="302"/>
      <c r="L628" s="302"/>
      <c r="M628" s="302"/>
      <c r="Q628" s="277"/>
      <c r="V628" s="292"/>
      <c r="Y628" s="293"/>
      <c r="Z628" s="293"/>
      <c r="AB628" s="293"/>
      <c r="AC628" s="293"/>
      <c r="AD628" s="293"/>
      <c r="AF628" s="293"/>
      <c r="AH628" s="293"/>
      <c r="AJ628" s="293"/>
      <c r="AK628" s="293"/>
      <c r="AM628" s="195"/>
      <c r="AN628" s="195"/>
      <c r="AO628" s="195"/>
      <c r="AP628" s="635"/>
      <c r="AQ628" s="635"/>
      <c r="AR628" s="635"/>
      <c r="AS628" s="635"/>
      <c r="AT628" s="20"/>
      <c r="AU628" s="20"/>
      <c r="AV628" s="20"/>
      <c r="AW628" s="20"/>
      <c r="AX628" s="20"/>
      <c r="AY628" s="20"/>
      <c r="AZ628" s="20"/>
      <c r="BA628" s="20"/>
      <c r="BB628" s="20"/>
      <c r="BC628" s="20"/>
      <c r="BD628" s="20"/>
      <c r="BE628" s="20"/>
      <c r="BF628" s="20"/>
      <c r="BG628" s="20"/>
      <c r="BH628" s="20"/>
      <c r="BI628" s="20"/>
      <c r="BJ628" s="20"/>
      <c r="BK628" s="20"/>
      <c r="BL628" s="20"/>
    </row>
    <row r="629" spans="3:64" ht="13.5" customHeight="1">
      <c r="C629" s="195"/>
      <c r="F629" s="195"/>
      <c r="G629" s="195"/>
      <c r="H629" s="195"/>
      <c r="I629" s="195"/>
      <c r="J629" s="302"/>
      <c r="K629" s="302"/>
      <c r="L629" s="302"/>
      <c r="M629" s="302"/>
      <c r="Q629" s="277"/>
      <c r="V629" s="292"/>
      <c r="Y629" s="293"/>
      <c r="Z629" s="293"/>
      <c r="AB629" s="293"/>
      <c r="AC629" s="293"/>
      <c r="AD629" s="293"/>
      <c r="AF629" s="293"/>
      <c r="AH629" s="293"/>
      <c r="AJ629" s="293"/>
      <c r="AK629" s="293"/>
      <c r="AM629" s="195"/>
      <c r="AN629" s="195"/>
      <c r="AO629" s="195"/>
      <c r="AP629" s="635"/>
      <c r="AQ629" s="635"/>
      <c r="AR629" s="635"/>
      <c r="AS629" s="635"/>
      <c r="AT629" s="20"/>
      <c r="AU629" s="20"/>
      <c r="AV629" s="20"/>
      <c r="AW629" s="20"/>
      <c r="AX629" s="20"/>
      <c r="AY629" s="20"/>
      <c r="AZ629" s="20"/>
      <c r="BA629" s="20"/>
      <c r="BB629" s="20"/>
      <c r="BC629" s="20"/>
      <c r="BD629" s="20"/>
      <c r="BE629" s="20"/>
      <c r="BF629" s="20"/>
      <c r="BG629" s="20"/>
      <c r="BH629" s="20"/>
      <c r="BI629" s="20"/>
      <c r="BJ629" s="20"/>
      <c r="BK629" s="20"/>
      <c r="BL629" s="20"/>
    </row>
    <row r="630" spans="3:64" ht="13.5" customHeight="1">
      <c r="C630" s="195"/>
      <c r="F630" s="195"/>
      <c r="G630" s="195"/>
      <c r="H630" s="195"/>
      <c r="I630" s="195"/>
      <c r="J630" s="302"/>
      <c r="K630" s="302"/>
      <c r="L630" s="302"/>
      <c r="M630" s="302"/>
      <c r="Q630" s="277"/>
      <c r="V630" s="292"/>
      <c r="Y630" s="293"/>
      <c r="Z630" s="293"/>
      <c r="AB630" s="293"/>
      <c r="AC630" s="293"/>
      <c r="AD630" s="293"/>
      <c r="AF630" s="293"/>
      <c r="AH630" s="293"/>
      <c r="AJ630" s="293"/>
      <c r="AK630" s="293"/>
      <c r="AM630" s="195"/>
      <c r="AN630" s="195"/>
      <c r="AO630" s="195"/>
      <c r="AP630" s="635"/>
      <c r="AQ630" s="635"/>
      <c r="AR630" s="635"/>
      <c r="AS630" s="635"/>
      <c r="AT630" s="20"/>
      <c r="AU630" s="20"/>
      <c r="AV630" s="20"/>
      <c r="AW630" s="20"/>
      <c r="AX630" s="20"/>
      <c r="AY630" s="20"/>
      <c r="AZ630" s="20"/>
      <c r="BA630" s="20"/>
      <c r="BB630" s="20"/>
      <c r="BC630" s="20"/>
      <c r="BD630" s="20"/>
      <c r="BE630" s="20"/>
      <c r="BF630" s="20"/>
      <c r="BG630" s="20"/>
      <c r="BH630" s="20"/>
      <c r="BI630" s="20"/>
      <c r="BJ630" s="20"/>
      <c r="BK630" s="20"/>
      <c r="BL630" s="20"/>
    </row>
    <row r="631" spans="3:64" ht="13.5" customHeight="1">
      <c r="C631" s="195"/>
      <c r="F631" s="195"/>
      <c r="G631" s="195"/>
      <c r="H631" s="195"/>
      <c r="I631" s="195"/>
      <c r="J631" s="302"/>
      <c r="K631" s="302"/>
      <c r="L631" s="302"/>
      <c r="M631" s="302"/>
      <c r="Q631" s="277"/>
      <c r="V631" s="292"/>
      <c r="Y631" s="293"/>
      <c r="Z631" s="293"/>
      <c r="AB631" s="293"/>
      <c r="AC631" s="293"/>
      <c r="AD631" s="293"/>
      <c r="AF631" s="293"/>
      <c r="AH631" s="293"/>
      <c r="AJ631" s="293"/>
      <c r="AK631" s="293"/>
      <c r="AM631" s="195"/>
      <c r="AN631" s="195"/>
      <c r="AO631" s="195"/>
      <c r="AP631" s="635"/>
      <c r="AQ631" s="635"/>
      <c r="AR631" s="635"/>
      <c r="AS631" s="635"/>
      <c r="AT631" s="20"/>
      <c r="AU631" s="20"/>
      <c r="AV631" s="20"/>
      <c r="AW631" s="20"/>
      <c r="AX631" s="20"/>
      <c r="AY631" s="20"/>
      <c r="AZ631" s="20"/>
      <c r="BA631" s="20"/>
      <c r="BB631" s="20"/>
      <c r="BC631" s="20"/>
      <c r="BD631" s="20"/>
      <c r="BE631" s="20"/>
      <c r="BF631" s="20"/>
      <c r="BG631" s="20"/>
      <c r="BH631" s="20"/>
      <c r="BI631" s="20"/>
      <c r="BJ631" s="20"/>
      <c r="BK631" s="20"/>
      <c r="BL631" s="20"/>
    </row>
    <row r="632" spans="3:64" ht="13.5" customHeight="1">
      <c r="C632" s="195"/>
      <c r="F632" s="195"/>
      <c r="G632" s="195"/>
      <c r="H632" s="195"/>
      <c r="I632" s="195"/>
      <c r="J632" s="302"/>
      <c r="K632" s="302"/>
      <c r="L632" s="302"/>
      <c r="M632" s="302"/>
      <c r="Q632" s="277"/>
      <c r="V632" s="292"/>
      <c r="Y632" s="293"/>
      <c r="Z632" s="293"/>
      <c r="AB632" s="293"/>
      <c r="AC632" s="293"/>
      <c r="AD632" s="293"/>
      <c r="AF632" s="293"/>
      <c r="AH632" s="293"/>
      <c r="AJ632" s="293"/>
      <c r="AK632" s="293"/>
      <c r="AM632" s="195"/>
      <c r="AN632" s="195"/>
      <c r="AO632" s="195"/>
      <c r="AP632" s="635"/>
      <c r="AQ632" s="635"/>
      <c r="AR632" s="635"/>
      <c r="AS632" s="635"/>
      <c r="AT632" s="20"/>
      <c r="AU632" s="20"/>
      <c r="AV632" s="20"/>
      <c r="AW632" s="20"/>
      <c r="AX632" s="20"/>
      <c r="AY632" s="20"/>
      <c r="AZ632" s="20"/>
      <c r="BA632" s="20"/>
      <c r="BB632" s="20"/>
      <c r="BC632" s="20"/>
      <c r="BD632" s="20"/>
      <c r="BE632" s="20"/>
      <c r="BF632" s="20"/>
      <c r="BG632" s="20"/>
      <c r="BH632" s="20"/>
      <c r="BI632" s="20"/>
      <c r="BJ632" s="20"/>
      <c r="BK632" s="20"/>
      <c r="BL632" s="20"/>
    </row>
    <row r="633" spans="3:64" ht="13.5" customHeight="1">
      <c r="C633" s="195"/>
      <c r="F633" s="195"/>
      <c r="G633" s="195"/>
      <c r="H633" s="195"/>
      <c r="I633" s="195"/>
      <c r="J633" s="302"/>
      <c r="K633" s="302"/>
      <c r="L633" s="302"/>
      <c r="M633" s="302"/>
      <c r="Q633" s="277"/>
      <c r="V633" s="292"/>
      <c r="Y633" s="293"/>
      <c r="Z633" s="293"/>
      <c r="AB633" s="293"/>
      <c r="AC633" s="293"/>
      <c r="AD633" s="293"/>
      <c r="AF633" s="293"/>
      <c r="AH633" s="293"/>
      <c r="AJ633" s="293"/>
      <c r="AK633" s="293"/>
      <c r="AM633" s="195"/>
      <c r="AN633" s="195"/>
      <c r="AO633" s="195"/>
      <c r="AP633" s="635"/>
      <c r="AQ633" s="635"/>
      <c r="AR633" s="635"/>
      <c r="AS633" s="635"/>
      <c r="AT633" s="20"/>
      <c r="AU633" s="20"/>
      <c r="AV633" s="20"/>
      <c r="AW633" s="20"/>
      <c r="AX633" s="20"/>
      <c r="AY633" s="20"/>
      <c r="AZ633" s="20"/>
      <c r="BA633" s="20"/>
      <c r="BB633" s="20"/>
      <c r="BC633" s="20"/>
      <c r="BD633" s="20"/>
      <c r="BE633" s="20"/>
      <c r="BF633" s="20"/>
      <c r="BG633" s="20"/>
      <c r="BH633" s="20"/>
      <c r="BI633" s="20"/>
      <c r="BJ633" s="20"/>
      <c r="BK633" s="20"/>
      <c r="BL633" s="20"/>
    </row>
    <row r="634" spans="3:64" ht="13.5" customHeight="1">
      <c r="C634" s="195"/>
      <c r="F634" s="195"/>
      <c r="G634" s="195"/>
      <c r="H634" s="195"/>
      <c r="I634" s="195"/>
      <c r="J634" s="302"/>
      <c r="K634" s="302"/>
      <c r="L634" s="302"/>
      <c r="M634" s="302"/>
      <c r="Q634" s="277"/>
      <c r="V634" s="292"/>
      <c r="Y634" s="293"/>
      <c r="Z634" s="293"/>
      <c r="AB634" s="293"/>
      <c r="AC634" s="293"/>
      <c r="AD634" s="293"/>
      <c r="AF634" s="293"/>
      <c r="AH634" s="293"/>
      <c r="AJ634" s="293"/>
      <c r="AK634" s="293"/>
      <c r="AM634" s="195"/>
      <c r="AN634" s="195"/>
      <c r="AO634" s="195"/>
      <c r="AP634" s="635"/>
      <c r="AQ634" s="635"/>
      <c r="AR634" s="635"/>
      <c r="AS634" s="635"/>
      <c r="AT634" s="20"/>
      <c r="AU634" s="20"/>
      <c r="AV634" s="20"/>
      <c r="AW634" s="20"/>
      <c r="AX634" s="20"/>
      <c r="AY634" s="20"/>
      <c r="AZ634" s="20"/>
      <c r="BA634" s="20"/>
      <c r="BB634" s="20"/>
      <c r="BC634" s="20"/>
      <c r="BD634" s="20"/>
      <c r="BE634" s="20"/>
      <c r="BF634" s="20"/>
      <c r="BG634" s="20"/>
      <c r="BH634" s="20"/>
      <c r="BI634" s="20"/>
      <c r="BJ634" s="20"/>
      <c r="BK634" s="20"/>
      <c r="BL634" s="20"/>
    </row>
    <row r="635" spans="3:64" ht="13.5" customHeight="1">
      <c r="C635" s="195"/>
      <c r="F635" s="195"/>
      <c r="G635" s="195"/>
      <c r="H635" s="195"/>
      <c r="I635" s="195"/>
      <c r="J635" s="302"/>
      <c r="K635" s="302"/>
      <c r="L635" s="302"/>
      <c r="M635" s="302"/>
      <c r="Q635" s="277"/>
      <c r="V635" s="292"/>
      <c r="Y635" s="293"/>
      <c r="Z635" s="293"/>
      <c r="AB635" s="293"/>
      <c r="AC635" s="293"/>
      <c r="AD635" s="293"/>
      <c r="AF635" s="293"/>
      <c r="AH635" s="293"/>
      <c r="AJ635" s="293"/>
      <c r="AK635" s="293"/>
      <c r="AM635" s="195"/>
      <c r="AN635" s="195"/>
      <c r="AO635" s="195"/>
      <c r="AP635" s="635"/>
      <c r="AQ635" s="635"/>
      <c r="AR635" s="635"/>
      <c r="AS635" s="635"/>
      <c r="AT635" s="20"/>
      <c r="AU635" s="20"/>
      <c r="AV635" s="20"/>
      <c r="AW635" s="20"/>
      <c r="AX635" s="20"/>
      <c r="AY635" s="20"/>
      <c r="AZ635" s="20"/>
      <c r="BA635" s="20"/>
      <c r="BB635" s="20"/>
      <c r="BC635" s="20"/>
      <c r="BD635" s="20"/>
      <c r="BE635" s="20"/>
      <c r="BF635" s="20"/>
      <c r="BG635" s="20"/>
      <c r="BH635" s="20"/>
      <c r="BI635" s="20"/>
      <c r="BJ635" s="20"/>
      <c r="BK635" s="20"/>
      <c r="BL635" s="20"/>
    </row>
    <row r="636" spans="3:64" ht="13.5" customHeight="1">
      <c r="C636" s="195"/>
      <c r="F636" s="195"/>
      <c r="G636" s="195"/>
      <c r="H636" s="195"/>
      <c r="I636" s="195"/>
      <c r="J636" s="302"/>
      <c r="K636" s="302"/>
      <c r="L636" s="302"/>
      <c r="M636" s="302"/>
      <c r="Q636" s="277"/>
      <c r="V636" s="292"/>
      <c r="Y636" s="293"/>
      <c r="Z636" s="293"/>
      <c r="AB636" s="293"/>
      <c r="AC636" s="293"/>
      <c r="AD636" s="293"/>
      <c r="AF636" s="293"/>
      <c r="AH636" s="293"/>
      <c r="AJ636" s="293"/>
      <c r="AK636" s="293"/>
      <c r="AM636" s="195"/>
      <c r="AN636" s="195"/>
      <c r="AO636" s="195"/>
      <c r="AP636" s="635"/>
      <c r="AQ636" s="635"/>
      <c r="AR636" s="635"/>
      <c r="AS636" s="635"/>
      <c r="AT636" s="20"/>
      <c r="AU636" s="20"/>
      <c r="AV636" s="20"/>
      <c r="AW636" s="20"/>
      <c r="AX636" s="20"/>
      <c r="AY636" s="20"/>
      <c r="AZ636" s="20"/>
      <c r="BA636" s="20"/>
      <c r="BB636" s="20"/>
      <c r="BC636" s="20"/>
      <c r="BD636" s="20"/>
      <c r="BE636" s="20"/>
      <c r="BF636" s="20"/>
      <c r="BG636" s="20"/>
      <c r="BH636" s="20"/>
      <c r="BI636" s="20"/>
      <c r="BJ636" s="20"/>
      <c r="BK636" s="20"/>
      <c r="BL636" s="20"/>
    </row>
    <row r="637" spans="3:64" ht="13.5" customHeight="1">
      <c r="C637" s="195"/>
      <c r="F637" s="195"/>
      <c r="G637" s="195"/>
      <c r="H637" s="195"/>
      <c r="I637" s="195"/>
      <c r="J637" s="302"/>
      <c r="K637" s="302"/>
      <c r="L637" s="302"/>
      <c r="M637" s="302"/>
      <c r="Q637" s="277"/>
      <c r="V637" s="292"/>
      <c r="Y637" s="293"/>
      <c r="Z637" s="293"/>
      <c r="AB637" s="293"/>
      <c r="AC637" s="293"/>
      <c r="AD637" s="293"/>
      <c r="AF637" s="293"/>
      <c r="AH637" s="293"/>
      <c r="AJ637" s="293"/>
      <c r="AK637" s="293"/>
      <c r="AM637" s="195"/>
      <c r="AN637" s="195"/>
      <c r="AO637" s="195"/>
      <c r="AP637" s="635"/>
      <c r="AQ637" s="635"/>
      <c r="AR637" s="635"/>
      <c r="AS637" s="635"/>
      <c r="AT637" s="20"/>
      <c r="AU637" s="20"/>
      <c r="AV637" s="20"/>
      <c r="AW637" s="20"/>
      <c r="AX637" s="20"/>
      <c r="AY637" s="20"/>
      <c r="AZ637" s="20"/>
      <c r="BA637" s="20"/>
      <c r="BB637" s="20"/>
      <c r="BC637" s="20"/>
      <c r="BD637" s="20"/>
      <c r="BE637" s="20"/>
      <c r="BF637" s="20"/>
      <c r="BG637" s="20"/>
      <c r="BH637" s="20"/>
      <c r="BI637" s="20"/>
      <c r="BJ637" s="20"/>
      <c r="BK637" s="20"/>
      <c r="BL637" s="20"/>
    </row>
    <row r="638" spans="3:64" ht="13.5" customHeight="1">
      <c r="C638" s="195"/>
      <c r="F638" s="195"/>
      <c r="G638" s="195"/>
      <c r="H638" s="195"/>
      <c r="I638" s="195"/>
      <c r="J638" s="302"/>
      <c r="K638" s="302"/>
      <c r="L638" s="302"/>
      <c r="M638" s="302"/>
      <c r="Q638" s="277"/>
      <c r="V638" s="292"/>
      <c r="Y638" s="293"/>
      <c r="Z638" s="293"/>
      <c r="AB638" s="293"/>
      <c r="AC638" s="293"/>
      <c r="AD638" s="293"/>
      <c r="AF638" s="293"/>
      <c r="AH638" s="293"/>
      <c r="AJ638" s="293"/>
      <c r="AK638" s="293"/>
      <c r="AM638" s="195"/>
      <c r="AN638" s="195"/>
      <c r="AO638" s="195"/>
      <c r="AP638" s="635"/>
      <c r="AQ638" s="635"/>
      <c r="AR638" s="635"/>
      <c r="AS638" s="635"/>
      <c r="AT638" s="20"/>
      <c r="AU638" s="20"/>
      <c r="AV638" s="20"/>
      <c r="AW638" s="20"/>
      <c r="AX638" s="20"/>
      <c r="AY638" s="20"/>
      <c r="AZ638" s="20"/>
      <c r="BA638" s="20"/>
      <c r="BB638" s="20"/>
      <c r="BC638" s="20"/>
      <c r="BD638" s="20"/>
      <c r="BE638" s="20"/>
      <c r="BF638" s="20"/>
      <c r="BG638" s="20"/>
      <c r="BH638" s="20"/>
      <c r="BI638" s="20"/>
      <c r="BJ638" s="20"/>
      <c r="BK638" s="20"/>
      <c r="BL638" s="20"/>
    </row>
    <row r="639" spans="3:64" ht="13.5" customHeight="1">
      <c r="C639" s="195"/>
      <c r="F639" s="195"/>
      <c r="G639" s="195"/>
      <c r="H639" s="195"/>
      <c r="I639" s="195"/>
      <c r="J639" s="302"/>
      <c r="K639" s="302"/>
      <c r="L639" s="302"/>
      <c r="M639" s="302"/>
      <c r="Q639" s="277"/>
      <c r="V639" s="292"/>
      <c r="Y639" s="293"/>
      <c r="Z639" s="293"/>
      <c r="AB639" s="293"/>
      <c r="AC639" s="293"/>
      <c r="AD639" s="293"/>
      <c r="AF639" s="293"/>
      <c r="AH639" s="293"/>
      <c r="AJ639" s="293"/>
      <c r="AK639" s="293"/>
      <c r="AM639" s="195"/>
      <c r="AN639" s="195"/>
      <c r="AO639" s="195"/>
      <c r="AP639" s="635"/>
      <c r="AQ639" s="635"/>
      <c r="AR639" s="635"/>
      <c r="AS639" s="635"/>
      <c r="AT639" s="20"/>
      <c r="AU639" s="20"/>
      <c r="AV639" s="20"/>
      <c r="AW639" s="20"/>
      <c r="AX639" s="20"/>
      <c r="AY639" s="20"/>
      <c r="AZ639" s="20"/>
      <c r="BA639" s="20"/>
      <c r="BB639" s="20"/>
      <c r="BC639" s="20"/>
      <c r="BD639" s="20"/>
      <c r="BE639" s="20"/>
      <c r="BF639" s="20"/>
      <c r="BG639" s="20"/>
      <c r="BH639" s="20"/>
      <c r="BI639" s="20"/>
      <c r="BJ639" s="20"/>
      <c r="BK639" s="20"/>
      <c r="BL639" s="20"/>
    </row>
    <row r="640" spans="3:64" ht="13.5" customHeight="1">
      <c r="C640" s="195"/>
      <c r="F640" s="195"/>
      <c r="G640" s="195"/>
      <c r="H640" s="195"/>
      <c r="I640" s="195"/>
      <c r="J640" s="302"/>
      <c r="K640" s="302"/>
      <c r="L640" s="302"/>
      <c r="M640" s="302"/>
      <c r="Q640" s="277"/>
      <c r="V640" s="292"/>
      <c r="Y640" s="293"/>
      <c r="Z640" s="293"/>
      <c r="AB640" s="293"/>
      <c r="AC640" s="293"/>
      <c r="AD640" s="293"/>
      <c r="AF640" s="293"/>
      <c r="AH640" s="293"/>
      <c r="AJ640" s="293"/>
      <c r="AK640" s="293"/>
      <c r="AM640" s="195"/>
      <c r="AN640" s="195"/>
      <c r="AO640" s="195"/>
      <c r="AP640" s="635"/>
      <c r="AQ640" s="635"/>
      <c r="AR640" s="635"/>
      <c r="AS640" s="635"/>
      <c r="AT640" s="20"/>
      <c r="AU640" s="20"/>
      <c r="AV640" s="20"/>
      <c r="AW640" s="20"/>
      <c r="AX640" s="20"/>
      <c r="AY640" s="20"/>
      <c r="AZ640" s="20"/>
      <c r="BA640" s="20"/>
      <c r="BB640" s="20"/>
      <c r="BC640" s="20"/>
      <c r="BD640" s="20"/>
      <c r="BE640" s="20"/>
      <c r="BF640" s="20"/>
      <c r="BG640" s="20"/>
      <c r="BH640" s="20"/>
      <c r="BI640" s="20"/>
      <c r="BJ640" s="20"/>
      <c r="BK640" s="20"/>
      <c r="BL640" s="20"/>
    </row>
    <row r="641" spans="3:64" ht="13.5" customHeight="1">
      <c r="C641" s="195"/>
      <c r="F641" s="195"/>
      <c r="G641" s="195"/>
      <c r="H641" s="195"/>
      <c r="I641" s="195"/>
      <c r="J641" s="302"/>
      <c r="K641" s="302"/>
      <c r="L641" s="302"/>
      <c r="M641" s="302"/>
      <c r="Q641" s="277"/>
      <c r="V641" s="292"/>
      <c r="Y641" s="293"/>
      <c r="Z641" s="293"/>
      <c r="AB641" s="293"/>
      <c r="AC641" s="293"/>
      <c r="AD641" s="293"/>
      <c r="AF641" s="293"/>
      <c r="AH641" s="293"/>
      <c r="AJ641" s="293"/>
      <c r="AK641" s="293"/>
      <c r="AM641" s="195"/>
      <c r="AN641" s="195"/>
      <c r="AO641" s="195"/>
      <c r="AP641" s="635"/>
      <c r="AQ641" s="635"/>
      <c r="AR641" s="635"/>
      <c r="AS641" s="635"/>
      <c r="AT641" s="20"/>
      <c r="AU641" s="20"/>
      <c r="AV641" s="20"/>
      <c r="AW641" s="20"/>
      <c r="AX641" s="20"/>
      <c r="AY641" s="20"/>
      <c r="AZ641" s="20"/>
      <c r="BA641" s="20"/>
      <c r="BB641" s="20"/>
      <c r="BC641" s="20"/>
      <c r="BD641" s="20"/>
      <c r="BE641" s="20"/>
      <c r="BF641" s="20"/>
      <c r="BG641" s="20"/>
      <c r="BH641" s="20"/>
      <c r="BI641" s="20"/>
      <c r="BJ641" s="20"/>
      <c r="BK641" s="20"/>
      <c r="BL641" s="20"/>
    </row>
    <row r="642" spans="3:64" ht="13.5" customHeight="1">
      <c r="C642" s="195"/>
      <c r="F642" s="195"/>
      <c r="G642" s="195"/>
      <c r="H642" s="195"/>
      <c r="I642" s="195"/>
      <c r="J642" s="302"/>
      <c r="K642" s="302"/>
      <c r="L642" s="302"/>
      <c r="M642" s="302"/>
      <c r="Q642" s="277"/>
      <c r="V642" s="292"/>
      <c r="Y642" s="293"/>
      <c r="Z642" s="293"/>
      <c r="AB642" s="293"/>
      <c r="AC642" s="293"/>
      <c r="AD642" s="293"/>
      <c r="AF642" s="293"/>
      <c r="AH642" s="293"/>
      <c r="AJ642" s="293"/>
      <c r="AK642" s="293"/>
      <c r="AM642" s="195"/>
      <c r="AN642" s="195"/>
      <c r="AO642" s="195"/>
      <c r="AP642" s="635"/>
      <c r="AQ642" s="635"/>
      <c r="AR642" s="635"/>
      <c r="AS642" s="635"/>
      <c r="AT642" s="20"/>
      <c r="AU642" s="20"/>
      <c r="AV642" s="20"/>
      <c r="AW642" s="20"/>
      <c r="AX642" s="20"/>
      <c r="AY642" s="20"/>
      <c r="AZ642" s="20"/>
      <c r="BA642" s="20"/>
      <c r="BB642" s="20"/>
      <c r="BC642" s="20"/>
      <c r="BD642" s="20"/>
      <c r="BE642" s="20"/>
      <c r="BF642" s="20"/>
      <c r="BG642" s="20"/>
      <c r="BH642" s="20"/>
      <c r="BI642" s="20"/>
      <c r="BJ642" s="20"/>
      <c r="BK642" s="20"/>
      <c r="BL642" s="20"/>
    </row>
    <row r="643" spans="3:64" ht="13.5" customHeight="1">
      <c r="C643" s="195"/>
      <c r="F643" s="195"/>
      <c r="G643" s="195"/>
      <c r="H643" s="195"/>
      <c r="I643" s="195"/>
      <c r="J643" s="302"/>
      <c r="K643" s="302"/>
      <c r="L643" s="302"/>
      <c r="M643" s="302"/>
      <c r="Q643" s="277"/>
      <c r="V643" s="292"/>
      <c r="Y643" s="293"/>
      <c r="Z643" s="293"/>
      <c r="AB643" s="293"/>
      <c r="AC643" s="293"/>
      <c r="AD643" s="293"/>
      <c r="AF643" s="293"/>
      <c r="AH643" s="293"/>
      <c r="AJ643" s="293"/>
      <c r="AK643" s="293"/>
      <c r="AM643" s="195"/>
      <c r="AN643" s="195"/>
      <c r="AO643" s="195"/>
      <c r="AP643" s="635"/>
      <c r="AQ643" s="635"/>
      <c r="AR643" s="635"/>
      <c r="AS643" s="635"/>
      <c r="AT643" s="20"/>
      <c r="AU643" s="20"/>
      <c r="AV643" s="20"/>
      <c r="AW643" s="20"/>
      <c r="AX643" s="20"/>
      <c r="AY643" s="20"/>
      <c r="AZ643" s="20"/>
      <c r="BA643" s="20"/>
      <c r="BB643" s="20"/>
      <c r="BC643" s="20"/>
      <c r="BD643" s="20"/>
      <c r="BE643" s="20"/>
      <c r="BF643" s="20"/>
      <c r="BG643" s="20"/>
      <c r="BH643" s="20"/>
      <c r="BI643" s="20"/>
      <c r="BJ643" s="20"/>
      <c r="BK643" s="20"/>
      <c r="BL643" s="20"/>
    </row>
    <row r="644" spans="3:64" ht="13.5" customHeight="1">
      <c r="C644" s="195"/>
      <c r="F644" s="195"/>
      <c r="G644" s="195"/>
      <c r="H644" s="195"/>
      <c r="I644" s="195"/>
      <c r="J644" s="302"/>
      <c r="K644" s="302"/>
      <c r="L644" s="302"/>
      <c r="M644" s="302"/>
      <c r="Q644" s="277"/>
      <c r="V644" s="292"/>
      <c r="Y644" s="293"/>
      <c r="Z644" s="293"/>
      <c r="AB644" s="293"/>
      <c r="AC644" s="293"/>
      <c r="AD644" s="293"/>
      <c r="AF644" s="293"/>
      <c r="AH644" s="293"/>
      <c r="AJ644" s="293"/>
      <c r="AK644" s="293"/>
      <c r="AM644" s="195"/>
      <c r="AN644" s="195"/>
      <c r="AO644" s="195"/>
      <c r="AP644" s="635"/>
      <c r="AQ644" s="635"/>
      <c r="AR644" s="635"/>
      <c r="AS644" s="635"/>
      <c r="AT644" s="20"/>
      <c r="AU644" s="20"/>
      <c r="AV644" s="20"/>
      <c r="AW644" s="20"/>
      <c r="AX644" s="20"/>
      <c r="AY644" s="20"/>
      <c r="AZ644" s="20"/>
      <c r="BA644" s="20"/>
      <c r="BB644" s="20"/>
      <c r="BC644" s="20"/>
      <c r="BD644" s="20"/>
      <c r="BE644" s="20"/>
      <c r="BF644" s="20"/>
      <c r="BG644" s="20"/>
      <c r="BH644" s="20"/>
      <c r="BI644" s="20"/>
      <c r="BJ644" s="20"/>
      <c r="BK644" s="20"/>
      <c r="BL644" s="20"/>
    </row>
    <row r="645" spans="3:64" ht="13.5" customHeight="1">
      <c r="C645" s="195"/>
      <c r="F645" s="195"/>
      <c r="G645" s="195"/>
      <c r="H645" s="195"/>
      <c r="I645" s="195"/>
      <c r="J645" s="302"/>
      <c r="K645" s="302"/>
      <c r="L645" s="302"/>
      <c r="M645" s="302"/>
      <c r="Q645" s="277"/>
      <c r="V645" s="292"/>
      <c r="Y645" s="293"/>
      <c r="Z645" s="293"/>
      <c r="AB645" s="293"/>
      <c r="AC645" s="293"/>
      <c r="AD645" s="293"/>
      <c r="AF645" s="293"/>
      <c r="AH645" s="293"/>
      <c r="AJ645" s="293"/>
      <c r="AK645" s="293"/>
      <c r="AM645" s="195"/>
      <c r="AN645" s="195"/>
      <c r="AO645" s="195"/>
      <c r="AP645" s="635"/>
      <c r="AQ645" s="635"/>
      <c r="AR645" s="635"/>
      <c r="AS645" s="635"/>
      <c r="AT645" s="20"/>
      <c r="AU645" s="20"/>
      <c r="AV645" s="20"/>
      <c r="AW645" s="20"/>
      <c r="AX645" s="20"/>
      <c r="AY645" s="20"/>
      <c r="AZ645" s="20"/>
      <c r="BA645" s="20"/>
      <c r="BB645" s="20"/>
      <c r="BC645" s="20"/>
      <c r="BD645" s="20"/>
      <c r="BE645" s="20"/>
      <c r="BF645" s="20"/>
      <c r="BG645" s="20"/>
      <c r="BH645" s="20"/>
      <c r="BI645" s="20"/>
      <c r="BJ645" s="20"/>
      <c r="BK645" s="20"/>
      <c r="BL645" s="20"/>
    </row>
    <row r="646" spans="3:64" ht="13.5" customHeight="1">
      <c r="C646" s="195"/>
      <c r="F646" s="195"/>
      <c r="G646" s="195"/>
      <c r="H646" s="195"/>
      <c r="I646" s="195"/>
      <c r="J646" s="302"/>
      <c r="K646" s="302"/>
      <c r="L646" s="302"/>
      <c r="M646" s="302"/>
      <c r="Q646" s="277"/>
      <c r="V646" s="292"/>
      <c r="Y646" s="293"/>
      <c r="Z646" s="293"/>
      <c r="AB646" s="293"/>
      <c r="AC646" s="293"/>
      <c r="AD646" s="293"/>
      <c r="AF646" s="293"/>
      <c r="AH646" s="293"/>
      <c r="AJ646" s="293"/>
      <c r="AK646" s="293"/>
      <c r="AM646" s="195"/>
      <c r="AN646" s="195"/>
      <c r="AO646" s="195"/>
      <c r="AP646" s="635"/>
      <c r="AQ646" s="635"/>
      <c r="AR646" s="635"/>
      <c r="AS646" s="635"/>
      <c r="AT646" s="20"/>
      <c r="AU646" s="20"/>
      <c r="AV646" s="20"/>
      <c r="AW646" s="20"/>
      <c r="AX646" s="20"/>
      <c r="AY646" s="20"/>
      <c r="AZ646" s="20"/>
      <c r="BA646" s="20"/>
      <c r="BB646" s="20"/>
      <c r="BC646" s="20"/>
      <c r="BD646" s="20"/>
      <c r="BE646" s="20"/>
      <c r="BF646" s="20"/>
      <c r="BG646" s="20"/>
      <c r="BH646" s="20"/>
      <c r="BI646" s="20"/>
      <c r="BJ646" s="20"/>
      <c r="BK646" s="20"/>
      <c r="BL646" s="20"/>
    </row>
    <row r="647" spans="3:64" ht="13.5" customHeight="1">
      <c r="C647" s="195"/>
      <c r="F647" s="195"/>
      <c r="G647" s="195"/>
      <c r="H647" s="195"/>
      <c r="I647" s="195"/>
      <c r="J647" s="302"/>
      <c r="K647" s="302"/>
      <c r="L647" s="302"/>
      <c r="M647" s="302"/>
      <c r="Q647" s="277"/>
      <c r="V647" s="292"/>
      <c r="Y647" s="293"/>
      <c r="Z647" s="293"/>
      <c r="AB647" s="293"/>
      <c r="AC647" s="293"/>
      <c r="AD647" s="293"/>
      <c r="AF647" s="293"/>
      <c r="AH647" s="293"/>
      <c r="AJ647" s="293"/>
      <c r="AK647" s="293"/>
      <c r="AM647" s="195"/>
      <c r="AN647" s="195"/>
      <c r="AO647" s="195"/>
      <c r="AP647" s="635"/>
      <c r="AQ647" s="635"/>
      <c r="AR647" s="635"/>
      <c r="AS647" s="635"/>
      <c r="AT647" s="20"/>
      <c r="AU647" s="20"/>
      <c r="AV647" s="20"/>
      <c r="AW647" s="20"/>
      <c r="AX647" s="20"/>
      <c r="AY647" s="20"/>
      <c r="AZ647" s="20"/>
      <c r="BA647" s="20"/>
      <c r="BB647" s="20"/>
      <c r="BC647" s="20"/>
      <c r="BD647" s="20"/>
      <c r="BE647" s="20"/>
      <c r="BF647" s="20"/>
      <c r="BG647" s="20"/>
      <c r="BH647" s="20"/>
      <c r="BI647" s="20"/>
      <c r="BJ647" s="20"/>
      <c r="BK647" s="20"/>
      <c r="BL647" s="20"/>
    </row>
    <row r="648" spans="3:64" ht="13.5" customHeight="1">
      <c r="C648" s="195"/>
      <c r="F648" s="195"/>
      <c r="G648" s="195"/>
      <c r="H648" s="195"/>
      <c r="I648" s="195"/>
      <c r="J648" s="302"/>
      <c r="K648" s="302"/>
      <c r="L648" s="302"/>
      <c r="M648" s="302"/>
      <c r="Q648" s="277"/>
      <c r="V648" s="292"/>
      <c r="Y648" s="293"/>
      <c r="Z648" s="293"/>
      <c r="AB648" s="293"/>
      <c r="AC648" s="293"/>
      <c r="AD648" s="293"/>
      <c r="AF648" s="293"/>
      <c r="AH648" s="293"/>
      <c r="AJ648" s="293"/>
      <c r="AK648" s="293"/>
      <c r="AM648" s="195"/>
      <c r="AN648" s="195"/>
      <c r="AO648" s="195"/>
      <c r="AP648" s="635"/>
      <c r="AQ648" s="635"/>
      <c r="AR648" s="635"/>
      <c r="AS648" s="635"/>
      <c r="AT648" s="20"/>
      <c r="AU648" s="20"/>
      <c r="AV648" s="20"/>
      <c r="AW648" s="20"/>
      <c r="AX648" s="20"/>
      <c r="AY648" s="20"/>
      <c r="AZ648" s="20"/>
      <c r="BA648" s="20"/>
      <c r="BB648" s="20"/>
      <c r="BC648" s="20"/>
      <c r="BD648" s="20"/>
      <c r="BE648" s="20"/>
      <c r="BF648" s="20"/>
      <c r="BG648" s="20"/>
      <c r="BH648" s="20"/>
      <c r="BI648" s="20"/>
      <c r="BJ648" s="20"/>
      <c r="BK648" s="20"/>
      <c r="BL648" s="20"/>
    </row>
    <row r="649" spans="3:64" ht="13.5" customHeight="1">
      <c r="C649" s="195"/>
      <c r="F649" s="195"/>
      <c r="G649" s="195"/>
      <c r="H649" s="195"/>
      <c r="I649" s="195"/>
      <c r="J649" s="302"/>
      <c r="K649" s="302"/>
      <c r="L649" s="302"/>
      <c r="M649" s="302"/>
      <c r="Q649" s="277"/>
      <c r="V649" s="292"/>
      <c r="Y649" s="293"/>
      <c r="Z649" s="293"/>
      <c r="AB649" s="293"/>
      <c r="AC649" s="293"/>
      <c r="AD649" s="293"/>
      <c r="AF649" s="293"/>
      <c r="AH649" s="293"/>
      <c r="AJ649" s="293"/>
      <c r="AK649" s="293"/>
      <c r="AM649" s="195"/>
      <c r="AN649" s="195"/>
      <c r="AO649" s="195"/>
      <c r="AP649" s="635"/>
      <c r="AQ649" s="635"/>
      <c r="AR649" s="635"/>
      <c r="AS649" s="635"/>
      <c r="AT649" s="20"/>
      <c r="AU649" s="20"/>
      <c r="AV649" s="20"/>
      <c r="AW649" s="20"/>
      <c r="AX649" s="20"/>
      <c r="AY649" s="20"/>
      <c r="AZ649" s="20"/>
      <c r="BA649" s="20"/>
      <c r="BB649" s="20"/>
      <c r="BC649" s="20"/>
      <c r="BD649" s="20"/>
      <c r="BE649" s="20"/>
      <c r="BF649" s="20"/>
      <c r="BG649" s="20"/>
      <c r="BH649" s="20"/>
      <c r="BI649" s="20"/>
      <c r="BJ649" s="20"/>
      <c r="BK649" s="20"/>
      <c r="BL649" s="20"/>
    </row>
    <row r="650" spans="3:64" ht="13.5" customHeight="1">
      <c r="C650" s="195"/>
      <c r="F650" s="195"/>
      <c r="G650" s="195"/>
      <c r="H650" s="195"/>
      <c r="I650" s="195"/>
      <c r="J650" s="302"/>
      <c r="K650" s="302"/>
      <c r="L650" s="302"/>
      <c r="M650" s="302"/>
      <c r="Q650" s="277"/>
      <c r="V650" s="292"/>
      <c r="Y650" s="293"/>
      <c r="Z650" s="293"/>
      <c r="AB650" s="293"/>
      <c r="AC650" s="293"/>
      <c r="AD650" s="293"/>
      <c r="AF650" s="293"/>
      <c r="AH650" s="293"/>
      <c r="AJ650" s="293"/>
      <c r="AK650" s="293"/>
      <c r="AM650" s="195"/>
      <c r="AN650" s="195"/>
      <c r="AO650" s="195"/>
      <c r="AP650" s="635"/>
      <c r="AQ650" s="635"/>
      <c r="AR650" s="635"/>
      <c r="AS650" s="635"/>
      <c r="AT650" s="20"/>
      <c r="AU650" s="20"/>
      <c r="AV650" s="20"/>
      <c r="AW650" s="20"/>
      <c r="AX650" s="20"/>
      <c r="AY650" s="20"/>
      <c r="AZ650" s="20"/>
      <c r="BA650" s="20"/>
      <c r="BB650" s="20"/>
      <c r="BC650" s="20"/>
      <c r="BD650" s="20"/>
      <c r="BE650" s="20"/>
      <c r="BF650" s="20"/>
      <c r="BG650" s="20"/>
      <c r="BH650" s="20"/>
      <c r="BI650" s="20"/>
      <c r="BJ650" s="20"/>
      <c r="BK650" s="20"/>
      <c r="BL650" s="20"/>
    </row>
    <row r="651" spans="3:64" ht="13.5" customHeight="1">
      <c r="C651" s="195"/>
      <c r="F651" s="195"/>
      <c r="G651" s="195"/>
      <c r="H651" s="195"/>
      <c r="I651" s="195"/>
      <c r="J651" s="302"/>
      <c r="K651" s="302"/>
      <c r="L651" s="302"/>
      <c r="M651" s="302"/>
      <c r="Q651" s="277"/>
      <c r="V651" s="292"/>
      <c r="Y651" s="293"/>
      <c r="Z651" s="293"/>
      <c r="AB651" s="293"/>
      <c r="AC651" s="293"/>
      <c r="AD651" s="293"/>
      <c r="AF651" s="293"/>
      <c r="AH651" s="293"/>
      <c r="AJ651" s="293"/>
      <c r="AK651" s="293"/>
      <c r="AM651" s="195"/>
      <c r="AN651" s="195"/>
      <c r="AO651" s="195"/>
      <c r="AP651" s="635"/>
      <c r="AQ651" s="635"/>
      <c r="AR651" s="635"/>
      <c r="AS651" s="635"/>
      <c r="AT651" s="20"/>
      <c r="AU651" s="20"/>
      <c r="AV651" s="20"/>
      <c r="AW651" s="20"/>
      <c r="AX651" s="20"/>
      <c r="AY651" s="20"/>
      <c r="AZ651" s="20"/>
      <c r="BA651" s="20"/>
      <c r="BB651" s="20"/>
      <c r="BC651" s="20"/>
      <c r="BD651" s="20"/>
      <c r="BE651" s="20"/>
      <c r="BF651" s="20"/>
      <c r="BG651" s="20"/>
      <c r="BH651" s="20"/>
      <c r="BI651" s="20"/>
      <c r="BJ651" s="20"/>
      <c r="BK651" s="20"/>
      <c r="BL651" s="20"/>
    </row>
    <row r="652" spans="3:64" ht="13.5" customHeight="1">
      <c r="C652" s="195"/>
      <c r="F652" s="195"/>
      <c r="G652" s="195"/>
      <c r="H652" s="195"/>
      <c r="I652" s="195"/>
      <c r="J652" s="302"/>
      <c r="K652" s="302"/>
      <c r="L652" s="302"/>
      <c r="M652" s="302"/>
      <c r="Q652" s="277"/>
      <c r="V652" s="292"/>
      <c r="Y652" s="293"/>
      <c r="Z652" s="293"/>
      <c r="AB652" s="293"/>
      <c r="AC652" s="293"/>
      <c r="AD652" s="293"/>
      <c r="AF652" s="293"/>
      <c r="AH652" s="293"/>
      <c r="AJ652" s="293"/>
      <c r="AK652" s="293"/>
      <c r="AM652" s="195"/>
      <c r="AN652" s="195"/>
      <c r="AO652" s="195"/>
      <c r="AP652" s="635"/>
      <c r="AQ652" s="635"/>
      <c r="AR652" s="635"/>
      <c r="AS652" s="635"/>
      <c r="AT652" s="20"/>
      <c r="AU652" s="20"/>
      <c r="AV652" s="20"/>
      <c r="AW652" s="20"/>
      <c r="AX652" s="20"/>
      <c r="AY652" s="20"/>
      <c r="AZ652" s="20"/>
      <c r="BA652" s="20"/>
      <c r="BB652" s="20"/>
      <c r="BC652" s="20"/>
      <c r="BD652" s="20"/>
      <c r="BE652" s="20"/>
      <c r="BF652" s="20"/>
      <c r="BG652" s="20"/>
      <c r="BH652" s="20"/>
      <c r="BI652" s="20"/>
      <c r="BJ652" s="20"/>
      <c r="BK652" s="20"/>
      <c r="BL652" s="20"/>
    </row>
    <row r="653" spans="3:64" ht="13.5" customHeight="1">
      <c r="C653" s="195"/>
      <c r="F653" s="195"/>
      <c r="G653" s="195"/>
      <c r="H653" s="195"/>
      <c r="I653" s="195"/>
      <c r="J653" s="302"/>
      <c r="K653" s="302"/>
      <c r="L653" s="302"/>
      <c r="M653" s="302"/>
      <c r="Q653" s="277"/>
      <c r="V653" s="292"/>
      <c r="Y653" s="293"/>
      <c r="Z653" s="293"/>
      <c r="AB653" s="293"/>
      <c r="AC653" s="293"/>
      <c r="AD653" s="293"/>
      <c r="AF653" s="293"/>
      <c r="AH653" s="293"/>
      <c r="AJ653" s="293"/>
      <c r="AK653" s="293"/>
      <c r="AM653" s="195"/>
      <c r="AN653" s="195"/>
      <c r="AO653" s="195"/>
      <c r="AP653" s="635"/>
      <c r="AQ653" s="635"/>
      <c r="AR653" s="635"/>
      <c r="AS653" s="635"/>
      <c r="AT653" s="20"/>
      <c r="AU653" s="20"/>
      <c r="AV653" s="20"/>
      <c r="AW653" s="20"/>
      <c r="AX653" s="20"/>
      <c r="AY653" s="20"/>
      <c r="AZ653" s="20"/>
      <c r="BA653" s="20"/>
      <c r="BB653" s="20"/>
      <c r="BC653" s="20"/>
      <c r="BD653" s="20"/>
      <c r="BE653" s="20"/>
      <c r="BF653" s="20"/>
      <c r="BG653" s="20"/>
      <c r="BH653" s="20"/>
      <c r="BI653" s="20"/>
      <c r="BJ653" s="20"/>
      <c r="BK653" s="20"/>
      <c r="BL653" s="20"/>
    </row>
    <row r="654" spans="3:64" ht="13.5" customHeight="1">
      <c r="C654" s="195"/>
      <c r="F654" s="195"/>
      <c r="G654" s="195"/>
      <c r="H654" s="195"/>
      <c r="I654" s="195"/>
      <c r="J654" s="302"/>
      <c r="K654" s="302"/>
      <c r="L654" s="302"/>
      <c r="M654" s="302"/>
      <c r="Q654" s="277"/>
      <c r="V654" s="292"/>
      <c r="Y654" s="293"/>
      <c r="Z654" s="293"/>
      <c r="AB654" s="293"/>
      <c r="AC654" s="293"/>
      <c r="AD654" s="293"/>
      <c r="AF654" s="293"/>
      <c r="AH654" s="293"/>
      <c r="AJ654" s="293"/>
      <c r="AK654" s="293"/>
      <c r="AM654" s="195"/>
      <c r="AN654" s="195"/>
      <c r="AO654" s="195"/>
      <c r="AP654" s="635"/>
      <c r="AQ654" s="635"/>
      <c r="AR654" s="635"/>
      <c r="AS654" s="635"/>
      <c r="AT654" s="20"/>
      <c r="AU654" s="20"/>
      <c r="AV654" s="20"/>
      <c r="AW654" s="20"/>
      <c r="AX654" s="20"/>
      <c r="AY654" s="20"/>
      <c r="AZ654" s="20"/>
      <c r="BA654" s="20"/>
      <c r="BB654" s="20"/>
      <c r="BC654" s="20"/>
      <c r="BD654" s="20"/>
      <c r="BE654" s="20"/>
      <c r="BF654" s="20"/>
      <c r="BG654" s="20"/>
      <c r="BH654" s="20"/>
      <c r="BI654" s="20"/>
      <c r="BJ654" s="20"/>
      <c r="BK654" s="20"/>
      <c r="BL654" s="20"/>
    </row>
    <row r="655" spans="3:64" ht="13.5" customHeight="1">
      <c r="C655" s="195"/>
      <c r="F655" s="195"/>
      <c r="G655" s="195"/>
      <c r="H655" s="195"/>
      <c r="I655" s="195"/>
      <c r="J655" s="302"/>
      <c r="K655" s="302"/>
      <c r="L655" s="302"/>
      <c r="M655" s="302"/>
      <c r="Q655" s="277"/>
      <c r="V655" s="292"/>
      <c r="Y655" s="293"/>
      <c r="Z655" s="293"/>
      <c r="AB655" s="293"/>
      <c r="AC655" s="293"/>
      <c r="AD655" s="293"/>
      <c r="AF655" s="293"/>
      <c r="AH655" s="293"/>
      <c r="AJ655" s="293"/>
      <c r="AK655" s="293"/>
      <c r="AM655" s="195"/>
      <c r="AN655" s="195"/>
      <c r="AO655" s="195"/>
      <c r="AP655" s="635"/>
      <c r="AQ655" s="635"/>
      <c r="AR655" s="635"/>
      <c r="AS655" s="635"/>
      <c r="AT655" s="20"/>
      <c r="AU655" s="20"/>
      <c r="AV655" s="20"/>
      <c r="AW655" s="20"/>
      <c r="AX655" s="20"/>
      <c r="AY655" s="20"/>
      <c r="AZ655" s="20"/>
      <c r="BA655" s="20"/>
      <c r="BB655" s="20"/>
      <c r="BC655" s="20"/>
      <c r="BD655" s="20"/>
      <c r="BE655" s="20"/>
      <c r="BF655" s="20"/>
      <c r="BG655" s="20"/>
      <c r="BH655" s="20"/>
      <c r="BI655" s="20"/>
      <c r="BJ655" s="20"/>
      <c r="BK655" s="20"/>
      <c r="BL655" s="20"/>
    </row>
    <row r="656" spans="3:64" ht="13.5" customHeight="1">
      <c r="C656" s="195"/>
      <c r="F656" s="195"/>
      <c r="G656" s="195"/>
      <c r="H656" s="195"/>
      <c r="I656" s="195"/>
      <c r="J656" s="302"/>
      <c r="K656" s="302"/>
      <c r="L656" s="302"/>
      <c r="M656" s="302"/>
      <c r="Q656" s="277"/>
      <c r="V656" s="292"/>
      <c r="Y656" s="293"/>
      <c r="Z656" s="293"/>
      <c r="AB656" s="293"/>
      <c r="AC656" s="293"/>
      <c r="AD656" s="293"/>
      <c r="AF656" s="293"/>
      <c r="AH656" s="293"/>
      <c r="AJ656" s="293"/>
      <c r="AK656" s="293"/>
      <c r="AM656" s="195"/>
      <c r="AN656" s="195"/>
      <c r="AO656" s="195"/>
      <c r="AP656" s="635"/>
      <c r="AQ656" s="635"/>
      <c r="AR656" s="635"/>
      <c r="AS656" s="635"/>
      <c r="AT656" s="20"/>
      <c r="AU656" s="20"/>
      <c r="AV656" s="20"/>
      <c r="AW656" s="20"/>
      <c r="AX656" s="20"/>
      <c r="AY656" s="20"/>
      <c r="AZ656" s="20"/>
      <c r="BA656" s="20"/>
      <c r="BB656" s="20"/>
      <c r="BC656" s="20"/>
      <c r="BD656" s="20"/>
      <c r="BE656" s="20"/>
      <c r="BF656" s="20"/>
      <c r="BG656" s="20"/>
      <c r="BH656" s="20"/>
      <c r="BI656" s="20"/>
      <c r="BJ656" s="20"/>
      <c r="BK656" s="20"/>
      <c r="BL656" s="20"/>
    </row>
    <row r="657" spans="3:64" ht="13.5" customHeight="1">
      <c r="C657" s="195"/>
      <c r="F657" s="195"/>
      <c r="G657" s="195"/>
      <c r="H657" s="195"/>
      <c r="I657" s="195"/>
      <c r="J657" s="302"/>
      <c r="K657" s="302"/>
      <c r="L657" s="302"/>
      <c r="M657" s="302"/>
      <c r="Q657" s="277"/>
      <c r="V657" s="292"/>
      <c r="Y657" s="293"/>
      <c r="Z657" s="293"/>
      <c r="AB657" s="293"/>
      <c r="AC657" s="293"/>
      <c r="AD657" s="293"/>
      <c r="AF657" s="293"/>
      <c r="AH657" s="293"/>
      <c r="AJ657" s="293"/>
      <c r="AK657" s="293"/>
      <c r="AM657" s="195"/>
      <c r="AN657" s="195"/>
      <c r="AO657" s="195"/>
      <c r="AP657" s="635"/>
      <c r="AQ657" s="635"/>
      <c r="AR657" s="635"/>
      <c r="AS657" s="635"/>
      <c r="AT657" s="20"/>
      <c r="AU657" s="20"/>
      <c r="AV657" s="20"/>
      <c r="AW657" s="20"/>
      <c r="AX657" s="20"/>
      <c r="AY657" s="20"/>
      <c r="AZ657" s="20"/>
      <c r="BA657" s="20"/>
      <c r="BB657" s="20"/>
      <c r="BC657" s="20"/>
      <c r="BD657" s="20"/>
      <c r="BE657" s="20"/>
      <c r="BF657" s="20"/>
      <c r="BG657" s="20"/>
      <c r="BH657" s="20"/>
      <c r="BI657" s="20"/>
      <c r="BJ657" s="20"/>
      <c r="BK657" s="20"/>
      <c r="BL657" s="20"/>
    </row>
    <row r="658" spans="3:64" ht="13.5" customHeight="1">
      <c r="C658" s="195"/>
      <c r="F658" s="195"/>
      <c r="G658" s="195"/>
      <c r="H658" s="195"/>
      <c r="I658" s="195"/>
      <c r="J658" s="302"/>
      <c r="K658" s="302"/>
      <c r="L658" s="302"/>
      <c r="M658" s="302"/>
      <c r="Q658" s="277"/>
      <c r="V658" s="292"/>
      <c r="Y658" s="293"/>
      <c r="Z658" s="293"/>
      <c r="AB658" s="293"/>
      <c r="AC658" s="293"/>
      <c r="AD658" s="293"/>
      <c r="AF658" s="293"/>
      <c r="AH658" s="293"/>
      <c r="AJ658" s="293"/>
      <c r="AK658" s="293"/>
      <c r="AM658" s="195"/>
      <c r="AN658" s="195"/>
      <c r="AO658" s="195"/>
      <c r="AP658" s="635"/>
      <c r="AQ658" s="635"/>
      <c r="AR658" s="635"/>
      <c r="AS658" s="635"/>
      <c r="AT658" s="20"/>
      <c r="AU658" s="20"/>
      <c r="AV658" s="20"/>
      <c r="AW658" s="20"/>
      <c r="AX658" s="20"/>
      <c r="AY658" s="20"/>
      <c r="AZ658" s="20"/>
      <c r="BA658" s="20"/>
      <c r="BB658" s="20"/>
      <c r="BC658" s="20"/>
      <c r="BD658" s="20"/>
      <c r="BE658" s="20"/>
      <c r="BF658" s="20"/>
      <c r="BG658" s="20"/>
      <c r="BH658" s="20"/>
      <c r="BI658" s="20"/>
      <c r="BJ658" s="20"/>
      <c r="BK658" s="20"/>
      <c r="BL658" s="20"/>
    </row>
    <row r="659" spans="3:64" ht="13.5" customHeight="1">
      <c r="C659" s="195"/>
      <c r="F659" s="195"/>
      <c r="G659" s="195"/>
      <c r="H659" s="195"/>
      <c r="I659" s="195"/>
      <c r="J659" s="302"/>
      <c r="K659" s="302"/>
      <c r="L659" s="302"/>
      <c r="M659" s="302"/>
      <c r="Q659" s="277"/>
      <c r="V659" s="292"/>
      <c r="Y659" s="293"/>
      <c r="Z659" s="293"/>
      <c r="AB659" s="293"/>
      <c r="AC659" s="293"/>
      <c r="AD659" s="293"/>
      <c r="AF659" s="293"/>
      <c r="AH659" s="293"/>
      <c r="AJ659" s="293"/>
      <c r="AK659" s="293"/>
      <c r="AM659" s="195"/>
      <c r="AN659" s="195"/>
      <c r="AO659" s="195"/>
      <c r="AP659" s="635"/>
      <c r="AQ659" s="635"/>
      <c r="AR659" s="635"/>
      <c r="AS659" s="635"/>
      <c r="AT659" s="20"/>
      <c r="AU659" s="20"/>
      <c r="AV659" s="20"/>
      <c r="AW659" s="20"/>
      <c r="AX659" s="20"/>
      <c r="AY659" s="20"/>
      <c r="AZ659" s="20"/>
      <c r="BA659" s="20"/>
      <c r="BB659" s="20"/>
      <c r="BC659" s="20"/>
      <c r="BD659" s="20"/>
      <c r="BE659" s="20"/>
      <c r="BF659" s="20"/>
      <c r="BG659" s="20"/>
      <c r="BH659" s="20"/>
      <c r="BI659" s="20"/>
      <c r="BJ659" s="20"/>
      <c r="BK659" s="20"/>
      <c r="BL659" s="20"/>
    </row>
    <row r="660" spans="3:64" ht="13.5" customHeight="1">
      <c r="C660" s="195"/>
      <c r="F660" s="195"/>
      <c r="G660" s="195"/>
      <c r="H660" s="195"/>
      <c r="I660" s="195"/>
      <c r="J660" s="302"/>
      <c r="K660" s="302"/>
      <c r="L660" s="302"/>
      <c r="M660" s="302"/>
      <c r="Q660" s="277"/>
      <c r="V660" s="292"/>
      <c r="Y660" s="293"/>
      <c r="Z660" s="293"/>
      <c r="AB660" s="293"/>
      <c r="AC660" s="293"/>
      <c r="AD660" s="293"/>
      <c r="AF660" s="293"/>
      <c r="AH660" s="293"/>
      <c r="AJ660" s="293"/>
      <c r="AK660" s="293"/>
      <c r="AM660" s="195"/>
      <c r="AN660" s="195"/>
      <c r="AO660" s="195"/>
      <c r="AP660" s="635"/>
      <c r="AQ660" s="635"/>
      <c r="AR660" s="635"/>
      <c r="AS660" s="635"/>
      <c r="AT660" s="20"/>
      <c r="AU660" s="20"/>
      <c r="AV660" s="20"/>
      <c r="AW660" s="20"/>
      <c r="AX660" s="20"/>
      <c r="AY660" s="20"/>
      <c r="AZ660" s="20"/>
      <c r="BA660" s="20"/>
      <c r="BB660" s="20"/>
      <c r="BC660" s="20"/>
      <c r="BD660" s="20"/>
      <c r="BE660" s="20"/>
      <c r="BF660" s="20"/>
      <c r="BG660" s="20"/>
      <c r="BH660" s="20"/>
      <c r="BI660" s="20"/>
      <c r="BJ660" s="20"/>
      <c r="BK660" s="20"/>
      <c r="BL660" s="20"/>
    </row>
    <row r="661" spans="3:64" ht="13.5" customHeight="1">
      <c r="C661" s="195"/>
      <c r="F661" s="195"/>
      <c r="G661" s="195"/>
      <c r="H661" s="195"/>
      <c r="I661" s="195"/>
      <c r="J661" s="302"/>
      <c r="K661" s="302"/>
      <c r="L661" s="302"/>
      <c r="M661" s="302"/>
      <c r="Q661" s="277"/>
      <c r="V661" s="292"/>
      <c r="Y661" s="293"/>
      <c r="Z661" s="293"/>
      <c r="AB661" s="293"/>
      <c r="AC661" s="293"/>
      <c r="AD661" s="293"/>
      <c r="AF661" s="293"/>
      <c r="AH661" s="293"/>
      <c r="AJ661" s="293"/>
      <c r="AK661" s="293"/>
      <c r="AM661" s="195"/>
      <c r="AN661" s="195"/>
      <c r="AO661" s="195"/>
      <c r="AP661" s="635"/>
      <c r="AQ661" s="635"/>
      <c r="AR661" s="635"/>
      <c r="AS661" s="635"/>
      <c r="AT661" s="20"/>
      <c r="AU661" s="20"/>
      <c r="AV661" s="20"/>
      <c r="AW661" s="20"/>
      <c r="AX661" s="20"/>
      <c r="AY661" s="20"/>
      <c r="AZ661" s="20"/>
      <c r="BA661" s="20"/>
      <c r="BB661" s="20"/>
      <c r="BC661" s="20"/>
      <c r="BD661" s="20"/>
      <c r="BE661" s="20"/>
      <c r="BF661" s="20"/>
      <c r="BG661" s="20"/>
      <c r="BH661" s="20"/>
      <c r="BI661" s="20"/>
      <c r="BJ661" s="20"/>
      <c r="BK661" s="20"/>
      <c r="BL661" s="20"/>
    </row>
    <row r="662" spans="3:64" ht="13.5" customHeight="1">
      <c r="C662" s="195"/>
      <c r="F662" s="195"/>
      <c r="G662" s="195"/>
      <c r="H662" s="195"/>
      <c r="I662" s="195"/>
      <c r="J662" s="302"/>
      <c r="K662" s="302"/>
      <c r="L662" s="302"/>
      <c r="M662" s="302"/>
      <c r="Q662" s="277"/>
      <c r="V662" s="292"/>
      <c r="Y662" s="293"/>
      <c r="Z662" s="293"/>
      <c r="AB662" s="293"/>
      <c r="AC662" s="293"/>
      <c r="AD662" s="293"/>
      <c r="AF662" s="293"/>
      <c r="AH662" s="293"/>
      <c r="AJ662" s="293"/>
      <c r="AK662" s="293"/>
      <c r="AM662" s="195"/>
      <c r="AN662" s="195"/>
      <c r="AO662" s="195"/>
      <c r="AP662" s="635"/>
      <c r="AQ662" s="635"/>
      <c r="AR662" s="635"/>
      <c r="AS662" s="635"/>
      <c r="AT662" s="20"/>
      <c r="AU662" s="20"/>
      <c r="AV662" s="20"/>
      <c r="AW662" s="20"/>
      <c r="AX662" s="20"/>
      <c r="AY662" s="20"/>
      <c r="AZ662" s="20"/>
      <c r="BA662" s="20"/>
      <c r="BB662" s="20"/>
      <c r="BC662" s="20"/>
      <c r="BD662" s="20"/>
      <c r="BE662" s="20"/>
      <c r="BF662" s="20"/>
      <c r="BG662" s="20"/>
      <c r="BH662" s="20"/>
      <c r="BI662" s="20"/>
      <c r="BJ662" s="20"/>
      <c r="BK662" s="20"/>
      <c r="BL662" s="20"/>
    </row>
    <row r="663" spans="3:64" ht="13.5" customHeight="1">
      <c r="C663" s="195"/>
      <c r="F663" s="195"/>
      <c r="G663" s="195"/>
      <c r="H663" s="195"/>
      <c r="I663" s="195"/>
      <c r="J663" s="302"/>
      <c r="K663" s="302"/>
      <c r="L663" s="302"/>
      <c r="M663" s="302"/>
      <c r="Q663" s="277"/>
      <c r="V663" s="292"/>
      <c r="Y663" s="293"/>
      <c r="Z663" s="293"/>
      <c r="AB663" s="293"/>
      <c r="AC663" s="293"/>
      <c r="AD663" s="293"/>
      <c r="AF663" s="293"/>
      <c r="AH663" s="293"/>
      <c r="AJ663" s="293"/>
      <c r="AK663" s="293"/>
      <c r="AM663" s="195"/>
      <c r="AN663" s="195"/>
      <c r="AO663" s="195"/>
      <c r="AP663" s="635"/>
      <c r="AQ663" s="635"/>
      <c r="AR663" s="635"/>
      <c r="AS663" s="635"/>
      <c r="AT663" s="20"/>
      <c r="AU663" s="20"/>
      <c r="AV663" s="20"/>
      <c r="AW663" s="20"/>
      <c r="AX663" s="20"/>
      <c r="AY663" s="20"/>
      <c r="AZ663" s="20"/>
      <c r="BA663" s="20"/>
      <c r="BB663" s="20"/>
      <c r="BC663" s="20"/>
      <c r="BD663" s="20"/>
      <c r="BE663" s="20"/>
      <c r="BF663" s="20"/>
      <c r="BG663" s="20"/>
      <c r="BH663" s="20"/>
      <c r="BI663" s="20"/>
      <c r="BJ663" s="20"/>
      <c r="BK663" s="20"/>
      <c r="BL663" s="20"/>
    </row>
    <row r="664" spans="3:64" ht="13.5" customHeight="1">
      <c r="C664" s="195"/>
      <c r="F664" s="195"/>
      <c r="G664" s="195"/>
      <c r="H664" s="195"/>
      <c r="I664" s="195"/>
      <c r="J664" s="302"/>
      <c r="K664" s="302"/>
      <c r="L664" s="302"/>
      <c r="M664" s="302"/>
      <c r="Q664" s="277"/>
      <c r="V664" s="292"/>
      <c r="Y664" s="293"/>
      <c r="Z664" s="293"/>
      <c r="AB664" s="293"/>
      <c r="AC664" s="293"/>
      <c r="AD664" s="293"/>
      <c r="AF664" s="293"/>
      <c r="AH664" s="293"/>
      <c r="AJ664" s="293"/>
      <c r="AK664" s="293"/>
      <c r="AM664" s="195"/>
      <c r="AN664" s="195"/>
      <c r="AO664" s="195"/>
      <c r="AP664" s="635"/>
      <c r="AQ664" s="635"/>
      <c r="AR664" s="635"/>
      <c r="AS664" s="635"/>
      <c r="AT664" s="20"/>
      <c r="AU664" s="20"/>
      <c r="AV664" s="20"/>
      <c r="AW664" s="20"/>
      <c r="AX664" s="20"/>
      <c r="AY664" s="20"/>
      <c r="AZ664" s="20"/>
      <c r="BA664" s="20"/>
      <c r="BB664" s="20"/>
      <c r="BC664" s="20"/>
      <c r="BD664" s="20"/>
      <c r="BE664" s="20"/>
      <c r="BF664" s="20"/>
      <c r="BG664" s="20"/>
      <c r="BH664" s="20"/>
      <c r="BI664" s="20"/>
      <c r="BJ664" s="20"/>
      <c r="BK664" s="20"/>
      <c r="BL664" s="20"/>
    </row>
    <row r="665" spans="3:64" ht="13.5" customHeight="1">
      <c r="C665" s="195"/>
      <c r="F665" s="195"/>
      <c r="G665" s="195"/>
      <c r="H665" s="195"/>
      <c r="I665" s="195"/>
      <c r="J665" s="302"/>
      <c r="K665" s="302"/>
      <c r="L665" s="302"/>
      <c r="M665" s="302"/>
      <c r="Q665" s="277"/>
      <c r="V665" s="292"/>
      <c r="Y665" s="293"/>
      <c r="Z665" s="293"/>
      <c r="AB665" s="293"/>
      <c r="AC665" s="293"/>
      <c r="AD665" s="293"/>
      <c r="AF665" s="293"/>
      <c r="AH665" s="293"/>
      <c r="AJ665" s="293"/>
      <c r="AK665" s="293"/>
      <c r="AM665" s="195"/>
      <c r="AN665" s="195"/>
      <c r="AO665" s="195"/>
      <c r="AP665" s="635"/>
      <c r="AQ665" s="635"/>
      <c r="AR665" s="635"/>
      <c r="AS665" s="635"/>
      <c r="AT665" s="20"/>
      <c r="AU665" s="20"/>
      <c r="AV665" s="20"/>
      <c r="AW665" s="20"/>
      <c r="AX665" s="20"/>
      <c r="AY665" s="20"/>
      <c r="AZ665" s="20"/>
      <c r="BA665" s="20"/>
      <c r="BB665" s="20"/>
      <c r="BC665" s="20"/>
      <c r="BD665" s="20"/>
      <c r="BE665" s="20"/>
      <c r="BF665" s="20"/>
      <c r="BG665" s="20"/>
      <c r="BH665" s="20"/>
      <c r="BI665" s="20"/>
      <c r="BJ665" s="20"/>
      <c r="BK665" s="20"/>
      <c r="BL665" s="20"/>
    </row>
    <row r="666" spans="3:64" ht="13.5" customHeight="1">
      <c r="C666" s="195"/>
      <c r="F666" s="195"/>
      <c r="G666" s="195"/>
      <c r="H666" s="195"/>
      <c r="I666" s="195"/>
      <c r="J666" s="302"/>
      <c r="K666" s="302"/>
      <c r="L666" s="302"/>
      <c r="M666" s="302"/>
      <c r="Q666" s="277"/>
      <c r="V666" s="292"/>
      <c r="Y666" s="293"/>
      <c r="Z666" s="293"/>
      <c r="AB666" s="293"/>
      <c r="AC666" s="293"/>
      <c r="AD666" s="293"/>
      <c r="AF666" s="293"/>
      <c r="AH666" s="293"/>
      <c r="AJ666" s="293"/>
      <c r="AK666" s="293"/>
      <c r="AM666" s="195"/>
      <c r="AN666" s="195"/>
      <c r="AO666" s="195"/>
      <c r="AP666" s="635"/>
      <c r="AQ666" s="635"/>
      <c r="AR666" s="635"/>
      <c r="AS666" s="635"/>
      <c r="AT666" s="20"/>
      <c r="AU666" s="20"/>
      <c r="AV666" s="20"/>
      <c r="AW666" s="20"/>
      <c r="AX666" s="20"/>
      <c r="AY666" s="20"/>
      <c r="AZ666" s="20"/>
      <c r="BA666" s="20"/>
      <c r="BB666" s="20"/>
      <c r="BC666" s="20"/>
      <c r="BD666" s="20"/>
      <c r="BE666" s="20"/>
      <c r="BF666" s="20"/>
      <c r="BG666" s="20"/>
      <c r="BH666" s="20"/>
      <c r="BI666" s="20"/>
      <c r="BJ666" s="20"/>
      <c r="BK666" s="20"/>
      <c r="BL666" s="20"/>
    </row>
    <row r="667" spans="3:64" ht="13.5" customHeight="1">
      <c r="C667" s="195"/>
      <c r="F667" s="195"/>
      <c r="G667" s="195"/>
      <c r="H667" s="195"/>
      <c r="I667" s="195"/>
      <c r="J667" s="302"/>
      <c r="K667" s="302"/>
      <c r="L667" s="302"/>
      <c r="M667" s="302"/>
      <c r="Q667" s="277"/>
      <c r="V667" s="292"/>
      <c r="Y667" s="293"/>
      <c r="Z667" s="293"/>
      <c r="AB667" s="293"/>
      <c r="AC667" s="293"/>
      <c r="AD667" s="293"/>
      <c r="AF667" s="293"/>
      <c r="AH667" s="293"/>
      <c r="AJ667" s="293"/>
      <c r="AK667" s="293"/>
      <c r="AM667" s="195"/>
      <c r="AN667" s="195"/>
      <c r="AO667" s="195"/>
      <c r="AP667" s="635"/>
      <c r="AQ667" s="635"/>
      <c r="AR667" s="635"/>
      <c r="AS667" s="635"/>
      <c r="AT667" s="20"/>
      <c r="AU667" s="20"/>
      <c r="AV667" s="20"/>
      <c r="AW667" s="20"/>
      <c r="AX667" s="20"/>
      <c r="AY667" s="20"/>
      <c r="AZ667" s="20"/>
      <c r="BA667" s="20"/>
      <c r="BB667" s="20"/>
      <c r="BC667" s="20"/>
      <c r="BD667" s="20"/>
      <c r="BE667" s="20"/>
      <c r="BF667" s="20"/>
      <c r="BG667" s="20"/>
      <c r="BH667" s="20"/>
      <c r="BI667" s="20"/>
      <c r="BJ667" s="20"/>
      <c r="BK667" s="20"/>
      <c r="BL667" s="20"/>
    </row>
    <row r="668" spans="3:64" ht="13.5" customHeight="1">
      <c r="C668" s="195"/>
      <c r="F668" s="195"/>
      <c r="G668" s="195"/>
      <c r="H668" s="195"/>
      <c r="I668" s="195"/>
      <c r="J668" s="302"/>
      <c r="K668" s="302"/>
      <c r="L668" s="302"/>
      <c r="M668" s="302"/>
      <c r="Q668" s="277"/>
      <c r="V668" s="292"/>
      <c r="Y668" s="293"/>
      <c r="Z668" s="293"/>
      <c r="AB668" s="293"/>
      <c r="AC668" s="293"/>
      <c r="AD668" s="293"/>
      <c r="AF668" s="293"/>
      <c r="AH668" s="293"/>
      <c r="AJ668" s="293"/>
      <c r="AK668" s="293"/>
      <c r="AM668" s="195"/>
      <c r="AN668" s="195"/>
      <c r="AO668" s="195"/>
      <c r="AP668" s="635"/>
      <c r="AQ668" s="635"/>
      <c r="AR668" s="635"/>
      <c r="AS668" s="635"/>
      <c r="AT668" s="20"/>
      <c r="AU668" s="20"/>
      <c r="AV668" s="20"/>
      <c r="AW668" s="20"/>
      <c r="AX668" s="20"/>
      <c r="AY668" s="20"/>
      <c r="AZ668" s="20"/>
      <c r="BA668" s="20"/>
      <c r="BB668" s="20"/>
      <c r="BC668" s="20"/>
      <c r="BD668" s="20"/>
      <c r="BE668" s="20"/>
      <c r="BF668" s="20"/>
      <c r="BG668" s="20"/>
      <c r="BH668" s="20"/>
      <c r="BI668" s="20"/>
      <c r="BJ668" s="20"/>
      <c r="BK668" s="20"/>
      <c r="BL668" s="20"/>
    </row>
    <row r="669" spans="3:64" ht="13.5" customHeight="1">
      <c r="C669" s="195"/>
      <c r="F669" s="195"/>
      <c r="G669" s="195"/>
      <c r="H669" s="195"/>
      <c r="I669" s="195"/>
      <c r="J669" s="302"/>
      <c r="K669" s="302"/>
      <c r="L669" s="302"/>
      <c r="M669" s="302"/>
      <c r="Q669" s="277"/>
      <c r="V669" s="292"/>
      <c r="Y669" s="293"/>
      <c r="Z669" s="293"/>
      <c r="AB669" s="293"/>
      <c r="AC669" s="293"/>
      <c r="AD669" s="293"/>
      <c r="AF669" s="293"/>
      <c r="AH669" s="293"/>
      <c r="AJ669" s="293"/>
      <c r="AK669" s="293"/>
      <c r="AM669" s="195"/>
      <c r="AN669" s="195"/>
      <c r="AO669" s="195"/>
      <c r="AP669" s="635"/>
      <c r="AQ669" s="635"/>
      <c r="AR669" s="635"/>
      <c r="AS669" s="635"/>
      <c r="AT669" s="20"/>
      <c r="AU669" s="20"/>
      <c r="AV669" s="20"/>
      <c r="AW669" s="20"/>
      <c r="AX669" s="20"/>
      <c r="AY669" s="20"/>
      <c r="AZ669" s="20"/>
      <c r="BA669" s="20"/>
      <c r="BB669" s="20"/>
      <c r="BC669" s="20"/>
      <c r="BD669" s="20"/>
      <c r="BE669" s="20"/>
      <c r="BF669" s="20"/>
      <c r="BG669" s="20"/>
      <c r="BH669" s="20"/>
      <c r="BI669" s="20"/>
      <c r="BJ669" s="20"/>
      <c r="BK669" s="20"/>
      <c r="BL669" s="20"/>
    </row>
    <row r="670" spans="3:64" ht="13.5" customHeight="1">
      <c r="C670" s="195"/>
      <c r="F670" s="195"/>
      <c r="G670" s="195"/>
      <c r="H670" s="195"/>
      <c r="I670" s="195"/>
      <c r="J670" s="302"/>
      <c r="K670" s="302"/>
      <c r="L670" s="302"/>
      <c r="M670" s="302"/>
      <c r="Q670" s="277"/>
      <c r="V670" s="292"/>
      <c r="Y670" s="293"/>
      <c r="Z670" s="293"/>
      <c r="AB670" s="293"/>
      <c r="AC670" s="293"/>
      <c r="AD670" s="293"/>
      <c r="AF670" s="293"/>
      <c r="AH670" s="293"/>
      <c r="AJ670" s="293"/>
      <c r="AK670" s="293"/>
      <c r="AM670" s="195"/>
      <c r="AN670" s="195"/>
      <c r="AO670" s="195"/>
      <c r="AP670" s="635"/>
      <c r="AQ670" s="635"/>
      <c r="AR670" s="635"/>
      <c r="AS670" s="635"/>
      <c r="AT670" s="20"/>
      <c r="AU670" s="20"/>
      <c r="AV670" s="20"/>
      <c r="AW670" s="20"/>
      <c r="AX670" s="20"/>
      <c r="AY670" s="20"/>
      <c r="AZ670" s="20"/>
      <c r="BA670" s="20"/>
      <c r="BB670" s="20"/>
      <c r="BC670" s="20"/>
      <c r="BD670" s="20"/>
      <c r="BE670" s="20"/>
      <c r="BF670" s="20"/>
      <c r="BG670" s="20"/>
      <c r="BH670" s="20"/>
      <c r="BI670" s="20"/>
      <c r="BJ670" s="20"/>
      <c r="BK670" s="20"/>
      <c r="BL670" s="20"/>
    </row>
    <row r="671" spans="3:64" ht="13.5" customHeight="1">
      <c r="C671" s="195"/>
      <c r="F671" s="195"/>
      <c r="G671" s="195"/>
      <c r="H671" s="195"/>
      <c r="I671" s="195"/>
      <c r="J671" s="302"/>
      <c r="K671" s="302"/>
      <c r="L671" s="302"/>
      <c r="M671" s="302"/>
      <c r="Q671" s="277"/>
      <c r="V671" s="292"/>
      <c r="Y671" s="293"/>
      <c r="Z671" s="293"/>
      <c r="AB671" s="293"/>
      <c r="AC671" s="293"/>
      <c r="AD671" s="293"/>
      <c r="AF671" s="293"/>
      <c r="AH671" s="293"/>
      <c r="AJ671" s="293"/>
      <c r="AK671" s="293"/>
      <c r="AM671" s="195"/>
      <c r="AN671" s="195"/>
      <c r="AO671" s="195"/>
      <c r="AP671" s="635"/>
      <c r="AQ671" s="635"/>
      <c r="AR671" s="635"/>
      <c r="AS671" s="635"/>
      <c r="AT671" s="20"/>
      <c r="AU671" s="20"/>
      <c r="AV671" s="20"/>
      <c r="AW671" s="20"/>
      <c r="AX671" s="20"/>
      <c r="AY671" s="20"/>
      <c r="AZ671" s="20"/>
      <c r="BA671" s="20"/>
      <c r="BB671" s="20"/>
      <c r="BC671" s="20"/>
      <c r="BD671" s="20"/>
      <c r="BE671" s="20"/>
      <c r="BF671" s="20"/>
      <c r="BG671" s="20"/>
      <c r="BH671" s="20"/>
      <c r="BI671" s="20"/>
      <c r="BJ671" s="20"/>
      <c r="BK671" s="20"/>
      <c r="BL671" s="20"/>
    </row>
    <row r="672" spans="3:64" ht="13.5" customHeight="1">
      <c r="C672" s="195"/>
      <c r="F672" s="195"/>
      <c r="G672" s="195"/>
      <c r="H672" s="195"/>
      <c r="I672" s="195"/>
      <c r="J672" s="302"/>
      <c r="K672" s="302"/>
      <c r="L672" s="302"/>
      <c r="M672" s="302"/>
      <c r="Q672" s="277"/>
      <c r="V672" s="292"/>
      <c r="Y672" s="293"/>
      <c r="Z672" s="293"/>
      <c r="AB672" s="293"/>
      <c r="AC672" s="293"/>
      <c r="AD672" s="293"/>
      <c r="AF672" s="293"/>
      <c r="AH672" s="293"/>
      <c r="AJ672" s="293"/>
      <c r="AK672" s="293"/>
      <c r="AM672" s="195"/>
      <c r="AN672" s="195"/>
      <c r="AO672" s="195"/>
      <c r="AP672" s="635"/>
      <c r="AQ672" s="635"/>
      <c r="AR672" s="635"/>
      <c r="AS672" s="635"/>
      <c r="AT672" s="20"/>
      <c r="AU672" s="20"/>
      <c r="AV672" s="20"/>
      <c r="AW672" s="20"/>
      <c r="AX672" s="20"/>
      <c r="AY672" s="20"/>
      <c r="AZ672" s="20"/>
      <c r="BA672" s="20"/>
      <c r="BB672" s="20"/>
      <c r="BC672" s="20"/>
      <c r="BD672" s="20"/>
      <c r="BE672" s="20"/>
      <c r="BF672" s="20"/>
      <c r="BG672" s="20"/>
      <c r="BH672" s="20"/>
      <c r="BI672" s="20"/>
      <c r="BJ672" s="20"/>
      <c r="BK672" s="20"/>
      <c r="BL672" s="20"/>
    </row>
    <row r="673" spans="3:64" ht="13.5" customHeight="1">
      <c r="C673" s="195"/>
      <c r="F673" s="195"/>
      <c r="G673" s="195"/>
      <c r="H673" s="195"/>
      <c r="I673" s="195"/>
      <c r="J673" s="302"/>
      <c r="K673" s="302"/>
      <c r="L673" s="302"/>
      <c r="M673" s="302"/>
      <c r="Q673" s="277"/>
      <c r="V673" s="292"/>
      <c r="Y673" s="293"/>
      <c r="Z673" s="293"/>
      <c r="AB673" s="293"/>
      <c r="AC673" s="293"/>
      <c r="AD673" s="293"/>
      <c r="AF673" s="293"/>
      <c r="AH673" s="293"/>
      <c r="AJ673" s="293"/>
      <c r="AK673" s="293"/>
      <c r="AM673" s="195"/>
      <c r="AN673" s="195"/>
      <c r="AO673" s="195"/>
      <c r="AP673" s="635"/>
      <c r="AQ673" s="635"/>
      <c r="AR673" s="635"/>
      <c r="AS673" s="635"/>
      <c r="AT673" s="20"/>
      <c r="AU673" s="20"/>
      <c r="AV673" s="20"/>
      <c r="AW673" s="20"/>
      <c r="AX673" s="20"/>
      <c r="AY673" s="20"/>
      <c r="AZ673" s="20"/>
      <c r="BA673" s="20"/>
      <c r="BB673" s="20"/>
      <c r="BC673" s="20"/>
      <c r="BD673" s="20"/>
      <c r="BE673" s="20"/>
      <c r="BF673" s="20"/>
      <c r="BG673" s="20"/>
      <c r="BH673" s="20"/>
      <c r="BI673" s="20"/>
      <c r="BJ673" s="20"/>
      <c r="BK673" s="20"/>
      <c r="BL673" s="20"/>
    </row>
    <row r="674" spans="3:64" ht="13.5" customHeight="1">
      <c r="C674" s="195"/>
      <c r="F674" s="195"/>
      <c r="G674" s="195"/>
      <c r="H674" s="195"/>
      <c r="I674" s="195"/>
      <c r="J674" s="302"/>
      <c r="K674" s="302"/>
      <c r="L674" s="302"/>
      <c r="M674" s="302"/>
      <c r="Q674" s="277"/>
      <c r="V674" s="292"/>
      <c r="Y674" s="293"/>
      <c r="Z674" s="293"/>
      <c r="AB674" s="293"/>
      <c r="AC674" s="293"/>
      <c r="AD674" s="293"/>
      <c r="AF674" s="293"/>
      <c r="AH674" s="293"/>
      <c r="AJ674" s="293"/>
      <c r="AK674" s="293"/>
      <c r="AM674" s="195"/>
      <c r="AN674" s="195"/>
      <c r="AO674" s="195"/>
      <c r="AP674" s="635"/>
      <c r="AQ674" s="635"/>
      <c r="AR674" s="635"/>
      <c r="AS674" s="635"/>
      <c r="AT674" s="20"/>
      <c r="AU674" s="20"/>
      <c r="AV674" s="20"/>
      <c r="AW674" s="20"/>
      <c r="AX674" s="20"/>
      <c r="AY674" s="20"/>
      <c r="AZ674" s="20"/>
      <c r="BA674" s="20"/>
      <c r="BB674" s="20"/>
      <c r="BC674" s="20"/>
      <c r="BD674" s="20"/>
      <c r="BE674" s="20"/>
      <c r="BF674" s="20"/>
      <c r="BG674" s="20"/>
      <c r="BH674" s="20"/>
      <c r="BI674" s="20"/>
      <c r="BJ674" s="20"/>
      <c r="BK674" s="20"/>
      <c r="BL674" s="20"/>
    </row>
    <row r="675" spans="3:64" ht="13.5" customHeight="1">
      <c r="C675" s="195"/>
      <c r="F675" s="195"/>
      <c r="G675" s="195"/>
      <c r="H675" s="195"/>
      <c r="I675" s="195"/>
      <c r="J675" s="302"/>
      <c r="K675" s="302"/>
      <c r="L675" s="302"/>
      <c r="M675" s="302"/>
      <c r="Q675" s="277"/>
      <c r="V675" s="292"/>
      <c r="Y675" s="293"/>
      <c r="Z675" s="293"/>
      <c r="AB675" s="293"/>
      <c r="AC675" s="293"/>
      <c r="AD675" s="293"/>
      <c r="AF675" s="293"/>
      <c r="AH675" s="293"/>
      <c r="AJ675" s="293"/>
      <c r="AK675" s="293"/>
      <c r="AM675" s="195"/>
      <c r="AN675" s="195"/>
      <c r="AO675" s="195"/>
      <c r="AP675" s="635"/>
      <c r="AQ675" s="635"/>
      <c r="AR675" s="635"/>
      <c r="AS675" s="635"/>
      <c r="AT675" s="20"/>
      <c r="AU675" s="20"/>
      <c r="AV675" s="20"/>
      <c r="AW675" s="20"/>
      <c r="AX675" s="20"/>
      <c r="AY675" s="20"/>
      <c r="AZ675" s="20"/>
      <c r="BA675" s="20"/>
      <c r="BB675" s="20"/>
      <c r="BC675" s="20"/>
      <c r="BD675" s="20"/>
      <c r="BE675" s="20"/>
      <c r="BF675" s="20"/>
      <c r="BG675" s="20"/>
      <c r="BH675" s="20"/>
      <c r="BI675" s="20"/>
      <c r="BJ675" s="20"/>
      <c r="BK675" s="20"/>
      <c r="BL675" s="20"/>
    </row>
    <row r="676" spans="3:64" ht="13.5" customHeight="1">
      <c r="C676" s="195"/>
      <c r="F676" s="195"/>
      <c r="G676" s="195"/>
      <c r="H676" s="195"/>
      <c r="I676" s="195"/>
      <c r="J676" s="302"/>
      <c r="K676" s="302"/>
      <c r="L676" s="302"/>
      <c r="M676" s="302"/>
      <c r="Q676" s="277"/>
      <c r="V676" s="292"/>
      <c r="Y676" s="293"/>
      <c r="Z676" s="293"/>
      <c r="AB676" s="293"/>
      <c r="AC676" s="293"/>
      <c r="AD676" s="293"/>
      <c r="AF676" s="293"/>
      <c r="AH676" s="293"/>
      <c r="AJ676" s="293"/>
      <c r="AK676" s="293"/>
      <c r="AM676" s="195"/>
      <c r="AN676" s="195"/>
      <c r="AO676" s="195"/>
      <c r="AP676" s="635"/>
      <c r="AQ676" s="635"/>
      <c r="AR676" s="635"/>
      <c r="AS676" s="635"/>
      <c r="AT676" s="20"/>
      <c r="AU676" s="20"/>
      <c r="AV676" s="20"/>
      <c r="AW676" s="20"/>
      <c r="AX676" s="20"/>
      <c r="AY676" s="20"/>
      <c r="AZ676" s="20"/>
      <c r="BA676" s="20"/>
      <c r="BB676" s="20"/>
      <c r="BC676" s="20"/>
      <c r="BD676" s="20"/>
      <c r="BE676" s="20"/>
      <c r="BF676" s="20"/>
      <c r="BG676" s="20"/>
      <c r="BH676" s="20"/>
      <c r="BI676" s="20"/>
      <c r="BJ676" s="20"/>
      <c r="BK676" s="20"/>
      <c r="BL676" s="20"/>
    </row>
    <row r="677" spans="3:64" ht="13.5" customHeight="1">
      <c r="C677" s="195"/>
      <c r="F677" s="195"/>
      <c r="G677" s="195"/>
      <c r="H677" s="195"/>
      <c r="I677" s="195"/>
      <c r="J677" s="302"/>
      <c r="K677" s="302"/>
      <c r="L677" s="302"/>
      <c r="M677" s="302"/>
      <c r="Q677" s="277"/>
      <c r="V677" s="292"/>
      <c r="Y677" s="293"/>
      <c r="Z677" s="293"/>
      <c r="AB677" s="293"/>
      <c r="AC677" s="293"/>
      <c r="AD677" s="293"/>
      <c r="AF677" s="293"/>
      <c r="AH677" s="293"/>
      <c r="AJ677" s="293"/>
      <c r="AK677" s="293"/>
      <c r="AM677" s="195"/>
      <c r="AN677" s="195"/>
      <c r="AO677" s="195"/>
      <c r="AP677" s="635"/>
      <c r="AQ677" s="635"/>
      <c r="AR677" s="635"/>
      <c r="AS677" s="635"/>
      <c r="AT677" s="20"/>
      <c r="AU677" s="20"/>
      <c r="AV677" s="20"/>
      <c r="AW677" s="20"/>
      <c r="AX677" s="20"/>
      <c r="AY677" s="20"/>
      <c r="AZ677" s="20"/>
      <c r="BA677" s="20"/>
      <c r="BB677" s="20"/>
      <c r="BC677" s="20"/>
      <c r="BD677" s="20"/>
      <c r="BE677" s="20"/>
      <c r="BF677" s="20"/>
      <c r="BG677" s="20"/>
      <c r="BH677" s="20"/>
      <c r="BI677" s="20"/>
      <c r="BJ677" s="20"/>
      <c r="BK677" s="20"/>
      <c r="BL677" s="20"/>
    </row>
    <row r="678" spans="3:64" ht="13.5" customHeight="1">
      <c r="C678" s="195"/>
      <c r="F678" s="195"/>
      <c r="G678" s="195"/>
      <c r="H678" s="195"/>
      <c r="I678" s="195"/>
      <c r="J678" s="302"/>
      <c r="K678" s="302"/>
      <c r="L678" s="302"/>
      <c r="M678" s="302"/>
      <c r="Q678" s="277"/>
      <c r="V678" s="292"/>
      <c r="Y678" s="293"/>
      <c r="Z678" s="293"/>
      <c r="AB678" s="293"/>
      <c r="AC678" s="293"/>
      <c r="AD678" s="293"/>
      <c r="AF678" s="293"/>
      <c r="AH678" s="293"/>
      <c r="AJ678" s="293"/>
      <c r="AK678" s="293"/>
      <c r="AM678" s="195"/>
      <c r="AN678" s="195"/>
      <c r="AO678" s="195"/>
      <c r="AP678" s="635"/>
      <c r="AQ678" s="635"/>
      <c r="AR678" s="635"/>
      <c r="AS678" s="635"/>
      <c r="AT678" s="20"/>
      <c r="AU678" s="20"/>
      <c r="AV678" s="20"/>
      <c r="AW678" s="20"/>
      <c r="AX678" s="20"/>
      <c r="AY678" s="20"/>
      <c r="AZ678" s="20"/>
      <c r="BA678" s="20"/>
      <c r="BB678" s="20"/>
      <c r="BC678" s="20"/>
      <c r="BD678" s="20"/>
      <c r="BE678" s="20"/>
      <c r="BF678" s="20"/>
      <c r="BG678" s="20"/>
      <c r="BH678" s="20"/>
      <c r="BI678" s="20"/>
      <c r="BJ678" s="20"/>
      <c r="BK678" s="20"/>
      <c r="BL678" s="20"/>
    </row>
    <row r="679" spans="3:64" ht="13.5" customHeight="1">
      <c r="C679" s="195"/>
      <c r="F679" s="195"/>
      <c r="G679" s="195"/>
      <c r="H679" s="195"/>
      <c r="I679" s="195"/>
      <c r="J679" s="302"/>
      <c r="K679" s="302"/>
      <c r="L679" s="302"/>
      <c r="M679" s="302"/>
      <c r="Q679" s="277"/>
      <c r="V679" s="292"/>
      <c r="Y679" s="293"/>
      <c r="Z679" s="293"/>
      <c r="AB679" s="293"/>
      <c r="AC679" s="293"/>
      <c r="AD679" s="293"/>
      <c r="AF679" s="293"/>
      <c r="AH679" s="293"/>
      <c r="AJ679" s="293"/>
      <c r="AK679" s="293"/>
      <c r="AM679" s="195"/>
      <c r="AN679" s="195"/>
      <c r="AO679" s="195"/>
      <c r="AP679" s="635"/>
      <c r="AQ679" s="635"/>
      <c r="AR679" s="635"/>
      <c r="AS679" s="635"/>
      <c r="AT679" s="20"/>
      <c r="AU679" s="20"/>
      <c r="AV679" s="20"/>
      <c r="AW679" s="20"/>
      <c r="AX679" s="20"/>
      <c r="AY679" s="20"/>
      <c r="AZ679" s="20"/>
      <c r="BA679" s="20"/>
      <c r="BB679" s="20"/>
      <c r="BC679" s="20"/>
      <c r="BD679" s="20"/>
      <c r="BE679" s="20"/>
      <c r="BF679" s="20"/>
      <c r="BG679" s="20"/>
      <c r="BH679" s="20"/>
      <c r="BI679" s="20"/>
      <c r="BJ679" s="20"/>
      <c r="BK679" s="20"/>
      <c r="BL679" s="20"/>
    </row>
    <row r="680" spans="3:64" ht="13.5" customHeight="1">
      <c r="C680" s="195"/>
      <c r="F680" s="195"/>
      <c r="G680" s="195"/>
      <c r="H680" s="195"/>
      <c r="I680" s="195"/>
      <c r="J680" s="302"/>
      <c r="K680" s="302"/>
      <c r="L680" s="302"/>
      <c r="M680" s="302"/>
      <c r="Q680" s="277"/>
      <c r="V680" s="292"/>
      <c r="Y680" s="293"/>
      <c r="Z680" s="293"/>
      <c r="AB680" s="293"/>
      <c r="AC680" s="293"/>
      <c r="AD680" s="293"/>
      <c r="AF680" s="293"/>
      <c r="AH680" s="293"/>
      <c r="AJ680" s="293"/>
      <c r="AK680" s="293"/>
      <c r="AM680" s="195"/>
      <c r="AN680" s="195"/>
      <c r="AO680" s="195"/>
      <c r="AP680" s="635"/>
      <c r="AQ680" s="635"/>
      <c r="AR680" s="635"/>
      <c r="AS680" s="635"/>
      <c r="AT680" s="20"/>
      <c r="AU680" s="20"/>
      <c r="AV680" s="20"/>
      <c r="AW680" s="20"/>
      <c r="AX680" s="20"/>
      <c r="AY680" s="20"/>
      <c r="AZ680" s="20"/>
      <c r="BA680" s="20"/>
      <c r="BB680" s="20"/>
      <c r="BC680" s="20"/>
      <c r="BD680" s="20"/>
      <c r="BE680" s="20"/>
      <c r="BF680" s="20"/>
      <c r="BG680" s="20"/>
      <c r="BH680" s="20"/>
      <c r="BI680" s="20"/>
      <c r="BJ680" s="20"/>
      <c r="BK680" s="20"/>
      <c r="BL680" s="20"/>
    </row>
    <row r="681" spans="3:64" ht="13.5" customHeight="1">
      <c r="C681" s="195"/>
      <c r="F681" s="195"/>
      <c r="G681" s="195"/>
      <c r="H681" s="195"/>
      <c r="I681" s="195"/>
      <c r="J681" s="302"/>
      <c r="K681" s="302"/>
      <c r="L681" s="302"/>
      <c r="M681" s="302"/>
      <c r="Q681" s="277"/>
      <c r="V681" s="292"/>
      <c r="Y681" s="293"/>
      <c r="Z681" s="293"/>
      <c r="AB681" s="293"/>
      <c r="AC681" s="293"/>
      <c r="AD681" s="293"/>
      <c r="AF681" s="293"/>
      <c r="AH681" s="293"/>
      <c r="AJ681" s="293"/>
      <c r="AK681" s="293"/>
      <c r="AM681" s="195"/>
      <c r="AN681" s="195"/>
      <c r="AO681" s="195"/>
      <c r="AP681" s="635"/>
      <c r="AQ681" s="635"/>
      <c r="AR681" s="635"/>
      <c r="AS681" s="635"/>
      <c r="AT681" s="20"/>
      <c r="AU681" s="20"/>
      <c r="AV681" s="20"/>
      <c r="AW681" s="20"/>
      <c r="AX681" s="20"/>
      <c r="AY681" s="20"/>
      <c r="AZ681" s="20"/>
      <c r="BA681" s="20"/>
      <c r="BB681" s="20"/>
      <c r="BC681" s="20"/>
      <c r="BD681" s="20"/>
      <c r="BE681" s="20"/>
      <c r="BF681" s="20"/>
      <c r="BG681" s="20"/>
      <c r="BH681" s="20"/>
      <c r="BI681" s="20"/>
      <c r="BJ681" s="20"/>
      <c r="BK681" s="20"/>
      <c r="BL681" s="20"/>
    </row>
    <row r="682" spans="3:64" ht="13.5" customHeight="1">
      <c r="C682" s="195"/>
      <c r="F682" s="195"/>
      <c r="G682" s="195"/>
      <c r="H682" s="195"/>
      <c r="I682" s="195"/>
      <c r="J682" s="302"/>
      <c r="K682" s="302"/>
      <c r="L682" s="302"/>
      <c r="M682" s="302"/>
      <c r="Q682" s="277"/>
      <c r="V682" s="292"/>
      <c r="Y682" s="293"/>
      <c r="Z682" s="293"/>
      <c r="AB682" s="293"/>
      <c r="AC682" s="293"/>
      <c r="AD682" s="293"/>
      <c r="AF682" s="293"/>
      <c r="AH682" s="293"/>
      <c r="AJ682" s="293"/>
      <c r="AK682" s="293"/>
      <c r="AM682" s="195"/>
      <c r="AN682" s="195"/>
      <c r="AO682" s="195"/>
      <c r="AP682" s="635"/>
      <c r="AQ682" s="635"/>
      <c r="AR682" s="635"/>
      <c r="AS682" s="635"/>
      <c r="AT682" s="20"/>
      <c r="AU682" s="20"/>
      <c r="AV682" s="20"/>
      <c r="AW682" s="20"/>
      <c r="AX682" s="20"/>
      <c r="AY682" s="20"/>
      <c r="AZ682" s="20"/>
      <c r="BA682" s="20"/>
      <c r="BB682" s="20"/>
      <c r="BC682" s="20"/>
      <c r="BD682" s="20"/>
      <c r="BE682" s="20"/>
      <c r="BF682" s="20"/>
      <c r="BG682" s="20"/>
      <c r="BH682" s="20"/>
      <c r="BI682" s="20"/>
      <c r="BJ682" s="20"/>
      <c r="BK682" s="20"/>
      <c r="BL682" s="20"/>
    </row>
    <row r="683" spans="3:64" ht="13.5" customHeight="1">
      <c r="C683" s="195"/>
      <c r="F683" s="195"/>
      <c r="G683" s="195"/>
      <c r="H683" s="195"/>
      <c r="I683" s="195"/>
      <c r="J683" s="302"/>
      <c r="K683" s="302"/>
      <c r="L683" s="302"/>
      <c r="M683" s="302"/>
      <c r="Q683" s="277"/>
      <c r="V683" s="292"/>
      <c r="Y683" s="293"/>
      <c r="Z683" s="293"/>
      <c r="AB683" s="293"/>
      <c r="AC683" s="293"/>
      <c r="AD683" s="293"/>
      <c r="AF683" s="293"/>
      <c r="AH683" s="293"/>
      <c r="AJ683" s="293"/>
      <c r="AK683" s="293"/>
      <c r="AM683" s="195"/>
      <c r="AN683" s="195"/>
      <c r="AO683" s="195"/>
      <c r="AP683" s="635"/>
      <c r="AQ683" s="635"/>
      <c r="AR683" s="635"/>
      <c r="AS683" s="635"/>
      <c r="AT683" s="20"/>
      <c r="AU683" s="20"/>
      <c r="AV683" s="20"/>
      <c r="AW683" s="20"/>
      <c r="AX683" s="20"/>
      <c r="AY683" s="20"/>
      <c r="AZ683" s="20"/>
      <c r="BA683" s="20"/>
      <c r="BB683" s="20"/>
      <c r="BC683" s="20"/>
      <c r="BD683" s="20"/>
      <c r="BE683" s="20"/>
      <c r="BF683" s="20"/>
      <c r="BG683" s="20"/>
      <c r="BH683" s="20"/>
      <c r="BI683" s="20"/>
      <c r="BJ683" s="20"/>
      <c r="BK683" s="20"/>
      <c r="BL683" s="20"/>
    </row>
    <row r="684" spans="3:64" ht="13.5" customHeight="1">
      <c r="C684" s="195"/>
      <c r="F684" s="195"/>
      <c r="G684" s="195"/>
      <c r="H684" s="195"/>
      <c r="I684" s="195"/>
      <c r="J684" s="302"/>
      <c r="K684" s="302"/>
      <c r="L684" s="302"/>
      <c r="M684" s="302"/>
      <c r="Q684" s="277"/>
      <c r="V684" s="292"/>
      <c r="Y684" s="293"/>
      <c r="Z684" s="293"/>
      <c r="AB684" s="293"/>
      <c r="AC684" s="293"/>
      <c r="AD684" s="293"/>
      <c r="AF684" s="293"/>
      <c r="AH684" s="293"/>
      <c r="AJ684" s="293"/>
      <c r="AK684" s="293"/>
      <c r="AM684" s="195"/>
      <c r="AN684" s="195"/>
      <c r="AO684" s="195"/>
      <c r="AP684" s="635"/>
      <c r="AQ684" s="635"/>
      <c r="AR684" s="635"/>
      <c r="AS684" s="635"/>
      <c r="AT684" s="20"/>
      <c r="AU684" s="20"/>
      <c r="AV684" s="20"/>
      <c r="AW684" s="20"/>
      <c r="AX684" s="20"/>
      <c r="AY684" s="20"/>
      <c r="AZ684" s="20"/>
      <c r="BA684" s="20"/>
      <c r="BB684" s="20"/>
      <c r="BC684" s="20"/>
      <c r="BD684" s="20"/>
      <c r="BE684" s="20"/>
      <c r="BF684" s="20"/>
      <c r="BG684" s="20"/>
      <c r="BH684" s="20"/>
      <c r="BI684" s="20"/>
      <c r="BJ684" s="20"/>
      <c r="BK684" s="20"/>
      <c r="BL684" s="20"/>
    </row>
    <row r="685" spans="3:64" ht="13.5" customHeight="1">
      <c r="C685" s="195"/>
      <c r="F685" s="195"/>
      <c r="G685" s="195"/>
      <c r="H685" s="195"/>
      <c r="I685" s="195"/>
      <c r="J685" s="302"/>
      <c r="K685" s="302"/>
      <c r="L685" s="302"/>
      <c r="M685" s="302"/>
      <c r="Q685" s="277"/>
      <c r="V685" s="292"/>
      <c r="Y685" s="293"/>
      <c r="Z685" s="293"/>
      <c r="AB685" s="293"/>
      <c r="AC685" s="293"/>
      <c r="AD685" s="293"/>
      <c r="AF685" s="293"/>
      <c r="AH685" s="293"/>
      <c r="AJ685" s="293"/>
      <c r="AK685" s="293"/>
      <c r="AM685" s="195"/>
      <c r="AN685" s="195"/>
      <c r="AO685" s="195"/>
      <c r="AP685" s="635"/>
      <c r="AQ685" s="635"/>
      <c r="AR685" s="635"/>
      <c r="AS685" s="635"/>
      <c r="AT685" s="20"/>
      <c r="AU685" s="20"/>
      <c r="AV685" s="20"/>
      <c r="AW685" s="20"/>
      <c r="AX685" s="20"/>
      <c r="AY685" s="20"/>
      <c r="AZ685" s="20"/>
      <c r="BA685" s="20"/>
      <c r="BB685" s="20"/>
      <c r="BC685" s="20"/>
      <c r="BD685" s="20"/>
      <c r="BE685" s="20"/>
      <c r="BF685" s="20"/>
      <c r="BG685" s="20"/>
      <c r="BH685" s="20"/>
      <c r="BI685" s="20"/>
      <c r="BJ685" s="20"/>
      <c r="BK685" s="20"/>
      <c r="BL685" s="20"/>
    </row>
    <row r="686" spans="3:64" ht="13.5" customHeight="1">
      <c r="C686" s="195"/>
      <c r="F686" s="195"/>
      <c r="G686" s="195"/>
      <c r="H686" s="195"/>
      <c r="I686" s="195"/>
      <c r="J686" s="302"/>
      <c r="K686" s="302"/>
      <c r="L686" s="302"/>
      <c r="M686" s="302"/>
      <c r="Q686" s="277"/>
      <c r="V686" s="292"/>
      <c r="Y686" s="293"/>
      <c r="Z686" s="293"/>
      <c r="AB686" s="293"/>
      <c r="AC686" s="293"/>
      <c r="AD686" s="293"/>
      <c r="AF686" s="293"/>
      <c r="AH686" s="293"/>
      <c r="AJ686" s="293"/>
      <c r="AK686" s="293"/>
      <c r="AM686" s="195"/>
      <c r="AN686" s="195"/>
      <c r="AO686" s="195"/>
      <c r="AP686" s="635"/>
      <c r="AQ686" s="635"/>
      <c r="AR686" s="635"/>
      <c r="AS686" s="635"/>
      <c r="AT686" s="20"/>
      <c r="AU686" s="20"/>
      <c r="AV686" s="20"/>
      <c r="AW686" s="20"/>
      <c r="AX686" s="20"/>
      <c r="AY686" s="20"/>
      <c r="AZ686" s="20"/>
      <c r="BA686" s="20"/>
      <c r="BB686" s="20"/>
      <c r="BC686" s="20"/>
      <c r="BD686" s="20"/>
      <c r="BE686" s="20"/>
      <c r="BF686" s="20"/>
      <c r="BG686" s="20"/>
      <c r="BH686" s="20"/>
      <c r="BI686" s="20"/>
      <c r="BJ686" s="20"/>
      <c r="BK686" s="20"/>
      <c r="BL686" s="20"/>
    </row>
    <row r="687" spans="3:64" ht="13.5" customHeight="1">
      <c r="C687" s="195"/>
      <c r="F687" s="195"/>
      <c r="G687" s="195"/>
      <c r="H687" s="195"/>
      <c r="I687" s="195"/>
      <c r="J687" s="302"/>
      <c r="K687" s="302"/>
      <c r="L687" s="302"/>
      <c r="M687" s="302"/>
      <c r="Q687" s="277"/>
      <c r="V687" s="292"/>
      <c r="Y687" s="293"/>
      <c r="Z687" s="293"/>
      <c r="AB687" s="293"/>
      <c r="AC687" s="293"/>
      <c r="AD687" s="293"/>
      <c r="AF687" s="293"/>
      <c r="AH687" s="293"/>
      <c r="AJ687" s="293"/>
      <c r="AK687" s="293"/>
      <c r="AM687" s="195"/>
      <c r="AN687" s="195"/>
      <c r="AO687" s="195"/>
      <c r="AP687" s="635"/>
      <c r="AQ687" s="635"/>
      <c r="AR687" s="635"/>
      <c r="AS687" s="635"/>
      <c r="AT687" s="20"/>
      <c r="AU687" s="20"/>
      <c r="AV687" s="20"/>
      <c r="AW687" s="20"/>
      <c r="AX687" s="20"/>
      <c r="AY687" s="20"/>
      <c r="AZ687" s="20"/>
      <c r="BA687" s="20"/>
      <c r="BB687" s="20"/>
      <c r="BC687" s="20"/>
      <c r="BD687" s="20"/>
      <c r="BE687" s="20"/>
      <c r="BF687" s="20"/>
      <c r="BG687" s="20"/>
      <c r="BH687" s="20"/>
      <c r="BI687" s="20"/>
      <c r="BJ687" s="20"/>
      <c r="BK687" s="20"/>
      <c r="BL687" s="20"/>
    </row>
    <row r="688" spans="3:64" ht="13.5" customHeight="1">
      <c r="C688" s="195"/>
      <c r="F688" s="195"/>
      <c r="G688" s="195"/>
      <c r="H688" s="195"/>
      <c r="I688" s="195"/>
      <c r="J688" s="302"/>
      <c r="K688" s="302"/>
      <c r="L688" s="302"/>
      <c r="M688" s="302"/>
      <c r="Q688" s="277"/>
      <c r="V688" s="292"/>
      <c r="Y688" s="293"/>
      <c r="Z688" s="293"/>
      <c r="AB688" s="293"/>
      <c r="AC688" s="293"/>
      <c r="AD688" s="293"/>
      <c r="AF688" s="293"/>
      <c r="AH688" s="293"/>
      <c r="AJ688" s="293"/>
      <c r="AK688" s="293"/>
      <c r="AM688" s="195"/>
      <c r="AN688" s="195"/>
      <c r="AO688" s="195"/>
      <c r="AP688" s="635"/>
      <c r="AQ688" s="635"/>
      <c r="AR688" s="635"/>
      <c r="AS688" s="635"/>
      <c r="AT688" s="20"/>
      <c r="AU688" s="20"/>
      <c r="AV688" s="20"/>
      <c r="AW688" s="20"/>
      <c r="AX688" s="20"/>
      <c r="AY688" s="20"/>
      <c r="AZ688" s="20"/>
      <c r="BA688" s="20"/>
      <c r="BB688" s="20"/>
      <c r="BC688" s="20"/>
      <c r="BD688" s="20"/>
      <c r="BE688" s="20"/>
      <c r="BF688" s="20"/>
      <c r="BG688" s="20"/>
      <c r="BH688" s="20"/>
      <c r="BI688" s="20"/>
      <c r="BJ688" s="20"/>
      <c r="BK688" s="20"/>
      <c r="BL688" s="20"/>
    </row>
    <row r="689" spans="3:64" ht="13.5" customHeight="1">
      <c r="C689" s="195"/>
      <c r="F689" s="195"/>
      <c r="G689" s="195"/>
      <c r="H689" s="195"/>
      <c r="I689" s="195"/>
      <c r="J689" s="302"/>
      <c r="K689" s="302"/>
      <c r="L689" s="302"/>
      <c r="M689" s="302"/>
      <c r="Q689" s="277"/>
      <c r="V689" s="292"/>
      <c r="Y689" s="293"/>
      <c r="Z689" s="293"/>
      <c r="AB689" s="293"/>
      <c r="AC689" s="293"/>
      <c r="AD689" s="293"/>
      <c r="AF689" s="293"/>
      <c r="AH689" s="293"/>
      <c r="AJ689" s="293"/>
      <c r="AK689" s="293"/>
      <c r="AM689" s="195"/>
      <c r="AN689" s="195"/>
      <c r="AO689" s="195"/>
      <c r="AP689" s="635"/>
      <c r="AQ689" s="635"/>
      <c r="AR689" s="635"/>
      <c r="AS689" s="635"/>
      <c r="AT689" s="20"/>
      <c r="AU689" s="20"/>
      <c r="AV689" s="20"/>
      <c r="AW689" s="20"/>
      <c r="AX689" s="20"/>
      <c r="AY689" s="20"/>
      <c r="AZ689" s="20"/>
      <c r="BA689" s="20"/>
      <c r="BB689" s="20"/>
      <c r="BC689" s="20"/>
      <c r="BD689" s="20"/>
      <c r="BE689" s="20"/>
      <c r="BF689" s="20"/>
      <c r="BG689" s="20"/>
      <c r="BH689" s="20"/>
      <c r="BI689" s="20"/>
      <c r="BJ689" s="20"/>
      <c r="BK689" s="20"/>
      <c r="BL689" s="20"/>
    </row>
    <row r="690" spans="3:64" ht="13.5" customHeight="1">
      <c r="C690" s="195"/>
      <c r="F690" s="195"/>
      <c r="G690" s="195"/>
      <c r="H690" s="195"/>
      <c r="I690" s="195"/>
      <c r="J690" s="302"/>
      <c r="K690" s="302"/>
      <c r="L690" s="302"/>
      <c r="M690" s="302"/>
      <c r="Q690" s="277"/>
      <c r="V690" s="292"/>
      <c r="Y690" s="293"/>
      <c r="Z690" s="293"/>
      <c r="AB690" s="293"/>
      <c r="AC690" s="293"/>
      <c r="AD690" s="293"/>
      <c r="AF690" s="293"/>
      <c r="AH690" s="293"/>
      <c r="AJ690" s="293"/>
      <c r="AK690" s="293"/>
      <c r="AM690" s="195"/>
      <c r="AN690" s="195"/>
      <c r="AO690" s="195"/>
      <c r="AP690" s="635"/>
      <c r="AQ690" s="635"/>
      <c r="AR690" s="635"/>
      <c r="AS690" s="635"/>
      <c r="AT690" s="20"/>
      <c r="AU690" s="20"/>
      <c r="AV690" s="20"/>
      <c r="AW690" s="20"/>
      <c r="AX690" s="20"/>
      <c r="AY690" s="20"/>
      <c r="AZ690" s="20"/>
      <c r="BA690" s="20"/>
      <c r="BB690" s="20"/>
      <c r="BC690" s="20"/>
      <c r="BD690" s="20"/>
      <c r="BE690" s="20"/>
      <c r="BF690" s="20"/>
      <c r="BG690" s="20"/>
      <c r="BH690" s="20"/>
      <c r="BI690" s="20"/>
      <c r="BJ690" s="20"/>
      <c r="BK690" s="20"/>
      <c r="BL690" s="20"/>
    </row>
    <row r="691" spans="3:64" ht="13.5" customHeight="1">
      <c r="C691" s="195"/>
      <c r="F691" s="195"/>
      <c r="G691" s="195"/>
      <c r="H691" s="195"/>
      <c r="I691" s="195"/>
      <c r="J691" s="302"/>
      <c r="K691" s="302"/>
      <c r="L691" s="302"/>
      <c r="M691" s="302"/>
      <c r="Q691" s="277"/>
      <c r="V691" s="292"/>
      <c r="Y691" s="293"/>
      <c r="Z691" s="293"/>
      <c r="AB691" s="293"/>
      <c r="AC691" s="293"/>
      <c r="AD691" s="293"/>
      <c r="AF691" s="293"/>
      <c r="AH691" s="293"/>
      <c r="AJ691" s="293"/>
      <c r="AK691" s="293"/>
      <c r="AM691" s="195"/>
      <c r="AN691" s="195"/>
      <c r="AO691" s="195"/>
      <c r="AP691" s="635"/>
      <c r="AQ691" s="635"/>
      <c r="AR691" s="635"/>
      <c r="AS691" s="635"/>
      <c r="AT691" s="20"/>
      <c r="AU691" s="20"/>
      <c r="AV691" s="20"/>
      <c r="AW691" s="20"/>
      <c r="AX691" s="20"/>
      <c r="AY691" s="20"/>
      <c r="AZ691" s="20"/>
      <c r="BA691" s="20"/>
      <c r="BB691" s="20"/>
      <c r="BC691" s="20"/>
      <c r="BD691" s="20"/>
      <c r="BE691" s="20"/>
      <c r="BF691" s="20"/>
      <c r="BG691" s="20"/>
      <c r="BH691" s="20"/>
      <c r="BI691" s="20"/>
      <c r="BJ691" s="20"/>
      <c r="BK691" s="20"/>
      <c r="BL691" s="20"/>
    </row>
    <row r="692" spans="3:64" ht="13.5" customHeight="1">
      <c r="C692" s="195"/>
      <c r="F692" s="195"/>
      <c r="G692" s="195"/>
      <c r="H692" s="195"/>
      <c r="I692" s="195"/>
      <c r="J692" s="302"/>
      <c r="K692" s="302"/>
      <c r="L692" s="302"/>
      <c r="M692" s="302"/>
      <c r="Q692" s="277"/>
      <c r="V692" s="292"/>
      <c r="Y692" s="293"/>
      <c r="Z692" s="293"/>
      <c r="AB692" s="293"/>
      <c r="AC692" s="293"/>
      <c r="AD692" s="293"/>
      <c r="AF692" s="293"/>
      <c r="AH692" s="293"/>
      <c r="AJ692" s="293"/>
      <c r="AK692" s="293"/>
      <c r="AM692" s="195"/>
      <c r="AN692" s="195"/>
      <c r="AO692" s="195"/>
      <c r="AP692" s="635"/>
      <c r="AQ692" s="635"/>
      <c r="AR692" s="635"/>
      <c r="AS692" s="635"/>
      <c r="AT692" s="20"/>
      <c r="AU692" s="20"/>
      <c r="AV692" s="20"/>
      <c r="AW692" s="20"/>
      <c r="AX692" s="20"/>
      <c r="AY692" s="20"/>
      <c r="AZ692" s="20"/>
      <c r="BA692" s="20"/>
      <c r="BB692" s="20"/>
      <c r="BC692" s="20"/>
      <c r="BD692" s="20"/>
      <c r="BE692" s="20"/>
      <c r="BF692" s="20"/>
      <c r="BG692" s="20"/>
      <c r="BH692" s="20"/>
      <c r="BI692" s="20"/>
      <c r="BJ692" s="20"/>
      <c r="BK692" s="20"/>
      <c r="BL692" s="20"/>
    </row>
    <row r="693" spans="3:64" ht="13.5" customHeight="1">
      <c r="C693" s="195"/>
      <c r="F693" s="195"/>
      <c r="G693" s="195"/>
      <c r="H693" s="195"/>
      <c r="I693" s="195"/>
      <c r="J693" s="302"/>
      <c r="K693" s="302"/>
      <c r="L693" s="302"/>
      <c r="M693" s="302"/>
      <c r="Q693" s="277"/>
      <c r="V693" s="292"/>
      <c r="Y693" s="293"/>
      <c r="Z693" s="293"/>
      <c r="AB693" s="293"/>
      <c r="AC693" s="293"/>
      <c r="AD693" s="293"/>
      <c r="AF693" s="293"/>
      <c r="AH693" s="293"/>
      <c r="AJ693" s="293"/>
      <c r="AK693" s="293"/>
      <c r="AM693" s="195"/>
      <c r="AN693" s="195"/>
      <c r="AO693" s="195"/>
      <c r="AP693" s="635"/>
      <c r="AQ693" s="635"/>
      <c r="AR693" s="635"/>
      <c r="AS693" s="635"/>
      <c r="AT693" s="20"/>
      <c r="AU693" s="20"/>
      <c r="AV693" s="20"/>
      <c r="AW693" s="20"/>
      <c r="AX693" s="20"/>
      <c r="AY693" s="20"/>
      <c r="AZ693" s="20"/>
      <c r="BA693" s="20"/>
      <c r="BB693" s="20"/>
      <c r="BC693" s="20"/>
      <c r="BD693" s="20"/>
      <c r="BE693" s="20"/>
      <c r="BF693" s="20"/>
      <c r="BG693" s="20"/>
      <c r="BH693" s="20"/>
      <c r="BI693" s="20"/>
      <c r="BJ693" s="20"/>
      <c r="BK693" s="20"/>
      <c r="BL693" s="20"/>
    </row>
    <row r="694" spans="3:64" ht="13.5" customHeight="1">
      <c r="C694" s="195"/>
      <c r="F694" s="195"/>
      <c r="G694" s="195"/>
      <c r="H694" s="195"/>
      <c r="I694" s="195"/>
      <c r="J694" s="302"/>
      <c r="K694" s="302"/>
      <c r="L694" s="302"/>
      <c r="M694" s="302"/>
      <c r="Q694" s="277"/>
      <c r="V694" s="292"/>
      <c r="Y694" s="293"/>
      <c r="Z694" s="293"/>
      <c r="AB694" s="293"/>
      <c r="AC694" s="293"/>
      <c r="AD694" s="293"/>
      <c r="AF694" s="293"/>
      <c r="AH694" s="293"/>
      <c r="AJ694" s="293"/>
      <c r="AK694" s="293"/>
      <c r="AM694" s="195"/>
      <c r="AN694" s="195"/>
      <c r="AO694" s="195"/>
      <c r="AP694" s="635"/>
      <c r="AQ694" s="635"/>
      <c r="AR694" s="635"/>
      <c r="AS694" s="635"/>
      <c r="AT694" s="20"/>
      <c r="AU694" s="20"/>
      <c r="AV694" s="20"/>
      <c r="AW694" s="20"/>
      <c r="AX694" s="20"/>
      <c r="AY694" s="20"/>
      <c r="AZ694" s="20"/>
      <c r="BA694" s="20"/>
      <c r="BB694" s="20"/>
      <c r="BC694" s="20"/>
      <c r="BD694" s="20"/>
      <c r="BE694" s="20"/>
      <c r="BF694" s="20"/>
      <c r="BG694" s="20"/>
      <c r="BH694" s="20"/>
      <c r="BI694" s="20"/>
      <c r="BJ694" s="20"/>
      <c r="BK694" s="20"/>
      <c r="BL694" s="20"/>
    </row>
    <row r="695" spans="3:64" ht="13.5" customHeight="1">
      <c r="C695" s="195"/>
      <c r="F695" s="195"/>
      <c r="G695" s="195"/>
      <c r="H695" s="195"/>
      <c r="I695" s="195"/>
      <c r="J695" s="302"/>
      <c r="K695" s="302"/>
      <c r="L695" s="302"/>
      <c r="M695" s="302"/>
      <c r="Q695" s="277"/>
      <c r="V695" s="292"/>
      <c r="Y695" s="293"/>
      <c r="Z695" s="293"/>
      <c r="AB695" s="293"/>
      <c r="AC695" s="293"/>
      <c r="AD695" s="293"/>
      <c r="AF695" s="293"/>
      <c r="AH695" s="293"/>
      <c r="AJ695" s="293"/>
      <c r="AK695" s="293"/>
      <c r="AM695" s="195"/>
      <c r="AN695" s="195"/>
      <c r="AO695" s="195"/>
      <c r="AP695" s="635"/>
      <c r="AQ695" s="635"/>
      <c r="AR695" s="635"/>
      <c r="AS695" s="635"/>
      <c r="AT695" s="20"/>
      <c r="AU695" s="20"/>
      <c r="AV695" s="20"/>
      <c r="AW695" s="20"/>
      <c r="AX695" s="20"/>
      <c r="AY695" s="20"/>
      <c r="AZ695" s="20"/>
      <c r="BA695" s="20"/>
      <c r="BB695" s="20"/>
      <c r="BC695" s="20"/>
      <c r="BD695" s="20"/>
      <c r="BE695" s="20"/>
      <c r="BF695" s="20"/>
      <c r="BG695" s="20"/>
      <c r="BH695" s="20"/>
      <c r="BI695" s="20"/>
      <c r="BJ695" s="20"/>
      <c r="BK695" s="20"/>
      <c r="BL695" s="20"/>
    </row>
    <row r="696" spans="3:64" ht="13.5" customHeight="1">
      <c r="C696" s="195"/>
      <c r="F696" s="195"/>
      <c r="G696" s="195"/>
      <c r="H696" s="195"/>
      <c r="I696" s="195"/>
      <c r="J696" s="302"/>
      <c r="K696" s="302"/>
      <c r="L696" s="302"/>
      <c r="M696" s="302"/>
      <c r="Q696" s="277"/>
      <c r="V696" s="292"/>
      <c r="Y696" s="293"/>
      <c r="Z696" s="293"/>
      <c r="AB696" s="293"/>
      <c r="AC696" s="293"/>
      <c r="AD696" s="293"/>
      <c r="AF696" s="293"/>
      <c r="AH696" s="293"/>
      <c r="AJ696" s="293"/>
      <c r="AK696" s="293"/>
      <c r="AM696" s="195"/>
      <c r="AN696" s="195"/>
      <c r="AO696" s="195"/>
      <c r="AP696" s="635"/>
      <c r="AQ696" s="635"/>
      <c r="AR696" s="635"/>
      <c r="AS696" s="635"/>
      <c r="AT696" s="20"/>
      <c r="AU696" s="20"/>
      <c r="AV696" s="20"/>
      <c r="AW696" s="20"/>
      <c r="AX696" s="20"/>
      <c r="AY696" s="20"/>
      <c r="AZ696" s="20"/>
      <c r="BA696" s="20"/>
      <c r="BB696" s="20"/>
      <c r="BC696" s="20"/>
      <c r="BD696" s="20"/>
      <c r="BE696" s="20"/>
      <c r="BF696" s="20"/>
      <c r="BG696" s="20"/>
      <c r="BH696" s="20"/>
      <c r="BI696" s="20"/>
      <c r="BJ696" s="20"/>
      <c r="BK696" s="20"/>
      <c r="BL696" s="20"/>
    </row>
    <row r="697" spans="3:64" ht="13.5" customHeight="1">
      <c r="C697" s="195"/>
      <c r="F697" s="195"/>
      <c r="G697" s="195"/>
      <c r="H697" s="195"/>
      <c r="I697" s="195"/>
      <c r="J697" s="302"/>
      <c r="K697" s="302"/>
      <c r="L697" s="302"/>
      <c r="M697" s="302"/>
      <c r="Q697" s="277"/>
      <c r="V697" s="292"/>
      <c r="Y697" s="293"/>
      <c r="Z697" s="293"/>
      <c r="AB697" s="293"/>
      <c r="AC697" s="293"/>
      <c r="AD697" s="293"/>
      <c r="AF697" s="293"/>
      <c r="AH697" s="293"/>
      <c r="AJ697" s="293"/>
      <c r="AK697" s="293"/>
      <c r="AM697" s="195"/>
      <c r="AN697" s="195"/>
      <c r="AO697" s="195"/>
      <c r="AP697" s="635"/>
      <c r="AQ697" s="635"/>
      <c r="AR697" s="635"/>
      <c r="AS697" s="635"/>
      <c r="AT697" s="20"/>
      <c r="AU697" s="20"/>
      <c r="AV697" s="20"/>
      <c r="AW697" s="20"/>
      <c r="AX697" s="20"/>
      <c r="AY697" s="20"/>
      <c r="AZ697" s="20"/>
      <c r="BA697" s="20"/>
      <c r="BB697" s="20"/>
      <c r="BC697" s="20"/>
      <c r="BD697" s="20"/>
      <c r="BE697" s="20"/>
      <c r="BF697" s="20"/>
      <c r="BG697" s="20"/>
      <c r="BH697" s="20"/>
      <c r="BI697" s="20"/>
      <c r="BJ697" s="20"/>
      <c r="BK697" s="20"/>
      <c r="BL697" s="20"/>
    </row>
    <row r="698" spans="3:64" ht="13.5" customHeight="1">
      <c r="C698" s="195"/>
      <c r="F698" s="195"/>
      <c r="G698" s="195"/>
      <c r="H698" s="195"/>
      <c r="I698" s="195"/>
      <c r="J698" s="302"/>
      <c r="K698" s="302"/>
      <c r="L698" s="302"/>
      <c r="M698" s="302"/>
      <c r="Q698" s="277"/>
      <c r="V698" s="292"/>
      <c r="Y698" s="293"/>
      <c r="Z698" s="293"/>
      <c r="AB698" s="293"/>
      <c r="AC698" s="293"/>
      <c r="AD698" s="293"/>
      <c r="AF698" s="293"/>
      <c r="AH698" s="293"/>
      <c r="AJ698" s="293"/>
      <c r="AK698" s="293"/>
      <c r="AM698" s="195"/>
      <c r="AN698" s="195"/>
      <c r="AO698" s="195"/>
      <c r="AP698" s="635"/>
      <c r="AQ698" s="635"/>
      <c r="AR698" s="635"/>
      <c r="AS698" s="635"/>
      <c r="AT698" s="20"/>
      <c r="AU698" s="20"/>
      <c r="AV698" s="20"/>
      <c r="AW698" s="20"/>
      <c r="AX698" s="20"/>
      <c r="AY698" s="20"/>
      <c r="AZ698" s="20"/>
      <c r="BA698" s="20"/>
      <c r="BB698" s="20"/>
      <c r="BC698" s="20"/>
      <c r="BD698" s="20"/>
      <c r="BE698" s="20"/>
      <c r="BF698" s="20"/>
      <c r="BG698" s="20"/>
      <c r="BH698" s="20"/>
      <c r="BI698" s="20"/>
      <c r="BJ698" s="20"/>
      <c r="BK698" s="20"/>
      <c r="BL698" s="20"/>
    </row>
    <row r="699" spans="3:64" ht="13.5" customHeight="1">
      <c r="C699" s="195"/>
      <c r="F699" s="195"/>
      <c r="G699" s="195"/>
      <c r="H699" s="195"/>
      <c r="I699" s="195"/>
      <c r="J699" s="302"/>
      <c r="K699" s="302"/>
      <c r="L699" s="302"/>
      <c r="M699" s="302"/>
      <c r="Q699" s="277"/>
      <c r="V699" s="292"/>
      <c r="Y699" s="293"/>
      <c r="Z699" s="293"/>
      <c r="AB699" s="293"/>
      <c r="AC699" s="293"/>
      <c r="AD699" s="293"/>
      <c r="AF699" s="293"/>
      <c r="AH699" s="293"/>
      <c r="AJ699" s="293"/>
      <c r="AK699" s="293"/>
      <c r="AM699" s="195"/>
      <c r="AN699" s="195"/>
      <c r="AO699" s="195"/>
      <c r="AP699" s="635"/>
      <c r="AQ699" s="635"/>
      <c r="AR699" s="635"/>
      <c r="AS699" s="635"/>
      <c r="AT699" s="20"/>
      <c r="AU699" s="20"/>
      <c r="AV699" s="20"/>
      <c r="AW699" s="20"/>
      <c r="AX699" s="20"/>
      <c r="AY699" s="20"/>
      <c r="AZ699" s="20"/>
      <c r="BA699" s="20"/>
      <c r="BB699" s="20"/>
      <c r="BC699" s="20"/>
      <c r="BD699" s="20"/>
      <c r="BE699" s="20"/>
      <c r="BF699" s="20"/>
      <c r="BG699" s="20"/>
      <c r="BH699" s="20"/>
      <c r="BI699" s="20"/>
      <c r="BJ699" s="20"/>
      <c r="BK699" s="20"/>
      <c r="BL699" s="20"/>
    </row>
    <row r="700" spans="3:64" ht="13.5" customHeight="1">
      <c r="C700" s="195"/>
      <c r="F700" s="195"/>
      <c r="G700" s="195"/>
      <c r="H700" s="195"/>
      <c r="I700" s="195"/>
      <c r="J700" s="302"/>
      <c r="K700" s="302"/>
      <c r="L700" s="302"/>
      <c r="M700" s="302"/>
      <c r="Q700" s="277"/>
      <c r="V700" s="292"/>
      <c r="Y700" s="293"/>
      <c r="Z700" s="293"/>
      <c r="AB700" s="293"/>
      <c r="AC700" s="293"/>
      <c r="AD700" s="293"/>
      <c r="AF700" s="293"/>
      <c r="AH700" s="293"/>
      <c r="AJ700" s="293"/>
      <c r="AK700" s="293"/>
      <c r="AM700" s="195"/>
      <c r="AN700" s="195"/>
      <c r="AO700" s="195"/>
      <c r="AP700" s="635"/>
      <c r="AQ700" s="635"/>
      <c r="AR700" s="635"/>
      <c r="AS700" s="635"/>
      <c r="AT700" s="20"/>
      <c r="AU700" s="20"/>
      <c r="AV700" s="20"/>
      <c r="AW700" s="20"/>
      <c r="AX700" s="20"/>
      <c r="AY700" s="20"/>
      <c r="AZ700" s="20"/>
      <c r="BA700" s="20"/>
      <c r="BB700" s="20"/>
      <c r="BC700" s="20"/>
      <c r="BD700" s="20"/>
      <c r="BE700" s="20"/>
      <c r="BF700" s="20"/>
      <c r="BG700" s="20"/>
      <c r="BH700" s="20"/>
      <c r="BI700" s="20"/>
      <c r="BJ700" s="20"/>
      <c r="BK700" s="20"/>
      <c r="BL700" s="20"/>
    </row>
    <row r="701" spans="3:64" ht="13.5" customHeight="1">
      <c r="C701" s="195"/>
      <c r="F701" s="195"/>
      <c r="G701" s="195"/>
      <c r="H701" s="195"/>
      <c r="I701" s="195"/>
      <c r="J701" s="302"/>
      <c r="K701" s="302"/>
      <c r="L701" s="302"/>
      <c r="M701" s="302"/>
      <c r="Q701" s="277"/>
      <c r="V701" s="292"/>
      <c r="Y701" s="293"/>
      <c r="Z701" s="293"/>
      <c r="AB701" s="293"/>
      <c r="AC701" s="293"/>
      <c r="AD701" s="293"/>
      <c r="AF701" s="293"/>
      <c r="AH701" s="293"/>
      <c r="AJ701" s="293"/>
      <c r="AK701" s="293"/>
      <c r="AM701" s="195"/>
      <c r="AN701" s="195"/>
      <c r="AO701" s="195"/>
      <c r="AP701" s="635"/>
      <c r="AQ701" s="635"/>
      <c r="AR701" s="635"/>
      <c r="AS701" s="635"/>
      <c r="AT701" s="20"/>
      <c r="AU701" s="20"/>
      <c r="AV701" s="20"/>
      <c r="AW701" s="20"/>
      <c r="AX701" s="20"/>
      <c r="AY701" s="20"/>
      <c r="AZ701" s="20"/>
      <c r="BA701" s="20"/>
      <c r="BB701" s="20"/>
      <c r="BC701" s="20"/>
      <c r="BD701" s="20"/>
      <c r="BE701" s="20"/>
      <c r="BF701" s="20"/>
      <c r="BG701" s="20"/>
      <c r="BH701" s="20"/>
      <c r="BI701" s="20"/>
      <c r="BJ701" s="20"/>
      <c r="BK701" s="20"/>
      <c r="BL701" s="20"/>
    </row>
    <row r="702" spans="3:64" ht="13.5" customHeight="1">
      <c r="C702" s="195"/>
      <c r="F702" s="195"/>
      <c r="G702" s="195"/>
      <c r="H702" s="195"/>
      <c r="I702" s="195"/>
      <c r="J702" s="302"/>
      <c r="K702" s="302"/>
      <c r="L702" s="302"/>
      <c r="M702" s="302"/>
      <c r="Q702" s="277"/>
      <c r="V702" s="292"/>
      <c r="Y702" s="293"/>
      <c r="Z702" s="293"/>
      <c r="AB702" s="293"/>
      <c r="AC702" s="293"/>
      <c r="AD702" s="293"/>
      <c r="AF702" s="293"/>
      <c r="AH702" s="293"/>
      <c r="AJ702" s="293"/>
      <c r="AK702" s="293"/>
      <c r="AM702" s="195"/>
      <c r="AN702" s="195"/>
      <c r="AO702" s="195"/>
      <c r="AP702" s="635"/>
      <c r="AQ702" s="635"/>
      <c r="AR702" s="635"/>
      <c r="AS702" s="635"/>
      <c r="AT702" s="20"/>
      <c r="AU702" s="20"/>
      <c r="AV702" s="20"/>
      <c r="AW702" s="20"/>
      <c r="AX702" s="20"/>
      <c r="AY702" s="20"/>
      <c r="AZ702" s="20"/>
      <c r="BA702" s="20"/>
      <c r="BB702" s="20"/>
      <c r="BC702" s="20"/>
      <c r="BD702" s="20"/>
      <c r="BE702" s="20"/>
      <c r="BF702" s="20"/>
      <c r="BG702" s="20"/>
      <c r="BH702" s="20"/>
      <c r="BI702" s="20"/>
      <c r="BJ702" s="20"/>
      <c r="BK702" s="20"/>
      <c r="BL702" s="20"/>
    </row>
    <row r="703" spans="3:64" ht="13.5" customHeight="1">
      <c r="C703" s="195"/>
      <c r="F703" s="195"/>
      <c r="G703" s="195"/>
      <c r="H703" s="195"/>
      <c r="I703" s="195"/>
      <c r="J703" s="302"/>
      <c r="K703" s="302"/>
      <c r="L703" s="302"/>
      <c r="M703" s="302"/>
      <c r="Q703" s="277"/>
      <c r="V703" s="292"/>
      <c r="Y703" s="293"/>
      <c r="Z703" s="293"/>
      <c r="AB703" s="293"/>
      <c r="AC703" s="293"/>
      <c r="AD703" s="293"/>
      <c r="AF703" s="293"/>
      <c r="AH703" s="293"/>
      <c r="AJ703" s="293"/>
      <c r="AK703" s="293"/>
      <c r="AM703" s="195"/>
      <c r="AN703" s="195"/>
      <c r="AO703" s="195"/>
      <c r="AP703" s="635"/>
      <c r="AQ703" s="635"/>
      <c r="AR703" s="635"/>
      <c r="AS703" s="635"/>
      <c r="AT703" s="20"/>
      <c r="AU703" s="20"/>
      <c r="AV703" s="20"/>
      <c r="AW703" s="20"/>
      <c r="AX703" s="20"/>
      <c r="AY703" s="20"/>
      <c r="AZ703" s="20"/>
      <c r="BA703" s="20"/>
      <c r="BB703" s="20"/>
      <c r="BC703" s="20"/>
      <c r="BD703" s="20"/>
      <c r="BE703" s="20"/>
      <c r="BF703" s="20"/>
      <c r="BG703" s="20"/>
      <c r="BH703" s="20"/>
      <c r="BI703" s="20"/>
      <c r="BJ703" s="20"/>
      <c r="BK703" s="20"/>
      <c r="BL703" s="20"/>
    </row>
    <row r="704" spans="3:64" ht="13.5" customHeight="1">
      <c r="C704" s="195"/>
      <c r="F704" s="195"/>
      <c r="G704" s="195"/>
      <c r="H704" s="195"/>
      <c r="I704" s="195"/>
      <c r="J704" s="302"/>
      <c r="K704" s="302"/>
      <c r="L704" s="302"/>
      <c r="M704" s="302"/>
      <c r="Q704" s="277"/>
      <c r="V704" s="292"/>
      <c r="Y704" s="293"/>
      <c r="Z704" s="293"/>
      <c r="AB704" s="293"/>
      <c r="AC704" s="293"/>
      <c r="AD704" s="293"/>
      <c r="AF704" s="293"/>
      <c r="AH704" s="293"/>
      <c r="AJ704" s="293"/>
      <c r="AK704" s="293"/>
      <c r="AM704" s="195"/>
      <c r="AN704" s="195"/>
      <c r="AO704" s="195"/>
      <c r="AP704" s="635"/>
      <c r="AQ704" s="635"/>
      <c r="AR704" s="635"/>
      <c r="AS704" s="635"/>
      <c r="AT704" s="20"/>
      <c r="AU704" s="20"/>
      <c r="AV704" s="20"/>
      <c r="AW704" s="20"/>
      <c r="AX704" s="20"/>
      <c r="AY704" s="20"/>
      <c r="AZ704" s="20"/>
      <c r="BA704" s="20"/>
      <c r="BB704" s="20"/>
      <c r="BC704" s="20"/>
      <c r="BD704" s="20"/>
      <c r="BE704" s="20"/>
      <c r="BF704" s="20"/>
      <c r="BG704" s="20"/>
      <c r="BH704" s="20"/>
      <c r="BI704" s="20"/>
      <c r="BJ704" s="20"/>
      <c r="BK704" s="20"/>
      <c r="BL704" s="20"/>
    </row>
    <row r="705" spans="3:64" ht="13.5" customHeight="1">
      <c r="C705" s="195"/>
      <c r="F705" s="195"/>
      <c r="G705" s="195"/>
      <c r="H705" s="195"/>
      <c r="I705" s="195"/>
      <c r="J705" s="302"/>
      <c r="K705" s="302"/>
      <c r="L705" s="302"/>
      <c r="M705" s="302"/>
      <c r="Q705" s="277"/>
      <c r="V705" s="292"/>
      <c r="Y705" s="293"/>
      <c r="Z705" s="293"/>
      <c r="AB705" s="293"/>
      <c r="AC705" s="293"/>
      <c r="AD705" s="293"/>
      <c r="AF705" s="293"/>
      <c r="AH705" s="293"/>
      <c r="AJ705" s="293"/>
      <c r="AK705" s="293"/>
      <c r="AM705" s="195"/>
      <c r="AN705" s="195"/>
      <c r="AO705" s="195"/>
      <c r="AP705" s="635"/>
      <c r="AQ705" s="635"/>
      <c r="AR705" s="635"/>
      <c r="AS705" s="635"/>
      <c r="AT705" s="20"/>
      <c r="AU705" s="20"/>
      <c r="AV705" s="20"/>
      <c r="AW705" s="20"/>
      <c r="AX705" s="20"/>
      <c r="AY705" s="20"/>
      <c r="AZ705" s="20"/>
      <c r="BA705" s="20"/>
      <c r="BB705" s="20"/>
      <c r="BC705" s="20"/>
      <c r="BD705" s="20"/>
      <c r="BE705" s="20"/>
      <c r="BF705" s="20"/>
      <c r="BG705" s="20"/>
      <c r="BH705" s="20"/>
      <c r="BI705" s="20"/>
      <c r="BJ705" s="20"/>
      <c r="BK705" s="20"/>
      <c r="BL705" s="20"/>
    </row>
    <row r="706" spans="3:64" ht="13.5" customHeight="1">
      <c r="C706" s="195"/>
      <c r="F706" s="195"/>
      <c r="G706" s="195"/>
      <c r="H706" s="195"/>
      <c r="I706" s="195"/>
      <c r="J706" s="302"/>
      <c r="K706" s="302"/>
      <c r="L706" s="302"/>
      <c r="M706" s="302"/>
      <c r="Q706" s="277"/>
      <c r="V706" s="292"/>
      <c r="Y706" s="293"/>
      <c r="Z706" s="293"/>
      <c r="AB706" s="293"/>
      <c r="AC706" s="293"/>
      <c r="AD706" s="293"/>
      <c r="AF706" s="293"/>
      <c r="AH706" s="293"/>
      <c r="AJ706" s="293"/>
      <c r="AK706" s="293"/>
      <c r="AM706" s="195"/>
      <c r="AN706" s="195"/>
      <c r="AO706" s="195"/>
      <c r="AP706" s="635"/>
      <c r="AQ706" s="635"/>
      <c r="AR706" s="635"/>
      <c r="AS706" s="635"/>
      <c r="AT706" s="20"/>
      <c r="AU706" s="20"/>
      <c r="AV706" s="20"/>
      <c r="AW706" s="20"/>
      <c r="AX706" s="20"/>
      <c r="AY706" s="20"/>
      <c r="AZ706" s="20"/>
      <c r="BA706" s="20"/>
      <c r="BB706" s="20"/>
      <c r="BC706" s="20"/>
      <c r="BD706" s="20"/>
      <c r="BE706" s="20"/>
      <c r="BF706" s="20"/>
      <c r="BG706" s="20"/>
      <c r="BH706" s="20"/>
      <c r="BI706" s="20"/>
      <c r="BJ706" s="20"/>
      <c r="BK706" s="20"/>
      <c r="BL706" s="20"/>
    </row>
    <row r="707" spans="3:64" ht="13.5" customHeight="1">
      <c r="C707" s="195"/>
      <c r="F707" s="195"/>
      <c r="G707" s="195"/>
      <c r="H707" s="195"/>
      <c r="I707" s="195"/>
      <c r="J707" s="302"/>
      <c r="K707" s="302"/>
      <c r="L707" s="302"/>
      <c r="M707" s="302"/>
      <c r="Q707" s="277"/>
      <c r="V707" s="292"/>
      <c r="Y707" s="293"/>
      <c r="Z707" s="293"/>
      <c r="AB707" s="293"/>
      <c r="AC707" s="293"/>
      <c r="AD707" s="293"/>
      <c r="AF707" s="293"/>
      <c r="AH707" s="293"/>
      <c r="AJ707" s="293"/>
      <c r="AK707" s="293"/>
      <c r="AM707" s="195"/>
      <c r="AN707" s="195"/>
      <c r="AO707" s="195"/>
      <c r="AP707" s="635"/>
      <c r="AQ707" s="635"/>
      <c r="AR707" s="635"/>
      <c r="AS707" s="635"/>
      <c r="AT707" s="20"/>
      <c r="AU707" s="20"/>
      <c r="AV707" s="20"/>
      <c r="AW707" s="20"/>
      <c r="AX707" s="20"/>
      <c r="AY707" s="20"/>
      <c r="AZ707" s="20"/>
      <c r="BA707" s="20"/>
      <c r="BB707" s="20"/>
      <c r="BC707" s="20"/>
      <c r="BD707" s="20"/>
      <c r="BE707" s="20"/>
      <c r="BF707" s="20"/>
      <c r="BG707" s="20"/>
      <c r="BH707" s="20"/>
      <c r="BI707" s="20"/>
      <c r="BJ707" s="20"/>
      <c r="BK707" s="20"/>
      <c r="BL707" s="20"/>
    </row>
    <row r="708" spans="3:64" ht="13.5" customHeight="1">
      <c r="C708" s="195"/>
      <c r="F708" s="195"/>
      <c r="G708" s="195"/>
      <c r="H708" s="195"/>
      <c r="I708" s="195"/>
      <c r="J708" s="302"/>
      <c r="K708" s="302"/>
      <c r="L708" s="302"/>
      <c r="M708" s="302"/>
      <c r="Q708" s="277"/>
      <c r="V708" s="292"/>
      <c r="Y708" s="293"/>
      <c r="Z708" s="293"/>
      <c r="AB708" s="293"/>
      <c r="AC708" s="293"/>
      <c r="AD708" s="293"/>
      <c r="AF708" s="293"/>
      <c r="AH708" s="293"/>
      <c r="AJ708" s="293"/>
      <c r="AK708" s="293"/>
      <c r="AM708" s="195"/>
      <c r="AN708" s="195"/>
      <c r="AO708" s="195"/>
      <c r="AP708" s="635"/>
      <c r="AQ708" s="635"/>
      <c r="AR708" s="635"/>
      <c r="AS708" s="635"/>
      <c r="AT708" s="20"/>
      <c r="AU708" s="20"/>
      <c r="AV708" s="20"/>
      <c r="AW708" s="20"/>
      <c r="AX708" s="20"/>
      <c r="AY708" s="20"/>
      <c r="AZ708" s="20"/>
      <c r="BA708" s="20"/>
      <c r="BB708" s="20"/>
      <c r="BC708" s="20"/>
      <c r="BD708" s="20"/>
      <c r="BE708" s="20"/>
      <c r="BF708" s="20"/>
      <c r="BG708" s="20"/>
      <c r="BH708" s="20"/>
      <c r="BI708" s="20"/>
      <c r="BJ708" s="20"/>
      <c r="BK708" s="20"/>
      <c r="BL708" s="20"/>
    </row>
    <row r="709" spans="3:64" ht="13.5" customHeight="1">
      <c r="C709" s="195"/>
      <c r="F709" s="195"/>
      <c r="G709" s="195"/>
      <c r="H709" s="195"/>
      <c r="I709" s="195"/>
      <c r="J709" s="302"/>
      <c r="K709" s="302"/>
      <c r="L709" s="302"/>
      <c r="M709" s="302"/>
      <c r="Q709" s="277"/>
      <c r="V709" s="292"/>
      <c r="Y709" s="293"/>
      <c r="Z709" s="293"/>
      <c r="AB709" s="293"/>
      <c r="AC709" s="293"/>
      <c r="AD709" s="293"/>
      <c r="AF709" s="293"/>
      <c r="AH709" s="293"/>
      <c r="AJ709" s="293"/>
      <c r="AK709" s="293"/>
      <c r="AM709" s="195"/>
      <c r="AN709" s="195"/>
      <c r="AO709" s="195"/>
      <c r="AP709" s="635"/>
      <c r="AQ709" s="635"/>
      <c r="AR709" s="635"/>
      <c r="AS709" s="635"/>
      <c r="AT709" s="20"/>
      <c r="AU709" s="20"/>
      <c r="AV709" s="20"/>
      <c r="AW709" s="20"/>
      <c r="AX709" s="20"/>
      <c r="AY709" s="20"/>
      <c r="AZ709" s="20"/>
      <c r="BA709" s="20"/>
      <c r="BB709" s="20"/>
      <c r="BC709" s="20"/>
      <c r="BD709" s="20"/>
      <c r="BE709" s="20"/>
      <c r="BF709" s="20"/>
      <c r="BG709" s="20"/>
      <c r="BH709" s="20"/>
      <c r="BI709" s="20"/>
      <c r="BJ709" s="20"/>
      <c r="BK709" s="20"/>
      <c r="BL709" s="20"/>
    </row>
    <row r="710" spans="3:64" ht="20.25">
      <c r="C710" s="195"/>
      <c r="F710" s="195"/>
      <c r="G710" s="195"/>
      <c r="H710" s="195"/>
      <c r="I710" s="195"/>
      <c r="Y710" s="293"/>
      <c r="Z710" s="293"/>
      <c r="AB710" s="293"/>
      <c r="AC710" s="293"/>
      <c r="AD710" s="293"/>
      <c r="AF710" s="293"/>
      <c r="AH710" s="293"/>
      <c r="AJ710" s="293"/>
      <c r="AK710" s="293"/>
      <c r="AM710" s="195"/>
      <c r="AN710" s="195"/>
      <c r="AO710" s="195"/>
      <c r="AP710" s="635"/>
      <c r="AQ710" s="635"/>
      <c r="AR710" s="635"/>
      <c r="AS710" s="635"/>
      <c r="AT710" s="20"/>
      <c r="AU710" s="20"/>
      <c r="AV710" s="20"/>
      <c r="AW710" s="20"/>
      <c r="AX710" s="20"/>
      <c r="AY710" s="20"/>
      <c r="AZ710" s="20"/>
      <c r="BA710" s="20"/>
      <c r="BB710" s="20"/>
      <c r="BC710" s="20"/>
      <c r="BD710" s="20"/>
      <c r="BE710" s="20"/>
      <c r="BF710" s="20"/>
      <c r="BG710" s="20"/>
      <c r="BH710" s="20"/>
      <c r="BI710" s="20"/>
      <c r="BJ710" s="20"/>
      <c r="BK710" s="20"/>
      <c r="BL710" s="20"/>
    </row>
    <row r="711" spans="3:64" ht="20.25">
      <c r="C711" s="195"/>
      <c r="F711" s="195"/>
      <c r="G711" s="195"/>
      <c r="H711" s="195"/>
      <c r="I711" s="195"/>
      <c r="Y711" s="293"/>
      <c r="Z711" s="293"/>
      <c r="AB711" s="293"/>
      <c r="AC711" s="293"/>
      <c r="AD711" s="293"/>
      <c r="AF711" s="293"/>
      <c r="AH711" s="293"/>
      <c r="AJ711" s="293"/>
      <c r="AK711" s="293"/>
      <c r="AM711" s="195"/>
      <c r="AN711" s="195"/>
      <c r="AO711" s="195"/>
      <c r="AP711" s="635"/>
      <c r="AQ711" s="635"/>
      <c r="AR711" s="635"/>
      <c r="AS711" s="635"/>
      <c r="AT711" s="20"/>
      <c r="AU711" s="20"/>
      <c r="AV711" s="20"/>
      <c r="AW711" s="20"/>
      <c r="AX711" s="20"/>
      <c r="AY711" s="20"/>
      <c r="AZ711" s="20"/>
      <c r="BA711" s="20"/>
      <c r="BB711" s="20"/>
      <c r="BC711" s="20"/>
      <c r="BD711" s="20"/>
      <c r="BE711" s="20"/>
      <c r="BF711" s="20"/>
      <c r="BG711" s="20"/>
      <c r="BH711" s="20"/>
      <c r="BI711" s="20"/>
      <c r="BJ711" s="20"/>
      <c r="BK711" s="20"/>
      <c r="BL711" s="20"/>
    </row>
    <row r="712" spans="3:64" ht="20.25">
      <c r="C712" s="195"/>
      <c r="F712" s="195"/>
      <c r="G712" s="195"/>
      <c r="H712" s="195"/>
      <c r="I712" s="195"/>
      <c r="Y712" s="293"/>
      <c r="Z712" s="293"/>
      <c r="AB712" s="293"/>
      <c r="AC712" s="293"/>
      <c r="AD712" s="293"/>
      <c r="AF712" s="293"/>
      <c r="AH712" s="293"/>
      <c r="AJ712" s="293"/>
      <c r="AK712" s="293"/>
      <c r="AM712" s="195"/>
      <c r="AN712" s="195"/>
      <c r="AO712" s="195"/>
      <c r="AP712" s="635"/>
      <c r="AQ712" s="635"/>
      <c r="AR712" s="635"/>
      <c r="AS712" s="635"/>
      <c r="AT712" s="20"/>
      <c r="AU712" s="20"/>
      <c r="AV712" s="20"/>
      <c r="AW712" s="20"/>
      <c r="AX712" s="20"/>
      <c r="AY712" s="20"/>
      <c r="AZ712" s="20"/>
      <c r="BA712" s="20"/>
      <c r="BB712" s="20"/>
      <c r="BC712" s="20"/>
      <c r="BD712" s="20"/>
      <c r="BE712" s="20"/>
      <c r="BF712" s="20"/>
      <c r="BG712" s="20"/>
      <c r="BH712" s="20"/>
      <c r="BI712" s="20"/>
      <c r="BJ712" s="20"/>
      <c r="BK712" s="20"/>
      <c r="BL712" s="20"/>
    </row>
    <row r="713" spans="3:64" ht="20.25">
      <c r="C713" s="195"/>
      <c r="F713" s="195"/>
      <c r="G713" s="195"/>
      <c r="H713" s="195"/>
      <c r="I713" s="195"/>
      <c r="Y713" s="293"/>
      <c r="Z713" s="293"/>
      <c r="AB713" s="293"/>
      <c r="AC713" s="293"/>
      <c r="AD713" s="293"/>
      <c r="AF713" s="293"/>
      <c r="AH713" s="293"/>
      <c r="AJ713" s="293"/>
      <c r="AK713" s="293"/>
      <c r="AM713" s="195"/>
      <c r="AN713" s="195"/>
      <c r="AO713" s="195"/>
      <c r="AP713" s="635"/>
      <c r="AQ713" s="635"/>
      <c r="AR713" s="635"/>
      <c r="AS713" s="635"/>
      <c r="AT713" s="20"/>
      <c r="AU713" s="20"/>
      <c r="AV713" s="20"/>
      <c r="AW713" s="20"/>
      <c r="AX713" s="20"/>
      <c r="AY713" s="20"/>
      <c r="AZ713" s="20"/>
      <c r="BA713" s="20"/>
      <c r="BB713" s="20"/>
      <c r="BC713" s="20"/>
      <c r="BD713" s="20"/>
      <c r="BE713" s="20"/>
      <c r="BF713" s="20"/>
      <c r="BG713" s="20"/>
      <c r="BH713" s="20"/>
      <c r="BI713" s="20"/>
      <c r="BJ713" s="20"/>
      <c r="BK713" s="20"/>
      <c r="BL713" s="20"/>
    </row>
  </sheetData>
  <mergeCells count="1649">
    <mergeCell ref="AM136:AM137"/>
    <mergeCell ref="AN136:AN137"/>
    <mergeCell ref="AO136:AO137"/>
    <mergeCell ref="AL136:AL137"/>
    <mergeCell ref="S178:S181"/>
    <mergeCell ref="T178:T181"/>
    <mergeCell ref="U178:U181"/>
    <mergeCell ref="AL178:AL181"/>
    <mergeCell ref="AM178:AM181"/>
    <mergeCell ref="AN178:AN181"/>
    <mergeCell ref="AO178:AO181"/>
    <mergeCell ref="C178:C181"/>
    <mergeCell ref="AM194:AM195"/>
    <mergeCell ref="AN194:AN195"/>
    <mergeCell ref="AO194:AO195"/>
    <mergeCell ref="AM199:AM200"/>
    <mergeCell ref="AN199:AN200"/>
    <mergeCell ref="AO199:AO200"/>
    <mergeCell ref="P165:P168"/>
    <mergeCell ref="Q165:Q168"/>
    <mergeCell ref="R165:R168"/>
    <mergeCell ref="F172:F174"/>
    <mergeCell ref="Q136:Q137"/>
    <mergeCell ref="R136:R137"/>
    <mergeCell ref="S136:S137"/>
    <mergeCell ref="T136:T137"/>
    <mergeCell ref="U136:U137"/>
    <mergeCell ref="R146:R147"/>
    <mergeCell ref="I172:I174"/>
    <mergeCell ref="J172:J174"/>
    <mergeCell ref="K172:K174"/>
    <mergeCell ref="L172:L174"/>
    <mergeCell ref="D202:D204"/>
    <mergeCell ref="D210:D211"/>
    <mergeCell ref="AK153:AK154"/>
    <mergeCell ref="AL153:AL154"/>
    <mergeCell ref="V153:V154"/>
    <mergeCell ref="D150:D157"/>
    <mergeCell ref="AM158:AM159"/>
    <mergeCell ref="AM160:AM161"/>
    <mergeCell ref="AN158:AN159"/>
    <mergeCell ref="AO158:AO159"/>
    <mergeCell ref="AN160:AN161"/>
    <mergeCell ref="AO160:AO161"/>
    <mergeCell ref="AM169:AM171"/>
    <mergeCell ref="AN169:AN171"/>
    <mergeCell ref="AO169:AO171"/>
    <mergeCell ref="D165:D171"/>
    <mergeCell ref="D172:D174"/>
    <mergeCell ref="W173:W174"/>
    <mergeCell ref="AE173:AE174"/>
    <mergeCell ref="AF173:AF174"/>
    <mergeCell ref="AG173:AG174"/>
    <mergeCell ref="AH173:AH174"/>
    <mergeCell ref="AI173:AI174"/>
    <mergeCell ref="AJ173:AJ174"/>
    <mergeCell ref="AK173:AK174"/>
    <mergeCell ref="E188:E189"/>
    <mergeCell ref="J165:J168"/>
    <mergeCell ref="K165:K168"/>
    <mergeCell ref="L165:L168"/>
    <mergeCell ref="M165:M168"/>
    <mergeCell ref="N165:N168"/>
    <mergeCell ref="O165:O168"/>
    <mergeCell ref="D117:D118"/>
    <mergeCell ref="D119:D121"/>
    <mergeCell ref="W153:W154"/>
    <mergeCell ref="X153:X154"/>
    <mergeCell ref="Y153:Y154"/>
    <mergeCell ref="Z153:Z154"/>
    <mergeCell ref="AA153:AA154"/>
    <mergeCell ref="AB153:AB154"/>
    <mergeCell ref="AC153:AC154"/>
    <mergeCell ref="AD153:AD154"/>
    <mergeCell ref="AE153:AE154"/>
    <mergeCell ref="AF153:AF154"/>
    <mergeCell ref="AG153:AG154"/>
    <mergeCell ref="AH153:AH154"/>
    <mergeCell ref="AI153:AI154"/>
    <mergeCell ref="AJ153:AJ154"/>
    <mergeCell ref="L143:L145"/>
    <mergeCell ref="M143:M145"/>
    <mergeCell ref="N143:N145"/>
    <mergeCell ref="O143:O145"/>
    <mergeCell ref="P143:P145"/>
    <mergeCell ref="Q143:Q145"/>
    <mergeCell ref="R143:R145"/>
    <mergeCell ref="X136:X137"/>
    <mergeCell ref="Y136:Y137"/>
    <mergeCell ref="Z136:Z137"/>
    <mergeCell ref="AA136:AA137"/>
    <mergeCell ref="AB136:AB137"/>
    <mergeCell ref="M136:M137"/>
    <mergeCell ref="N136:N137"/>
    <mergeCell ref="O136:O137"/>
    <mergeCell ref="P136:P137"/>
    <mergeCell ref="T74:T76"/>
    <mergeCell ref="AL59:AL60"/>
    <mergeCell ref="AM59:AM60"/>
    <mergeCell ref="AN59:AN60"/>
    <mergeCell ref="AO59:AO60"/>
    <mergeCell ref="AM39:AM41"/>
    <mergeCell ref="AN39:AN41"/>
    <mergeCell ref="AO39:AO41"/>
    <mergeCell ref="T146:T147"/>
    <mergeCell ref="U146:U147"/>
    <mergeCell ref="B124:B149"/>
    <mergeCell ref="B150:B164"/>
    <mergeCell ref="B165:B197"/>
    <mergeCell ref="B198:B206"/>
    <mergeCell ref="A48:A206"/>
    <mergeCell ref="G136:G137"/>
    <mergeCell ref="S146:S147"/>
    <mergeCell ref="S140:S142"/>
    <mergeCell ref="T140:T142"/>
    <mergeCell ref="U140:U142"/>
    <mergeCell ref="C143:C145"/>
    <mergeCell ref="D143:D145"/>
    <mergeCell ref="E143:E145"/>
    <mergeCell ref="F143:F145"/>
    <mergeCell ref="G143:G145"/>
    <mergeCell ref="H143:H145"/>
    <mergeCell ref="I143:I145"/>
    <mergeCell ref="J143:J145"/>
    <mergeCell ref="K143:K145"/>
    <mergeCell ref="C111:C113"/>
    <mergeCell ref="C188:C189"/>
    <mergeCell ref="D188:D189"/>
    <mergeCell ref="B207:B211"/>
    <mergeCell ref="A207:A211"/>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Q146:Q147"/>
    <mergeCell ref="C172:C174"/>
    <mergeCell ref="E172:E174"/>
    <mergeCell ref="G172:G174"/>
    <mergeCell ref="H172:H174"/>
    <mergeCell ref="C182:C184"/>
    <mergeCell ref="D182:D184"/>
    <mergeCell ref="E182:E184"/>
    <mergeCell ref="F182:F184"/>
    <mergeCell ref="G182:G184"/>
    <mergeCell ref="I182:I184"/>
    <mergeCell ref="J182:J184"/>
    <mergeCell ref="K182:K184"/>
    <mergeCell ref="L182:L184"/>
    <mergeCell ref="M182:M184"/>
    <mergeCell ref="N182:N184"/>
    <mergeCell ref="O182:O184"/>
    <mergeCell ref="M172:M174"/>
    <mergeCell ref="N172:N174"/>
    <mergeCell ref="O172:O174"/>
    <mergeCell ref="P172:P174"/>
    <mergeCell ref="Q172:Q174"/>
    <mergeCell ref="R172:R174"/>
    <mergeCell ref="V173:V174"/>
    <mergeCell ref="X173:X174"/>
    <mergeCell ref="Y173:Y174"/>
    <mergeCell ref="Z173:Z174"/>
    <mergeCell ref="AA173:AA174"/>
    <mergeCell ref="AB173:AB174"/>
    <mergeCell ref="C140:C142"/>
    <mergeCell ref="D140:D142"/>
    <mergeCell ref="E140:E142"/>
    <mergeCell ref="F140:F142"/>
    <mergeCell ref="G140:G142"/>
    <mergeCell ref="H140:H142"/>
    <mergeCell ref="I140:I142"/>
    <mergeCell ref="J140:J142"/>
    <mergeCell ref="K140:K142"/>
    <mergeCell ref="L140:L142"/>
    <mergeCell ref="M140:M142"/>
    <mergeCell ref="N140:N142"/>
    <mergeCell ref="O140:O142"/>
    <mergeCell ref="P140:P142"/>
    <mergeCell ref="Q140:Q142"/>
    <mergeCell ref="R140:R142"/>
    <mergeCell ref="H158:H161"/>
    <mergeCell ref="H162:H164"/>
    <mergeCell ref="C162:C164"/>
    <mergeCell ref="E162:E164"/>
    <mergeCell ref="E136:E137"/>
    <mergeCell ref="F136:F137"/>
    <mergeCell ref="H136:H137"/>
    <mergeCell ref="I136:I137"/>
    <mergeCell ref="J136:J137"/>
    <mergeCell ref="K136:K137"/>
    <mergeCell ref="L136:L137"/>
    <mergeCell ref="D126:D127"/>
    <mergeCell ref="E126:E127"/>
    <mergeCell ref="F126:F127"/>
    <mergeCell ref="G126:G127"/>
    <mergeCell ref="H126:H127"/>
    <mergeCell ref="I128:I130"/>
    <mergeCell ref="J128:J130"/>
    <mergeCell ref="K128:K130"/>
    <mergeCell ref="R128:R130"/>
    <mergeCell ref="U128:U130"/>
    <mergeCell ref="AM126:AM127"/>
    <mergeCell ref="AN126:AN127"/>
    <mergeCell ref="R126:R127"/>
    <mergeCell ref="I126:I127"/>
    <mergeCell ref="J126:J127"/>
    <mergeCell ref="K126:K127"/>
    <mergeCell ref="L126:L127"/>
    <mergeCell ref="M126:M127"/>
    <mergeCell ref="N126:N127"/>
    <mergeCell ref="O126:O127"/>
    <mergeCell ref="P126:P127"/>
    <mergeCell ref="Q126:Q127"/>
    <mergeCell ref="P182:P184"/>
    <mergeCell ref="Q182:Q184"/>
    <mergeCell ref="R182:R184"/>
    <mergeCell ref="D178:D181"/>
    <mergeCell ref="E178:E181"/>
    <mergeCell ref="F178:F181"/>
    <mergeCell ref="G178:G181"/>
    <mergeCell ref="H178:H181"/>
    <mergeCell ref="I178:I181"/>
    <mergeCell ref="J178:J181"/>
    <mergeCell ref="K178:K181"/>
    <mergeCell ref="L178:L181"/>
    <mergeCell ref="M178:M181"/>
    <mergeCell ref="N178:N181"/>
    <mergeCell ref="O178:O181"/>
    <mergeCell ref="P178:P181"/>
    <mergeCell ref="Q178:Q181"/>
    <mergeCell ref="R178:R181"/>
    <mergeCell ref="H182:H184"/>
    <mergeCell ref="S128:S130"/>
    <mergeCell ref="AM124:AM125"/>
    <mergeCell ref="AN124:AN125"/>
    <mergeCell ref="AO124:AO125"/>
    <mergeCell ref="S126:S127"/>
    <mergeCell ref="S182:S184"/>
    <mergeCell ref="T182:T184"/>
    <mergeCell ref="U182:U184"/>
    <mergeCell ref="AK182:AK184"/>
    <mergeCell ref="AL182:AL184"/>
    <mergeCell ref="AM182:AM184"/>
    <mergeCell ref="AN182:AN184"/>
    <mergeCell ref="AO182:AO184"/>
    <mergeCell ref="AO126:AO127"/>
    <mergeCell ref="AC136:AC137"/>
    <mergeCell ref="AD136:AD137"/>
    <mergeCell ref="AE136:AE137"/>
    <mergeCell ref="AF136:AF137"/>
    <mergeCell ref="AG136:AG137"/>
    <mergeCell ref="AH136:AH137"/>
    <mergeCell ref="AI136:AI137"/>
    <mergeCell ref="AJ136:AJ137"/>
    <mergeCell ref="AK136:AK137"/>
    <mergeCell ref="S143:S145"/>
    <mergeCell ref="T143:T145"/>
    <mergeCell ref="U143:U145"/>
    <mergeCell ref="V136:V137"/>
    <mergeCell ref="W136:W137"/>
    <mergeCell ref="AL172:AL174"/>
    <mergeCell ref="AM172:AM174"/>
    <mergeCell ref="AN172:AN174"/>
    <mergeCell ref="AO172:AO174"/>
    <mergeCell ref="T175:T177"/>
    <mergeCell ref="C175:C177"/>
    <mergeCell ref="D175:D177"/>
    <mergeCell ref="E175:E177"/>
    <mergeCell ref="F175:F177"/>
    <mergeCell ref="G175:G177"/>
    <mergeCell ref="H175:H177"/>
    <mergeCell ref="I175:I177"/>
    <mergeCell ref="J175:J177"/>
    <mergeCell ref="K175:K177"/>
    <mergeCell ref="L175:L177"/>
    <mergeCell ref="M175:M177"/>
    <mergeCell ref="N175:N177"/>
    <mergeCell ref="O175:O177"/>
    <mergeCell ref="P175:P177"/>
    <mergeCell ref="Q175:Q177"/>
    <mergeCell ref="R175:R177"/>
    <mergeCell ref="S175:S177"/>
    <mergeCell ref="U175:U177"/>
    <mergeCell ref="AL175:AL177"/>
    <mergeCell ref="AM175:AM177"/>
    <mergeCell ref="AN175:AN177"/>
    <mergeCell ref="AO175:AO177"/>
    <mergeCell ref="S172:S174"/>
    <mergeCell ref="T172:T174"/>
    <mergeCell ref="U172:U174"/>
    <mergeCell ref="AC173:AC174"/>
    <mergeCell ref="AD173:AD174"/>
    <mergeCell ref="S165:S168"/>
    <mergeCell ref="T165:T168"/>
    <mergeCell ref="U165:U168"/>
    <mergeCell ref="AL165:AL168"/>
    <mergeCell ref="AM165:AM168"/>
    <mergeCell ref="AN165:AN168"/>
    <mergeCell ref="AO165:AO168"/>
    <mergeCell ref="AQ165:AQ168"/>
    <mergeCell ref="C169:C171"/>
    <mergeCell ref="E169:E171"/>
    <mergeCell ref="F169:F171"/>
    <mergeCell ref="G169:G171"/>
    <mergeCell ref="I169:I171"/>
    <mergeCell ref="J169:J171"/>
    <mergeCell ref="K169:K171"/>
    <mergeCell ref="L169:L171"/>
    <mergeCell ref="M169:M171"/>
    <mergeCell ref="N169:N171"/>
    <mergeCell ref="O169:O171"/>
    <mergeCell ref="P169:P171"/>
    <mergeCell ref="Q169:Q171"/>
    <mergeCell ref="R169:R171"/>
    <mergeCell ref="S169:S171"/>
    <mergeCell ref="T169:T171"/>
    <mergeCell ref="U169:U171"/>
    <mergeCell ref="C165:C168"/>
    <mergeCell ref="E165:E168"/>
    <mergeCell ref="F165:F168"/>
    <mergeCell ref="G165:G168"/>
    <mergeCell ref="H165:H168"/>
    <mergeCell ref="I165:I168"/>
    <mergeCell ref="H169:H171"/>
    <mergeCell ref="F162:F164"/>
    <mergeCell ref="G162:G164"/>
    <mergeCell ref="I162:I164"/>
    <mergeCell ref="J162:J164"/>
    <mergeCell ref="K162:K164"/>
    <mergeCell ref="L162:L164"/>
    <mergeCell ref="M162:M164"/>
    <mergeCell ref="N162:N164"/>
    <mergeCell ref="O162:O164"/>
    <mergeCell ref="P162:P164"/>
    <mergeCell ref="Q162:Q164"/>
    <mergeCell ref="R162:R164"/>
    <mergeCell ref="S162:S164"/>
    <mergeCell ref="O158:O161"/>
    <mergeCell ref="T162:T164"/>
    <mergeCell ref="U162:U164"/>
    <mergeCell ref="D158:D161"/>
    <mergeCell ref="D162:D164"/>
    <mergeCell ref="C158:C161"/>
    <mergeCell ref="E158:E161"/>
    <mergeCell ref="F158:F161"/>
    <mergeCell ref="G158:G161"/>
    <mergeCell ref="I158:I161"/>
    <mergeCell ref="J158:J161"/>
    <mergeCell ref="K158:K161"/>
    <mergeCell ref="L158:L161"/>
    <mergeCell ref="M158:M161"/>
    <mergeCell ref="N158:N161"/>
    <mergeCell ref="M117:M118"/>
    <mergeCell ref="N117:N118"/>
    <mergeCell ref="O117:O118"/>
    <mergeCell ref="P117:P118"/>
    <mergeCell ref="Q117:Q118"/>
    <mergeCell ref="R117:R118"/>
    <mergeCell ref="S117:S118"/>
    <mergeCell ref="G150:G154"/>
    <mergeCell ref="I150:I154"/>
    <mergeCell ref="J150:J154"/>
    <mergeCell ref="C126:C127"/>
    <mergeCell ref="L128:L130"/>
    <mergeCell ref="M128:M130"/>
    <mergeCell ref="N128:N130"/>
    <mergeCell ref="O128:O130"/>
    <mergeCell ref="P128:P130"/>
    <mergeCell ref="Q128:Q130"/>
    <mergeCell ref="M124:M125"/>
    <mergeCell ref="N124:N125"/>
    <mergeCell ref="O124:O125"/>
    <mergeCell ref="P124:P125"/>
    <mergeCell ref="Q124:Q125"/>
    <mergeCell ref="T117:T118"/>
    <mergeCell ref="P158:P161"/>
    <mergeCell ref="Q158:Q161"/>
    <mergeCell ref="R158:R161"/>
    <mergeCell ref="S158:S161"/>
    <mergeCell ref="T158:T161"/>
    <mergeCell ref="U158:U161"/>
    <mergeCell ref="H117:H118"/>
    <mergeCell ref="H119:H121"/>
    <mergeCell ref="E119:E121"/>
    <mergeCell ref="F119:F121"/>
    <mergeCell ref="AQ150:AQ154"/>
    <mergeCell ref="C155:C157"/>
    <mergeCell ref="E155:E157"/>
    <mergeCell ref="F155:F157"/>
    <mergeCell ref="G155:G157"/>
    <mergeCell ref="I155:I157"/>
    <mergeCell ref="J155:J157"/>
    <mergeCell ref="K155:K157"/>
    <mergeCell ref="L155:L157"/>
    <mergeCell ref="M155:M157"/>
    <mergeCell ref="N155:N157"/>
    <mergeCell ref="O155:O157"/>
    <mergeCell ref="P155:P157"/>
    <mergeCell ref="Q155:Q157"/>
    <mergeCell ref="R155:R157"/>
    <mergeCell ref="S155:S157"/>
    <mergeCell ref="U155:U157"/>
    <mergeCell ref="V156:V157"/>
    <mergeCell ref="C150:C154"/>
    <mergeCell ref="E150:E154"/>
    <mergeCell ref="F150:F154"/>
    <mergeCell ref="AC156:AC157"/>
    <mergeCell ref="AD156:AD157"/>
    <mergeCell ref="AE156:AE157"/>
    <mergeCell ref="AF156:AF157"/>
    <mergeCell ref="AG156:AG157"/>
    <mergeCell ref="G119:G121"/>
    <mergeCell ref="I119:I121"/>
    <mergeCell ref="J119:J121"/>
    <mergeCell ref="K119:K121"/>
    <mergeCell ref="L119:L121"/>
    <mergeCell ref="K150:K154"/>
    <mergeCell ref="L150:L154"/>
    <mergeCell ref="H150:H154"/>
    <mergeCell ref="E124:E125"/>
    <mergeCell ref="F124:F125"/>
    <mergeCell ref="G124:G125"/>
    <mergeCell ref="H124:H125"/>
    <mergeCell ref="I124:I125"/>
    <mergeCell ref="J124:J125"/>
    <mergeCell ref="K124:K125"/>
    <mergeCell ref="L124:L125"/>
    <mergeCell ref="E128:E130"/>
    <mergeCell ref="F128:F130"/>
    <mergeCell ref="G128:G130"/>
    <mergeCell ref="H128:H130"/>
    <mergeCell ref="R124:R125"/>
    <mergeCell ref="S124:S125"/>
    <mergeCell ref="T124:T125"/>
    <mergeCell ref="T126:T127"/>
    <mergeCell ref="U126:U127"/>
    <mergeCell ref="T128:T130"/>
    <mergeCell ref="U124:U125"/>
    <mergeCell ref="AM119:AM121"/>
    <mergeCell ref="AN119:AN121"/>
    <mergeCell ref="AO119:AO121"/>
    <mergeCell ref="M119:M121"/>
    <mergeCell ref="N119:N121"/>
    <mergeCell ref="O119:O121"/>
    <mergeCell ref="P119:P121"/>
    <mergeCell ref="Q119:Q121"/>
    <mergeCell ref="R119:R121"/>
    <mergeCell ref="S119:S121"/>
    <mergeCell ref="T119:T121"/>
    <mergeCell ref="U119:U121"/>
    <mergeCell ref="C119:C121"/>
    <mergeCell ref="Q150:Q154"/>
    <mergeCell ref="R150:R154"/>
    <mergeCell ref="AH156:AH157"/>
    <mergeCell ref="AI156:AI157"/>
    <mergeCell ref="AJ156:AJ157"/>
    <mergeCell ref="W156:W157"/>
    <mergeCell ref="X156:X157"/>
    <mergeCell ref="M150:M154"/>
    <mergeCell ref="N150:N154"/>
    <mergeCell ref="O150:O154"/>
    <mergeCell ref="P150:P154"/>
    <mergeCell ref="H155:H157"/>
    <mergeCell ref="S150:S154"/>
    <mergeCell ref="U150:U154"/>
    <mergeCell ref="Y156:Y157"/>
    <mergeCell ref="Z156:Z157"/>
    <mergeCell ref="AA156:AA157"/>
    <mergeCell ref="AB156:AB157"/>
    <mergeCell ref="C124:C125"/>
    <mergeCell ref="U117:U118"/>
    <mergeCell ref="C117:C118"/>
    <mergeCell ref="E117:E118"/>
    <mergeCell ref="F117:F118"/>
    <mergeCell ref="G117:G118"/>
    <mergeCell ref="I117:I118"/>
    <mergeCell ref="J117:J118"/>
    <mergeCell ref="K117:K118"/>
    <mergeCell ref="L117:L118"/>
    <mergeCell ref="AG111:AG113"/>
    <mergeCell ref="AH111:AH113"/>
    <mergeCell ref="AI111:AI113"/>
    <mergeCell ref="AJ111:AJ113"/>
    <mergeCell ref="C114:C116"/>
    <mergeCell ref="D114:D116"/>
    <mergeCell ref="E114:E116"/>
    <mergeCell ref="F114:F116"/>
    <mergeCell ref="G114:G116"/>
    <mergeCell ref="I114:I116"/>
    <mergeCell ref="J114:J116"/>
    <mergeCell ref="K114:K116"/>
    <mergeCell ref="L114:L116"/>
    <mergeCell ref="M114:M116"/>
    <mergeCell ref="N114:N116"/>
    <mergeCell ref="O114:O116"/>
    <mergeCell ref="P114:P116"/>
    <mergeCell ref="Q114:Q116"/>
    <mergeCell ref="R114:R116"/>
    <mergeCell ref="S114:S116"/>
    <mergeCell ref="T114:T116"/>
    <mergeCell ref="U114:U116"/>
    <mergeCell ref="H114:H116"/>
    <mergeCell ref="C108:C109"/>
    <mergeCell ref="D108:D109"/>
    <mergeCell ref="AH115:AH116"/>
    <mergeCell ref="AJ115:AJ116"/>
    <mergeCell ref="V111:V113"/>
    <mergeCell ref="W111:W113"/>
    <mergeCell ref="X111:X113"/>
    <mergeCell ref="Y111:Y113"/>
    <mergeCell ref="Z111:Z113"/>
    <mergeCell ref="AA111:AA113"/>
    <mergeCell ref="AB111:AB113"/>
    <mergeCell ref="AC111:AC113"/>
    <mergeCell ref="E111:E113"/>
    <mergeCell ref="F111:F113"/>
    <mergeCell ref="G111:G113"/>
    <mergeCell ref="H111:H113"/>
    <mergeCell ref="I111:I113"/>
    <mergeCell ref="J111:J113"/>
    <mergeCell ref="K111:K113"/>
    <mergeCell ref="L111:L113"/>
    <mergeCell ref="M111:M113"/>
    <mergeCell ref="N111:N113"/>
    <mergeCell ref="O111:O113"/>
    <mergeCell ref="P111:P113"/>
    <mergeCell ref="Q111:Q113"/>
    <mergeCell ref="R111:R113"/>
    <mergeCell ref="S111:S113"/>
    <mergeCell ref="T111:T113"/>
    <mergeCell ref="U111:U113"/>
    <mergeCell ref="AE111:AE113"/>
    <mergeCell ref="AF111:AF113"/>
    <mergeCell ref="AD111:AD113"/>
    <mergeCell ref="D110:D113"/>
    <mergeCell ref="U103:U105"/>
    <mergeCell ref="AL103:AL105"/>
    <mergeCell ref="AM103:AM105"/>
    <mergeCell ref="AN103:AN105"/>
    <mergeCell ref="T101:T102"/>
    <mergeCell ref="D101:D102"/>
    <mergeCell ref="D103:D105"/>
    <mergeCell ref="D106:D107"/>
    <mergeCell ref="Q97:Q99"/>
    <mergeCell ref="AO103:AO105"/>
    <mergeCell ref="C106:C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T106:T107"/>
    <mergeCell ref="U106:U107"/>
    <mergeCell ref="AN106:AN107"/>
    <mergeCell ref="AM101:AM102"/>
    <mergeCell ref="AN101:AN102"/>
    <mergeCell ref="C103:C105"/>
    <mergeCell ref="E103:E105"/>
    <mergeCell ref="F103:F105"/>
    <mergeCell ref="G103:G105"/>
    <mergeCell ref="H103:H105"/>
    <mergeCell ref="I103:I105"/>
    <mergeCell ref="J103:J105"/>
    <mergeCell ref="K103:K105"/>
    <mergeCell ref="L103:L105"/>
    <mergeCell ref="M103:M105"/>
    <mergeCell ref="N103:N105"/>
    <mergeCell ref="O103:O105"/>
    <mergeCell ref="P103:P105"/>
    <mergeCell ref="Q103:Q105"/>
    <mergeCell ref="R103:R105"/>
    <mergeCell ref="S103:S105"/>
    <mergeCell ref="T103:T105"/>
    <mergeCell ref="AL98:AL99"/>
    <mergeCell ref="AM98:AM99"/>
    <mergeCell ref="AN98:AN99"/>
    <mergeCell ref="AO98:AO99"/>
    <mergeCell ref="C101:C102"/>
    <mergeCell ref="E101:E102"/>
    <mergeCell ref="F101:F102"/>
    <mergeCell ref="G101:G102"/>
    <mergeCell ref="H101:H102"/>
    <mergeCell ref="I101:I102"/>
    <mergeCell ref="J101:J102"/>
    <mergeCell ref="K101:K102"/>
    <mergeCell ref="L101:L102"/>
    <mergeCell ref="M101:M102"/>
    <mergeCell ref="N101:N102"/>
    <mergeCell ref="O101:O102"/>
    <mergeCell ref="P101:P102"/>
    <mergeCell ref="Q101:Q102"/>
    <mergeCell ref="R101:R102"/>
    <mergeCell ref="S101:S102"/>
    <mergeCell ref="U101:U102"/>
    <mergeCell ref="AL101:AL102"/>
    <mergeCell ref="J97:J99"/>
    <mergeCell ref="K97:K99"/>
    <mergeCell ref="L97:L99"/>
    <mergeCell ref="M97:M99"/>
    <mergeCell ref="N97:N99"/>
    <mergeCell ref="O97:O99"/>
    <mergeCell ref="P97:P99"/>
    <mergeCell ref="R97:R99"/>
    <mergeCell ref="AO101:AO102"/>
    <mergeCell ref="AL92:AL93"/>
    <mergeCell ref="C95:C96"/>
    <mergeCell ref="D95:D96"/>
    <mergeCell ref="E95:E96"/>
    <mergeCell ref="F95:F96"/>
    <mergeCell ref="G95:G96"/>
    <mergeCell ref="I95:I96"/>
    <mergeCell ref="J95:J96"/>
    <mergeCell ref="K95:K96"/>
    <mergeCell ref="L95:L96"/>
    <mergeCell ref="M95:M96"/>
    <mergeCell ref="N95:N96"/>
    <mergeCell ref="O95:O96"/>
    <mergeCell ref="P95:P96"/>
    <mergeCell ref="Q95:Q96"/>
    <mergeCell ref="R95:R96"/>
    <mergeCell ref="S95:S96"/>
    <mergeCell ref="T95:T96"/>
    <mergeCell ref="U95:U96"/>
    <mergeCell ref="AC92:AC93"/>
    <mergeCell ref="AD92:AD93"/>
    <mergeCell ref="Z92:Z93"/>
    <mergeCell ref="AA92:AA93"/>
    <mergeCell ref="AB92:AB93"/>
    <mergeCell ref="Y92:Y93"/>
    <mergeCell ref="S97:S99"/>
    <mergeCell ref="H83:H86"/>
    <mergeCell ref="H87:H88"/>
    <mergeCell ref="H95:H96"/>
    <mergeCell ref="C97:C99"/>
    <mergeCell ref="E97:E99"/>
    <mergeCell ref="F97:F99"/>
    <mergeCell ref="G97:G99"/>
    <mergeCell ref="H97:H99"/>
    <mergeCell ref="I97:I99"/>
    <mergeCell ref="D97:D99"/>
    <mergeCell ref="T97:T99"/>
    <mergeCell ref="U97:U99"/>
    <mergeCell ref="R83:R86"/>
    <mergeCell ref="V87:V88"/>
    <mergeCell ref="W87:W88"/>
    <mergeCell ref="J83:J86"/>
    <mergeCell ref="K83:K86"/>
    <mergeCell ref="L83:L86"/>
    <mergeCell ref="M83:M86"/>
    <mergeCell ref="N83:N86"/>
    <mergeCell ref="O83:O86"/>
    <mergeCell ref="P83:P86"/>
    <mergeCell ref="Q83:Q86"/>
    <mergeCell ref="C87:C88"/>
    <mergeCell ref="D87:D88"/>
    <mergeCell ref="E87:E88"/>
    <mergeCell ref="AL57:AL58"/>
    <mergeCell ref="L92:L94"/>
    <mergeCell ref="M92:M94"/>
    <mergeCell ref="N92:N94"/>
    <mergeCell ref="O92:O94"/>
    <mergeCell ref="P92:P94"/>
    <mergeCell ref="Q92:Q94"/>
    <mergeCell ref="R92:R94"/>
    <mergeCell ref="S92:S94"/>
    <mergeCell ref="C92:C94"/>
    <mergeCell ref="D92:D94"/>
    <mergeCell ref="E92:E94"/>
    <mergeCell ref="F92:F94"/>
    <mergeCell ref="G92:G94"/>
    <mergeCell ref="H92:H94"/>
    <mergeCell ref="I92:I94"/>
    <mergeCell ref="J92:J94"/>
    <mergeCell ref="K92:K94"/>
    <mergeCell ref="AE92:AE93"/>
    <mergeCell ref="AF92:AF93"/>
    <mergeCell ref="AG92:AG93"/>
    <mergeCell ref="AH92:AH93"/>
    <mergeCell ref="AI92:AI93"/>
    <mergeCell ref="AJ92:AJ93"/>
    <mergeCell ref="AK92:AK93"/>
    <mergeCell ref="T92:T94"/>
    <mergeCell ref="U92:U94"/>
    <mergeCell ref="V92:V93"/>
    <mergeCell ref="W92:W93"/>
    <mergeCell ref="X92:X93"/>
    <mergeCell ref="S87:S88"/>
    <mergeCell ref="T87:T88"/>
    <mergeCell ref="AL87:AL88"/>
    <mergeCell ref="C89:C91"/>
    <mergeCell ref="D89:D91"/>
    <mergeCell ref="E89:E91"/>
    <mergeCell ref="F89:F91"/>
    <mergeCell ref="G89:G91"/>
    <mergeCell ref="H89:H91"/>
    <mergeCell ref="I89:I91"/>
    <mergeCell ref="J89:J91"/>
    <mergeCell ref="K89:K91"/>
    <mergeCell ref="L89:L91"/>
    <mergeCell ref="M89:M91"/>
    <mergeCell ref="N89:N91"/>
    <mergeCell ref="O89:O91"/>
    <mergeCell ref="P89:P91"/>
    <mergeCell ref="Q89:Q91"/>
    <mergeCell ref="R89:R91"/>
    <mergeCell ref="S89:S91"/>
    <mergeCell ref="T89:T91"/>
    <mergeCell ref="U89:U91"/>
    <mergeCell ref="Z87:Z88"/>
    <mergeCell ref="AA87:AA88"/>
    <mergeCell ref="AB87:AB88"/>
    <mergeCell ref="AC87:AC88"/>
    <mergeCell ref="AD87:AD88"/>
    <mergeCell ref="AE87:AE88"/>
    <mergeCell ref="AF87:AF88"/>
    <mergeCell ref="U87:U88"/>
    <mergeCell ref="X87:X88"/>
    <mergeCell ref="Y87:Y88"/>
    <mergeCell ref="AI87:AI88"/>
    <mergeCell ref="AJ87:AJ88"/>
    <mergeCell ref="AK87:AK88"/>
    <mergeCell ref="AA32:AA34"/>
    <mergeCell ref="AB32:AB34"/>
    <mergeCell ref="AC32:AC34"/>
    <mergeCell ref="AD32:AD34"/>
    <mergeCell ref="AE32:AE34"/>
    <mergeCell ref="AF32:AF34"/>
    <mergeCell ref="AG32:AG34"/>
    <mergeCell ref="AH32:AH34"/>
    <mergeCell ref="AI32:AI34"/>
    <mergeCell ref="AH87:AH88"/>
    <mergeCell ref="AK84:AK86"/>
    <mergeCell ref="AJ32:AJ34"/>
    <mergeCell ref="AK32:AK34"/>
    <mergeCell ref="AI84:AI86"/>
    <mergeCell ref="AJ84:AJ86"/>
    <mergeCell ref="AG87:AG88"/>
    <mergeCell ref="AB84:AB86"/>
    <mergeCell ref="AG48:AG50"/>
    <mergeCell ref="AH48:AH50"/>
    <mergeCell ref="AH51:AH54"/>
    <mergeCell ref="AI51:AI54"/>
    <mergeCell ref="AJ51:AJ54"/>
    <mergeCell ref="AK51:AK54"/>
    <mergeCell ref="AF84:AF86"/>
    <mergeCell ref="F87:F88"/>
    <mergeCell ref="G87:G88"/>
    <mergeCell ref="I87:I88"/>
    <mergeCell ref="J87:J88"/>
    <mergeCell ref="K87:K88"/>
    <mergeCell ref="L87:L88"/>
    <mergeCell ref="M87:M88"/>
    <mergeCell ref="N87:N88"/>
    <mergeCell ref="O87:O88"/>
    <mergeCell ref="P87:P88"/>
    <mergeCell ref="Q87:Q88"/>
    <mergeCell ref="R87:R88"/>
    <mergeCell ref="C83:C86"/>
    <mergeCell ref="D83:D86"/>
    <mergeCell ref="E83:E86"/>
    <mergeCell ref="F83:F86"/>
    <mergeCell ref="G83:G86"/>
    <mergeCell ref="I83:I86"/>
    <mergeCell ref="D63:D67"/>
    <mergeCell ref="D68:D70"/>
    <mergeCell ref="D71:D73"/>
    <mergeCell ref="D74:D76"/>
    <mergeCell ref="D77:D82"/>
    <mergeCell ref="AL63:AL67"/>
    <mergeCell ref="AL71:AL73"/>
    <mergeCell ref="AL75:AL76"/>
    <mergeCell ref="AL77:AL82"/>
    <mergeCell ref="T77:T82"/>
    <mergeCell ref="U77:U82"/>
    <mergeCell ref="U74:U76"/>
    <mergeCell ref="U71:U73"/>
    <mergeCell ref="S83:S86"/>
    <mergeCell ref="T83:T86"/>
    <mergeCell ref="U83:U86"/>
    <mergeCell ref="V84:V86"/>
    <mergeCell ref="W84:W86"/>
    <mergeCell ref="X84:X86"/>
    <mergeCell ref="Y84:Y86"/>
    <mergeCell ref="Z84:Z86"/>
    <mergeCell ref="AA84:AA86"/>
    <mergeCell ref="AD84:AD86"/>
    <mergeCell ref="U68:U70"/>
    <mergeCell ref="AL68:AL70"/>
    <mergeCell ref="G68:G70"/>
    <mergeCell ref="H68:H70"/>
    <mergeCell ref="I68:I70"/>
    <mergeCell ref="J68:J70"/>
    <mergeCell ref="K68:K70"/>
    <mergeCell ref="L68:L70"/>
    <mergeCell ref="AG84:AG86"/>
    <mergeCell ref="R77:R82"/>
    <mergeCell ref="S77:S82"/>
    <mergeCell ref="M74:M76"/>
    <mergeCell ref="N74:N76"/>
    <mergeCell ref="O74:O76"/>
    <mergeCell ref="P74:P76"/>
    <mergeCell ref="Q74:Q76"/>
    <mergeCell ref="R74:R76"/>
    <mergeCell ref="S74:S76"/>
    <mergeCell ref="C74:C76"/>
    <mergeCell ref="E74:E76"/>
    <mergeCell ref="F74:F76"/>
    <mergeCell ref="G74:G76"/>
    <mergeCell ref="H74:H76"/>
    <mergeCell ref="I74:I76"/>
    <mergeCell ref="J74:J76"/>
    <mergeCell ref="K74:K76"/>
    <mergeCell ref="L74:L76"/>
    <mergeCell ref="C68:C70"/>
    <mergeCell ref="E68:E70"/>
    <mergeCell ref="F68:F70"/>
    <mergeCell ref="C77:C82"/>
    <mergeCell ref="E77:E82"/>
    <mergeCell ref="F77:F82"/>
    <mergeCell ref="G77:G82"/>
    <mergeCell ref="H77:H82"/>
    <mergeCell ref="I77:I82"/>
    <mergeCell ref="J77:J82"/>
    <mergeCell ref="K77:K82"/>
    <mergeCell ref="L77:L82"/>
    <mergeCell ref="M77:M82"/>
    <mergeCell ref="N77:N82"/>
    <mergeCell ref="O77:O82"/>
    <mergeCell ref="P77:P82"/>
    <mergeCell ref="Q77:Q82"/>
    <mergeCell ref="F71:F73"/>
    <mergeCell ref="G71:G73"/>
    <mergeCell ref="H71:H73"/>
    <mergeCell ref="I71:I73"/>
    <mergeCell ref="J71:J73"/>
    <mergeCell ref="K71:K73"/>
    <mergeCell ref="L71:L73"/>
    <mergeCell ref="M71:M73"/>
    <mergeCell ref="N71:N73"/>
    <mergeCell ref="O71:O73"/>
    <mergeCell ref="P71:P73"/>
    <mergeCell ref="Q71:Q73"/>
    <mergeCell ref="R71:R73"/>
    <mergeCell ref="S71:S73"/>
    <mergeCell ref="T71:T73"/>
    <mergeCell ref="AM71:AM73"/>
    <mergeCell ref="AN71:AN73"/>
    <mergeCell ref="C57:C58"/>
    <mergeCell ref="E57:E58"/>
    <mergeCell ref="F57:F58"/>
    <mergeCell ref="G57:G58"/>
    <mergeCell ref="H57:H58"/>
    <mergeCell ref="I57:I58"/>
    <mergeCell ref="J57:J58"/>
    <mergeCell ref="K57:K58"/>
    <mergeCell ref="AD57:AD58"/>
    <mergeCell ref="AE57:AE58"/>
    <mergeCell ref="AF57:AF58"/>
    <mergeCell ref="AH57:AH58"/>
    <mergeCell ref="AJ57:AJ58"/>
    <mergeCell ref="D59:D61"/>
    <mergeCell ref="E59:E60"/>
    <mergeCell ref="F59:F60"/>
    <mergeCell ref="G59:G60"/>
    <mergeCell ref="H59:H60"/>
    <mergeCell ref="I59:I60"/>
    <mergeCell ref="J59:J60"/>
    <mergeCell ref="K59:K60"/>
    <mergeCell ref="L59:L60"/>
    <mergeCell ref="M59:M60"/>
    <mergeCell ref="N59:N60"/>
    <mergeCell ref="O59:O60"/>
    <mergeCell ref="P59:P60"/>
    <mergeCell ref="Q59:Q60"/>
    <mergeCell ref="R59:R60"/>
    <mergeCell ref="S59:S60"/>
    <mergeCell ref="T59:T60"/>
    <mergeCell ref="U57:U58"/>
    <mergeCell ref="V57:V58"/>
    <mergeCell ref="T23:T25"/>
    <mergeCell ref="U23:U25"/>
    <mergeCell ref="L32:L34"/>
    <mergeCell ref="C26:C27"/>
    <mergeCell ref="D26:D27"/>
    <mergeCell ref="E26:E27"/>
    <mergeCell ref="F26:F27"/>
    <mergeCell ref="G26:G27"/>
    <mergeCell ref="H26:H27"/>
    <mergeCell ref="I26:I27"/>
    <mergeCell ref="J26:J27"/>
    <mergeCell ref="K26:K27"/>
    <mergeCell ref="C32:C34"/>
    <mergeCell ref="D32:D34"/>
    <mergeCell ref="E32:E34"/>
    <mergeCell ref="F32:F34"/>
    <mergeCell ref="G32:G34"/>
    <mergeCell ref="H32:H34"/>
    <mergeCell ref="I32:I34"/>
    <mergeCell ref="J32:J34"/>
    <mergeCell ref="K32:K34"/>
    <mergeCell ref="O30:O31"/>
    <mergeCell ref="P30:P31"/>
    <mergeCell ref="Q30:Q31"/>
    <mergeCell ref="R30:R31"/>
    <mergeCell ref="S30:S31"/>
    <mergeCell ref="C30:C31"/>
    <mergeCell ref="D30:D31"/>
    <mergeCell ref="E30:E31"/>
    <mergeCell ref="F30:F31"/>
    <mergeCell ref="G30:G31"/>
    <mergeCell ref="H30:H31"/>
    <mergeCell ref="M15:M16"/>
    <mergeCell ref="G9:G10"/>
    <mergeCell ref="H9:H10"/>
    <mergeCell ref="C51:C54"/>
    <mergeCell ref="D51:D54"/>
    <mergeCell ref="E51:E54"/>
    <mergeCell ref="H51:H54"/>
    <mergeCell ref="I51:I54"/>
    <mergeCell ref="AQ20:AQ22"/>
    <mergeCell ref="AK21:AK22"/>
    <mergeCell ref="AM21:AM22"/>
    <mergeCell ref="AN21:AN22"/>
    <mergeCell ref="AO21:AO22"/>
    <mergeCell ref="AN23:AN24"/>
    <mergeCell ref="AO23:AO24"/>
    <mergeCell ref="AL26:AL27"/>
    <mergeCell ref="AL23:AL24"/>
    <mergeCell ref="AM23:AM24"/>
    <mergeCell ref="AL21:AL22"/>
    <mergeCell ref="L26:L27"/>
    <mergeCell ref="M26:M27"/>
    <mergeCell ref="N26:N27"/>
    <mergeCell ref="O26:O27"/>
    <mergeCell ref="P26:P27"/>
    <mergeCell ref="Q26:Q27"/>
    <mergeCell ref="R26:R27"/>
    <mergeCell ref="S26:S27"/>
    <mergeCell ref="T26:T27"/>
    <mergeCell ref="U26:U27"/>
    <mergeCell ref="Q20:Q22"/>
    <mergeCell ref="R20:R22"/>
    <mergeCell ref="S23:S25"/>
    <mergeCell ref="L17:L18"/>
    <mergeCell ref="M17:M18"/>
    <mergeCell ref="N17:N18"/>
    <mergeCell ref="AM11:AM12"/>
    <mergeCell ref="AN11:AN12"/>
    <mergeCell ref="U9:U10"/>
    <mergeCell ref="AN9:AN10"/>
    <mergeCell ref="C23:C25"/>
    <mergeCell ref="D23:D25"/>
    <mergeCell ref="E23:E25"/>
    <mergeCell ref="F23:F25"/>
    <mergeCell ref="G23:G25"/>
    <mergeCell ref="H23:H25"/>
    <mergeCell ref="I23:I25"/>
    <mergeCell ref="J23:J25"/>
    <mergeCell ref="K23:K25"/>
    <mergeCell ref="C9:C10"/>
    <mergeCell ref="C11:C12"/>
    <mergeCell ref="S11:S12"/>
    <mergeCell ref="S9:S10"/>
    <mergeCell ref="I9:I10"/>
    <mergeCell ref="H17:H18"/>
    <mergeCell ref="C20:C22"/>
    <mergeCell ref="D20:D22"/>
    <mergeCell ref="E20:E22"/>
    <mergeCell ref="D9:D10"/>
    <mergeCell ref="E9:E10"/>
    <mergeCell ref="F9:F10"/>
    <mergeCell ref="M9:M10"/>
    <mergeCell ref="J15:J16"/>
    <mergeCell ref="K15:K16"/>
    <mergeCell ref="L15:L16"/>
    <mergeCell ref="K9:K10"/>
    <mergeCell ref="F11:F12"/>
    <mergeCell ref="G11:G12"/>
    <mergeCell ref="F20:F22"/>
    <mergeCell ref="G20:G22"/>
    <mergeCell ref="H20:H22"/>
    <mergeCell ref="I6:I7"/>
    <mergeCell ref="J6:M6"/>
    <mergeCell ref="I20:I22"/>
    <mergeCell ref="J20:J22"/>
    <mergeCell ref="K20:K22"/>
    <mergeCell ref="L20:L22"/>
    <mergeCell ref="M20:M22"/>
    <mergeCell ref="N20:N22"/>
    <mergeCell ref="O20:O22"/>
    <mergeCell ref="P20:P22"/>
    <mergeCell ref="O13:O14"/>
    <mergeCell ref="P13:P14"/>
    <mergeCell ref="J11:J12"/>
    <mergeCell ref="K11:K12"/>
    <mergeCell ref="L9:L10"/>
    <mergeCell ref="M13:M14"/>
    <mergeCell ref="G13:G14"/>
    <mergeCell ref="F15:F16"/>
    <mergeCell ref="G15:G16"/>
    <mergeCell ref="H15:H16"/>
    <mergeCell ref="I15:I16"/>
    <mergeCell ref="H11:H12"/>
    <mergeCell ref="I11:I12"/>
    <mergeCell ref="H13:H14"/>
    <mergeCell ref="F13:F14"/>
    <mergeCell ref="G17:G18"/>
    <mergeCell ref="Q13:Q14"/>
    <mergeCell ref="P15:P16"/>
    <mergeCell ref="Q15:Q16"/>
    <mergeCell ref="N15:N16"/>
    <mergeCell ref="O15:O16"/>
    <mergeCell ref="Q17:Q18"/>
    <mergeCell ref="Q9:Q10"/>
    <mergeCell ref="C13:C14"/>
    <mergeCell ref="C15:C16"/>
    <mergeCell ref="D11:D12"/>
    <mergeCell ref="E11:E12"/>
    <mergeCell ref="D13:D14"/>
    <mergeCell ref="E13:E14"/>
    <mergeCell ref="E15:E16"/>
    <mergeCell ref="I13:I14"/>
    <mergeCell ref="D15:D16"/>
    <mergeCell ref="J9:J10"/>
    <mergeCell ref="I17:I18"/>
    <mergeCell ref="J17:J18"/>
    <mergeCell ref="K17:K18"/>
    <mergeCell ref="N9:N10"/>
    <mergeCell ref="O9:O10"/>
    <mergeCell ref="P9:P10"/>
    <mergeCell ref="C17:C18"/>
    <mergeCell ref="D17:D18"/>
    <mergeCell ref="E17:E18"/>
    <mergeCell ref="F17:F18"/>
    <mergeCell ref="O17:O18"/>
    <mergeCell ref="P17:P18"/>
    <mergeCell ref="J13:J14"/>
    <mergeCell ref="K13:K14"/>
    <mergeCell ref="L13:L14"/>
    <mergeCell ref="AM17:AM18"/>
    <mergeCell ref="AN17:AN18"/>
    <mergeCell ref="S13:S14"/>
    <mergeCell ref="T13:T14"/>
    <mergeCell ref="AM13:AM14"/>
    <mergeCell ref="AN13:AN14"/>
    <mergeCell ref="AO13:AO14"/>
    <mergeCell ref="R13:R14"/>
    <mergeCell ref="AM15:AM16"/>
    <mergeCell ref="AN15:AN16"/>
    <mergeCell ref="AO15:AO16"/>
    <mergeCell ref="R15:R16"/>
    <mergeCell ref="S15:S16"/>
    <mergeCell ref="T15:T16"/>
    <mergeCell ref="U15:U16"/>
    <mergeCell ref="U13:U14"/>
    <mergeCell ref="S17:S18"/>
    <mergeCell ref="T17:T18"/>
    <mergeCell ref="U17:U18"/>
    <mergeCell ref="R17:R18"/>
    <mergeCell ref="AL13:AL14"/>
    <mergeCell ref="AK13:AK14"/>
    <mergeCell ref="AK15:AK16"/>
    <mergeCell ref="AL15:AL16"/>
    <mergeCell ref="AK17:AK18"/>
    <mergeCell ref="AL17:AL18"/>
    <mergeCell ref="AO17:AO18"/>
    <mergeCell ref="AO11:AO12"/>
    <mergeCell ref="L11:L12"/>
    <mergeCell ref="M11:M12"/>
    <mergeCell ref="N11:N12"/>
    <mergeCell ref="O11:O12"/>
    <mergeCell ref="P11:P12"/>
    <mergeCell ref="Q11:Q12"/>
    <mergeCell ref="R11:R12"/>
    <mergeCell ref="T11:T12"/>
    <mergeCell ref="U11:U12"/>
    <mergeCell ref="AK9:AK10"/>
    <mergeCell ref="AK11:AK12"/>
    <mergeCell ref="AL11:AL12"/>
    <mergeCell ref="Y6:AD6"/>
    <mergeCell ref="AL6:AL7"/>
    <mergeCell ref="AM6:AM7"/>
    <mergeCell ref="AN6:AN7"/>
    <mergeCell ref="AK6:AK7"/>
    <mergeCell ref="R6:R7"/>
    <mergeCell ref="S6:S7"/>
    <mergeCell ref="T6:T7"/>
    <mergeCell ref="U6:U7"/>
    <mergeCell ref="V6:V7"/>
    <mergeCell ref="W6:W7"/>
    <mergeCell ref="X6:X7"/>
    <mergeCell ref="AL9:AL10"/>
    <mergeCell ref="AM9:AM10"/>
    <mergeCell ref="AO9:AO10"/>
    <mergeCell ref="R9:R10"/>
    <mergeCell ref="T9:T10"/>
    <mergeCell ref="AP6:AP7"/>
    <mergeCell ref="AQ6:AQ7"/>
    <mergeCell ref="AE5:AK5"/>
    <mergeCell ref="AM5:AR5"/>
    <mergeCell ref="AE6:AE7"/>
    <mergeCell ref="AF6:AF7"/>
    <mergeCell ref="AG6:AG7"/>
    <mergeCell ref="AH6:AH7"/>
    <mergeCell ref="AI6:AI7"/>
    <mergeCell ref="AR6:AR7"/>
    <mergeCell ref="C1:I3"/>
    <mergeCell ref="J1:AE1"/>
    <mergeCell ref="AF1:AO1"/>
    <mergeCell ref="J2:AE2"/>
    <mergeCell ref="AF2:AO2"/>
    <mergeCell ref="J3:AE3"/>
    <mergeCell ref="AF3:AO3"/>
    <mergeCell ref="C6:C7"/>
    <mergeCell ref="D6:D7"/>
    <mergeCell ref="E6:E7"/>
    <mergeCell ref="F6:F7"/>
    <mergeCell ref="G6:G7"/>
    <mergeCell ref="H6:H7"/>
    <mergeCell ref="N6:N7"/>
    <mergeCell ref="O6:O7"/>
    <mergeCell ref="P6:P7"/>
    <mergeCell ref="Q6:Q7"/>
    <mergeCell ref="AJ6:AJ7"/>
    <mergeCell ref="AO6:AO7"/>
    <mergeCell ref="C5:O5"/>
    <mergeCell ref="P5:U5"/>
    <mergeCell ref="V5:AD5"/>
    <mergeCell ref="I30:I31"/>
    <mergeCell ref="J30:J31"/>
    <mergeCell ref="K30:K31"/>
    <mergeCell ref="T30:T31"/>
    <mergeCell ref="U30:U31"/>
    <mergeCell ref="L23:L25"/>
    <mergeCell ref="M23:M25"/>
    <mergeCell ref="S20:S22"/>
    <mergeCell ref="T20:T22"/>
    <mergeCell ref="U20:U22"/>
    <mergeCell ref="C28:C29"/>
    <mergeCell ref="D28:D29"/>
    <mergeCell ref="E28:E29"/>
    <mergeCell ref="N13:N14"/>
    <mergeCell ref="N23:N25"/>
    <mergeCell ref="O23:O25"/>
    <mergeCell ref="P23:P25"/>
    <mergeCell ref="Q23:Q25"/>
    <mergeCell ref="R23:R25"/>
    <mergeCell ref="F28:F29"/>
    <mergeCell ref="G28:G29"/>
    <mergeCell ref="H28:H29"/>
    <mergeCell ref="I28:I29"/>
    <mergeCell ref="J28:J29"/>
    <mergeCell ref="K28:K29"/>
    <mergeCell ref="L28:L29"/>
    <mergeCell ref="M28:M29"/>
    <mergeCell ref="N28:N29"/>
    <mergeCell ref="O28:O29"/>
    <mergeCell ref="P28:P29"/>
    <mergeCell ref="Q28:Q29"/>
    <mergeCell ref="R28:R29"/>
    <mergeCell ref="M32:M34"/>
    <mergeCell ref="N32:N34"/>
    <mergeCell ref="O32:O34"/>
    <mergeCell ref="P32:P34"/>
    <mergeCell ref="Q32:Q34"/>
    <mergeCell ref="R32:R34"/>
    <mergeCell ref="S32:S34"/>
    <mergeCell ref="T32:T34"/>
    <mergeCell ref="U32:U34"/>
    <mergeCell ref="T35:T37"/>
    <mergeCell ref="U35:U37"/>
    <mergeCell ref="Z32:Z34"/>
    <mergeCell ref="L30:L31"/>
    <mergeCell ref="M30:M31"/>
    <mergeCell ref="N30:N31"/>
    <mergeCell ref="W32:W34"/>
    <mergeCell ref="X32:X34"/>
    <mergeCell ref="Y32:Y34"/>
    <mergeCell ref="V32:V34"/>
    <mergeCell ref="C35:C37"/>
    <mergeCell ref="D35:D37"/>
    <mergeCell ref="E35:E37"/>
    <mergeCell ref="F35:F37"/>
    <mergeCell ref="G35:G37"/>
    <mergeCell ref="H35:H37"/>
    <mergeCell ref="I35:I37"/>
    <mergeCell ref="J35:J37"/>
    <mergeCell ref="K35:K37"/>
    <mergeCell ref="L35:L37"/>
    <mergeCell ref="M35:M37"/>
    <mergeCell ref="N35:N37"/>
    <mergeCell ref="O35:O37"/>
    <mergeCell ref="P35:P37"/>
    <mergeCell ref="Q35:Q37"/>
    <mergeCell ref="R35:R37"/>
    <mergeCell ref="S35:S37"/>
    <mergeCell ref="O39:O41"/>
    <mergeCell ref="P39:P41"/>
    <mergeCell ref="Q39:Q41"/>
    <mergeCell ref="R39:R41"/>
    <mergeCell ref="S39:S41"/>
    <mergeCell ref="AA48:AA50"/>
    <mergeCell ref="K48:K50"/>
    <mergeCell ref="X51:X54"/>
    <mergeCell ref="Y51:Y54"/>
    <mergeCell ref="AA51:AA54"/>
    <mergeCell ref="T39:T41"/>
    <mergeCell ref="U39:U41"/>
    <mergeCell ref="S48:S50"/>
    <mergeCell ref="T48:T50"/>
    <mergeCell ref="M51:M54"/>
    <mergeCell ref="R48:R50"/>
    <mergeCell ref="U48:U50"/>
    <mergeCell ref="AQ39:AQ41"/>
    <mergeCell ref="C42:C44"/>
    <mergeCell ref="D42:D44"/>
    <mergeCell ref="E42:E44"/>
    <mergeCell ref="F42:F44"/>
    <mergeCell ref="G42:G44"/>
    <mergeCell ref="H42:H44"/>
    <mergeCell ref="I42:I44"/>
    <mergeCell ref="J42:J44"/>
    <mergeCell ref="K42:K44"/>
    <mergeCell ref="L42:L44"/>
    <mergeCell ref="M42:M44"/>
    <mergeCell ref="N42:N44"/>
    <mergeCell ref="O42:O44"/>
    <mergeCell ref="P42:P44"/>
    <mergeCell ref="Q42:Q44"/>
    <mergeCell ref="R42:R44"/>
    <mergeCell ref="S42:S44"/>
    <mergeCell ref="T42:T44"/>
    <mergeCell ref="AM42:AM44"/>
    <mergeCell ref="AN42:AN44"/>
    <mergeCell ref="C39:C41"/>
    <mergeCell ref="D39:D41"/>
    <mergeCell ref="E39:E41"/>
    <mergeCell ref="F39:F41"/>
    <mergeCell ref="U42:U44"/>
    <mergeCell ref="AK42:AK44"/>
    <mergeCell ref="G39:G41"/>
    <mergeCell ref="H39:H41"/>
    <mergeCell ref="I39:I41"/>
    <mergeCell ref="J39:J41"/>
    <mergeCell ref="K39:K41"/>
    <mergeCell ref="U185:U187"/>
    <mergeCell ref="AI48:AI50"/>
    <mergeCell ref="AJ48:AJ50"/>
    <mergeCell ref="Z51:Z54"/>
    <mergeCell ref="H185:H187"/>
    <mergeCell ref="D48:D50"/>
    <mergeCell ref="F48:F50"/>
    <mergeCell ref="H48:H50"/>
    <mergeCell ref="P48:P50"/>
    <mergeCell ref="Q48:Q50"/>
    <mergeCell ref="J51:J54"/>
    <mergeCell ref="K51:K54"/>
    <mergeCell ref="V48:V50"/>
    <mergeCell ref="W48:W50"/>
    <mergeCell ref="X48:X50"/>
    <mergeCell ref="Y48:Y50"/>
    <mergeCell ref="Z48:Z50"/>
    <mergeCell ref="AB48:AB50"/>
    <mergeCell ref="AC48:AC50"/>
    <mergeCell ref="N51:N54"/>
    <mergeCell ref="O51:O54"/>
    <mergeCell ref="P51:P54"/>
    <mergeCell ref="Q51:Q54"/>
    <mergeCell ref="S51:S54"/>
    <mergeCell ref="T51:T54"/>
    <mergeCell ref="U51:U54"/>
    <mergeCell ref="V51:V54"/>
    <mergeCell ref="W51:W54"/>
    <mergeCell ref="AC51:AC54"/>
    <mergeCell ref="L48:L50"/>
    <mergeCell ref="M48:M50"/>
    <mergeCell ref="N48:N50"/>
    <mergeCell ref="C185:C187"/>
    <mergeCell ref="D185:D187"/>
    <mergeCell ref="E185:E187"/>
    <mergeCell ref="F185:F187"/>
    <mergeCell ref="G185:G187"/>
    <mergeCell ref="I185:I187"/>
    <mergeCell ref="J185:J187"/>
    <mergeCell ref="K185:K187"/>
    <mergeCell ref="L185:L187"/>
    <mergeCell ref="M185:M187"/>
    <mergeCell ref="N185:N187"/>
    <mergeCell ref="O185:O187"/>
    <mergeCell ref="P185:P187"/>
    <mergeCell ref="Q185:Q187"/>
    <mergeCell ref="R185:R187"/>
    <mergeCell ref="S185:S187"/>
    <mergeCell ref="T185:T187"/>
    <mergeCell ref="M188:M189"/>
    <mergeCell ref="N188:N189"/>
    <mergeCell ref="AL185:AL187"/>
    <mergeCell ref="AM185:AM187"/>
    <mergeCell ref="Q188:Q189"/>
    <mergeCell ref="R188:R189"/>
    <mergeCell ref="S188:S189"/>
    <mergeCell ref="T188:T189"/>
    <mergeCell ref="U188:U189"/>
    <mergeCell ref="AN185:AN187"/>
    <mergeCell ref="AO185:AO187"/>
    <mergeCell ref="O188:O189"/>
    <mergeCell ref="P188:P189"/>
    <mergeCell ref="AM188:AM189"/>
    <mergeCell ref="AN188:AN189"/>
    <mergeCell ref="AO188:AO189"/>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R190:R191"/>
    <mergeCell ref="S190:S191"/>
    <mergeCell ref="T190:T191"/>
    <mergeCell ref="U190:U191"/>
    <mergeCell ref="AL190:AL191"/>
    <mergeCell ref="F188:F189"/>
    <mergeCell ref="G188:G189"/>
    <mergeCell ref="H188:H189"/>
    <mergeCell ref="I188:I189"/>
    <mergeCell ref="J188:J189"/>
    <mergeCell ref="K188:K189"/>
    <mergeCell ref="L188:L189"/>
    <mergeCell ref="U194:U195"/>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S192:S193"/>
    <mergeCell ref="T192:T193"/>
    <mergeCell ref="U192:U193"/>
    <mergeCell ref="AL192:AL193"/>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Q194:Q195"/>
    <mergeCell ref="R194:R195"/>
    <mergeCell ref="S194:S195"/>
    <mergeCell ref="T194:T195"/>
    <mergeCell ref="U202:U203"/>
    <mergeCell ref="H202:H203"/>
    <mergeCell ref="C198:C200"/>
    <mergeCell ref="D198:D200"/>
    <mergeCell ref="E198:E200"/>
    <mergeCell ref="F198:F200"/>
    <mergeCell ref="G198:G200"/>
    <mergeCell ref="I198:I200"/>
    <mergeCell ref="J198:J200"/>
    <mergeCell ref="K198:K200"/>
    <mergeCell ref="L198:L200"/>
    <mergeCell ref="M198:M200"/>
    <mergeCell ref="N198:N200"/>
    <mergeCell ref="O198:O200"/>
    <mergeCell ref="P198:P200"/>
    <mergeCell ref="Q198:Q200"/>
    <mergeCell ref="R198:R200"/>
    <mergeCell ref="S198:S200"/>
    <mergeCell ref="H198:H200"/>
    <mergeCell ref="C202:C203"/>
    <mergeCell ref="E202:E203"/>
    <mergeCell ref="F202:F203"/>
    <mergeCell ref="G202:G203"/>
    <mergeCell ref="I202:I203"/>
    <mergeCell ref="J202:J203"/>
    <mergeCell ref="K202:K203"/>
    <mergeCell ref="L202:L203"/>
    <mergeCell ref="M202:M203"/>
    <mergeCell ref="N202:N203"/>
    <mergeCell ref="O202:O203"/>
    <mergeCell ref="P202:P203"/>
    <mergeCell ref="R202:R203"/>
    <mergeCell ref="S202:S203"/>
    <mergeCell ref="AQ198:AQ200"/>
    <mergeCell ref="Q202:Q203"/>
    <mergeCell ref="Q205:Q206"/>
    <mergeCell ref="T205:T206"/>
    <mergeCell ref="U205:U206"/>
    <mergeCell ref="T198:T200"/>
    <mergeCell ref="U198:U200"/>
    <mergeCell ref="U207:U208"/>
    <mergeCell ref="AN207:AN208"/>
    <mergeCell ref="AQ207:AQ208"/>
    <mergeCell ref="H205:H206"/>
    <mergeCell ref="T202:T203"/>
    <mergeCell ref="AL205:AL206"/>
    <mergeCell ref="AL202:AL203"/>
    <mergeCell ref="AM202:AM203"/>
    <mergeCell ref="AN202:AN203"/>
    <mergeCell ref="AO202:AO203"/>
    <mergeCell ref="I205:I206"/>
    <mergeCell ref="J205:J206"/>
    <mergeCell ref="K205:K206"/>
    <mergeCell ref="L205:L206"/>
    <mergeCell ref="M205:M206"/>
    <mergeCell ref="N205:N206"/>
    <mergeCell ref="O205:O206"/>
    <mergeCell ref="P205:P206"/>
    <mergeCell ref="R205:R206"/>
    <mergeCell ref="J207:J208"/>
    <mergeCell ref="K207:K208"/>
    <mergeCell ref="L207:L208"/>
    <mergeCell ref="M207:M208"/>
    <mergeCell ref="N207:N208"/>
    <mergeCell ref="O207:O208"/>
    <mergeCell ref="P207:P208"/>
    <mergeCell ref="Q207:Q208"/>
    <mergeCell ref="R207:R208"/>
    <mergeCell ref="S207:S208"/>
    <mergeCell ref="C205:C206"/>
    <mergeCell ref="D205:D206"/>
    <mergeCell ref="E205:E206"/>
    <mergeCell ref="F205:F206"/>
    <mergeCell ref="B83:B96"/>
    <mergeCell ref="B97:B107"/>
    <mergeCell ref="B108:B113"/>
    <mergeCell ref="B114:B123"/>
    <mergeCell ref="A5:A7"/>
    <mergeCell ref="B5:B7"/>
    <mergeCell ref="B8:B14"/>
    <mergeCell ref="B15:B19"/>
    <mergeCell ref="B30:B38"/>
    <mergeCell ref="B39:B41"/>
    <mergeCell ref="B42:B44"/>
    <mergeCell ref="B45:B47"/>
    <mergeCell ref="A30:A47"/>
    <mergeCell ref="B48:B54"/>
    <mergeCell ref="B55:B62"/>
    <mergeCell ref="B63:B82"/>
    <mergeCell ref="B20:B29"/>
    <mergeCell ref="A8:A14"/>
    <mergeCell ref="A15:A19"/>
    <mergeCell ref="A20:A29"/>
    <mergeCell ref="C146:C147"/>
    <mergeCell ref="D207:D208"/>
    <mergeCell ref="H207:H208"/>
    <mergeCell ref="C207:C208"/>
    <mergeCell ref="E207:E208"/>
    <mergeCell ref="F207:F208"/>
    <mergeCell ref="G207:G208"/>
    <mergeCell ref="I207:I208"/>
    <mergeCell ref="T207:T208"/>
    <mergeCell ref="AM205:AM206"/>
    <mergeCell ref="AN205:AN206"/>
    <mergeCell ref="AO205:AO206"/>
    <mergeCell ref="G205:G206"/>
    <mergeCell ref="S205:S206"/>
    <mergeCell ref="T150:T154"/>
    <mergeCell ref="T155:T157"/>
    <mergeCell ref="AL48:AL50"/>
    <mergeCell ref="AN51:AN52"/>
    <mergeCell ref="AO51:AO52"/>
    <mergeCell ref="AG57:AG58"/>
    <mergeCell ref="AI57:AI58"/>
    <mergeCell ref="AM57:AM58"/>
    <mergeCell ref="AN57:AN58"/>
    <mergeCell ref="AO57:AO58"/>
    <mergeCell ref="U59:U60"/>
    <mergeCell ref="C128:C130"/>
    <mergeCell ref="D128:D130"/>
    <mergeCell ref="C136:C137"/>
    <mergeCell ref="D136:D137"/>
    <mergeCell ref="C48:C50"/>
    <mergeCell ref="E48:E50"/>
    <mergeCell ref="G48:G50"/>
    <mergeCell ref="AK57:AK58"/>
    <mergeCell ref="AM63:AM64"/>
    <mergeCell ref="AO92:AO93"/>
    <mergeCell ref="AN92:AN93"/>
    <mergeCell ref="E108:E109"/>
    <mergeCell ref="S28:S29"/>
    <mergeCell ref="T28:T29"/>
    <mergeCell ref="U28:U29"/>
    <mergeCell ref="V28:V29"/>
    <mergeCell ref="AD51:AD54"/>
    <mergeCell ref="AE51:AE54"/>
    <mergeCell ref="AF51:AF54"/>
    <mergeCell ref="AG51:AG54"/>
    <mergeCell ref="L51:L54"/>
    <mergeCell ref="C46:C47"/>
    <mergeCell ref="D46:D47"/>
    <mergeCell ref="G51:G54"/>
    <mergeCell ref="L39:L41"/>
    <mergeCell ref="M39:M41"/>
    <mergeCell ref="O48:O50"/>
    <mergeCell ref="I48:I50"/>
    <mergeCell ref="J48:J50"/>
    <mergeCell ref="W28:W29"/>
    <mergeCell ref="X28:X29"/>
    <mergeCell ref="Y28:Y29"/>
    <mergeCell ref="Z28:Z29"/>
    <mergeCell ref="AA28:AA29"/>
    <mergeCell ref="AB28:AB29"/>
    <mergeCell ref="AC28:AC29"/>
    <mergeCell ref="AD28:AD29"/>
    <mergeCell ref="AE28:AE29"/>
    <mergeCell ref="AF28:AF29"/>
    <mergeCell ref="AG28:AG29"/>
    <mergeCell ref="N39:N41"/>
    <mergeCell ref="D124:D125"/>
    <mergeCell ref="F51:F54"/>
    <mergeCell ref="R51:R54"/>
    <mergeCell ref="AL51:AL54"/>
    <mergeCell ref="AM51:AM52"/>
    <mergeCell ref="M57:M58"/>
    <mergeCell ref="N57:N58"/>
    <mergeCell ref="O57:O58"/>
    <mergeCell ref="P57:P58"/>
    <mergeCell ref="Q57:Q58"/>
    <mergeCell ref="R57:R58"/>
    <mergeCell ref="S57:S58"/>
    <mergeCell ref="T57:T58"/>
    <mergeCell ref="D55:D58"/>
    <mergeCell ref="W57:W58"/>
    <mergeCell ref="X57:X58"/>
    <mergeCell ref="Y57:Y58"/>
    <mergeCell ref="AM92:AM93"/>
    <mergeCell ref="L57:L58"/>
    <mergeCell ref="N68:N70"/>
    <mergeCell ref="O68:O70"/>
    <mergeCell ref="P68:P70"/>
    <mergeCell ref="Q68:Q70"/>
    <mergeCell ref="R68:R70"/>
    <mergeCell ref="S68:S70"/>
    <mergeCell ref="T68:T70"/>
    <mergeCell ref="L63:L67"/>
    <mergeCell ref="M63:M67"/>
    <mergeCell ref="N63:N67"/>
    <mergeCell ref="O63:O67"/>
    <mergeCell ref="P63:P67"/>
    <mergeCell ref="Q63:Q67"/>
    <mergeCell ref="AH28:AH29"/>
    <mergeCell ref="AI28:AI29"/>
    <mergeCell ref="AJ28:AJ29"/>
    <mergeCell ref="AL32:AL34"/>
    <mergeCell ref="AO68:AO70"/>
    <mergeCell ref="AO71:AO73"/>
    <mergeCell ref="AK48:AK50"/>
    <mergeCell ref="AB51:AB54"/>
    <mergeCell ref="AO42:AO44"/>
    <mergeCell ref="Z57:Z58"/>
    <mergeCell ref="AA57:AA58"/>
    <mergeCell ref="AB57:AB58"/>
    <mergeCell ref="AC57:AC58"/>
    <mergeCell ref="AE84:AE86"/>
    <mergeCell ref="AC84:AC86"/>
    <mergeCell ref="AD48:AD50"/>
    <mergeCell ref="AE48:AE50"/>
    <mergeCell ref="AF48:AF50"/>
    <mergeCell ref="AN63:AN64"/>
    <mergeCell ref="AO63:AO64"/>
    <mergeCell ref="AM65:AM67"/>
    <mergeCell ref="AN65:AN67"/>
    <mergeCell ref="AO65:AO67"/>
    <mergeCell ref="AM77:AM79"/>
    <mergeCell ref="AN77:AN79"/>
    <mergeCell ref="AO77:AO79"/>
    <mergeCell ref="AM81:AM82"/>
    <mergeCell ref="AO81:AO82"/>
    <mergeCell ref="AN81:AN82"/>
    <mergeCell ref="AM68:AM70"/>
    <mergeCell ref="AN68:AN70"/>
    <mergeCell ref="AH84:AH86"/>
    <mergeCell ref="F108:F109"/>
    <mergeCell ref="G108:G109"/>
    <mergeCell ref="H108:H109"/>
    <mergeCell ref="I108:I109"/>
    <mergeCell ref="J108:J109"/>
    <mergeCell ref="K108:K109"/>
    <mergeCell ref="L108:L109"/>
    <mergeCell ref="M108:M109"/>
    <mergeCell ref="N108:N109"/>
    <mergeCell ref="O108:O109"/>
    <mergeCell ref="P108:P109"/>
    <mergeCell ref="Q108:Q109"/>
    <mergeCell ref="R108:R109"/>
    <mergeCell ref="S108:S109"/>
    <mergeCell ref="T108:T109"/>
    <mergeCell ref="U108:U109"/>
    <mergeCell ref="C59:C60"/>
    <mergeCell ref="R63:R67"/>
    <mergeCell ref="S63:S67"/>
    <mergeCell ref="T63:T67"/>
    <mergeCell ref="M68:M70"/>
    <mergeCell ref="U63:U67"/>
    <mergeCell ref="C63:C67"/>
    <mergeCell ref="E63:E67"/>
    <mergeCell ref="F63:F67"/>
    <mergeCell ref="G63:G67"/>
    <mergeCell ref="H63:H67"/>
    <mergeCell ref="I63:I67"/>
    <mergeCell ref="J63:J67"/>
    <mergeCell ref="K63:K67"/>
    <mergeCell ref="C71:C73"/>
    <mergeCell ref="E71:E73"/>
  </mergeCells>
  <conditionalFormatting sqref="P8:P15 AF8:AF28 P17 P25:P26 AF35:AF111 P124:P129 AF138:AF153 P165 AF155:AF173 P197:P199 AF175:AF211 P205:P207 AF114:AF136">
    <cfRule type="cellIs" dxfId="441" priority="1723" operator="equal">
      <formula>"Muy Alta"</formula>
    </cfRule>
    <cfRule type="cellIs" dxfId="440" priority="1724" operator="equal">
      <formula>"Alta"</formula>
    </cfRule>
    <cfRule type="cellIs" dxfId="439" priority="1725" operator="equal">
      <formula>"Media"</formula>
    </cfRule>
    <cfRule type="cellIs" dxfId="438" priority="1726" operator="equal">
      <formula>"Baja"</formula>
    </cfRule>
    <cfRule type="cellIs" dxfId="437" priority="1727" operator="equal">
      <formula>"Muy Baja"</formula>
    </cfRule>
  </conditionalFormatting>
  <conditionalFormatting sqref="P19:P20">
    <cfRule type="cellIs" dxfId="436" priority="1620" operator="equal">
      <formula>"Muy Alta"</formula>
    </cfRule>
    <cfRule type="cellIs" dxfId="435" priority="1621" operator="equal">
      <formula>"Alta"</formula>
    </cfRule>
    <cfRule type="cellIs" dxfId="434" priority="1622" operator="equal">
      <formula>"Media"</formula>
    </cfRule>
    <cfRule type="cellIs" dxfId="433" priority="1623" operator="equal">
      <formula>"Baja"</formula>
    </cfRule>
    <cfRule type="cellIs" dxfId="432" priority="1624" operator="equal">
      <formula>"Muy Baja"</formula>
    </cfRule>
  </conditionalFormatting>
  <conditionalFormatting sqref="P23">
    <cfRule type="cellIs" dxfId="431" priority="1666" operator="equal">
      <formula>"Muy Alta"</formula>
    </cfRule>
    <cfRule type="cellIs" dxfId="430" priority="1667" operator="equal">
      <formula>"Alta"</formula>
    </cfRule>
    <cfRule type="cellIs" dxfId="429" priority="1668" operator="equal">
      <formula>"Media"</formula>
    </cfRule>
    <cfRule type="cellIs" dxfId="428" priority="1669" operator="equal">
      <formula>"Baja"</formula>
    </cfRule>
    <cfRule type="cellIs" dxfId="427" priority="1670" operator="equal">
      <formula>"Muy Baja"</formula>
    </cfRule>
  </conditionalFormatting>
  <conditionalFormatting sqref="P28">
    <cfRule type="cellIs" dxfId="426" priority="6" operator="equal">
      <formula>"Muy Alta"</formula>
    </cfRule>
    <cfRule type="cellIs" dxfId="425" priority="7" operator="equal">
      <formula>"Alta"</formula>
    </cfRule>
    <cfRule type="cellIs" dxfId="424" priority="8" operator="equal">
      <formula>"Media"</formula>
    </cfRule>
    <cfRule type="cellIs" dxfId="423" priority="9" operator="equal">
      <formula>"Baja"</formula>
    </cfRule>
    <cfRule type="cellIs" dxfId="422" priority="10" operator="equal">
      <formula>"Muy Baja"</formula>
    </cfRule>
  </conditionalFormatting>
  <conditionalFormatting sqref="P30">
    <cfRule type="cellIs" dxfId="421" priority="21" operator="equal">
      <formula>"Muy Alta"</formula>
    </cfRule>
    <cfRule type="cellIs" dxfId="420" priority="22" operator="equal">
      <formula>"Alta"</formula>
    </cfRule>
    <cfRule type="cellIs" dxfId="419" priority="23" operator="equal">
      <formula>"Media"</formula>
    </cfRule>
    <cfRule type="cellIs" dxfId="418" priority="24" operator="equal">
      <formula>"Baja"</formula>
    </cfRule>
    <cfRule type="cellIs" dxfId="417" priority="25" operator="equal">
      <formula>"Muy Baja"</formula>
    </cfRule>
  </conditionalFormatting>
  <conditionalFormatting sqref="P32:P33 P35">
    <cfRule type="cellIs" dxfId="416" priority="1556" operator="equal">
      <formula>"Muy Alta"</formula>
    </cfRule>
    <cfRule type="cellIs" dxfId="415" priority="1557" operator="equal">
      <formula>"Alta"</formula>
    </cfRule>
    <cfRule type="cellIs" dxfId="414" priority="1558" operator="equal">
      <formula>"Media"</formula>
    </cfRule>
    <cfRule type="cellIs" dxfId="413" priority="1559" operator="equal">
      <formula>"Baja"</formula>
    </cfRule>
    <cfRule type="cellIs" dxfId="412" priority="1560" operator="equal">
      <formula>"Muy Baja"</formula>
    </cfRule>
  </conditionalFormatting>
  <conditionalFormatting sqref="P38:P39">
    <cfRule type="cellIs" dxfId="411" priority="1485" operator="equal">
      <formula>"Muy Alta"</formula>
    </cfRule>
    <cfRule type="cellIs" dxfId="410" priority="1486" operator="equal">
      <formula>"Alta"</formula>
    </cfRule>
    <cfRule type="cellIs" dxfId="409" priority="1487" operator="equal">
      <formula>"Media"</formula>
    </cfRule>
    <cfRule type="cellIs" dxfId="408" priority="1488" operator="equal">
      <formula>"Baja"</formula>
    </cfRule>
    <cfRule type="cellIs" dxfId="407" priority="1489" operator="equal">
      <formula>"Muy Baja"</formula>
    </cfRule>
  </conditionalFormatting>
  <conditionalFormatting sqref="P41:P42">
    <cfRule type="cellIs" dxfId="406" priority="1472" operator="equal">
      <formula>"Muy Alta"</formula>
    </cfRule>
    <cfRule type="cellIs" dxfId="405" priority="1473" operator="equal">
      <formula>"Alta"</formula>
    </cfRule>
    <cfRule type="cellIs" dxfId="404" priority="1474" operator="equal">
      <formula>"Media"</formula>
    </cfRule>
    <cfRule type="cellIs" dxfId="403" priority="1475" operator="equal">
      <formula>"Baja"</formula>
    </cfRule>
    <cfRule type="cellIs" dxfId="402" priority="1476" operator="equal">
      <formula>"Muy Baja"</formula>
    </cfRule>
  </conditionalFormatting>
  <conditionalFormatting sqref="P45:P51">
    <cfRule type="cellIs" dxfId="401" priority="1275" operator="equal">
      <formula>"Muy Alta"</formula>
    </cfRule>
    <cfRule type="cellIs" dxfId="400" priority="1276" operator="equal">
      <formula>"Alta"</formula>
    </cfRule>
    <cfRule type="cellIs" dxfId="399" priority="1277" operator="equal">
      <formula>"Media"</formula>
    </cfRule>
    <cfRule type="cellIs" dxfId="398" priority="1278" operator="equal">
      <formula>"Baja"</formula>
    </cfRule>
    <cfRule type="cellIs" dxfId="397" priority="1279" operator="equal">
      <formula>"Muy Baja"</formula>
    </cfRule>
  </conditionalFormatting>
  <conditionalFormatting sqref="P53:P59">
    <cfRule type="cellIs" dxfId="396" priority="1159" operator="equal">
      <formula>"Muy Alta"</formula>
    </cfRule>
    <cfRule type="cellIs" dxfId="395" priority="1160" operator="equal">
      <formula>"Alta"</formula>
    </cfRule>
    <cfRule type="cellIs" dxfId="394" priority="1161" operator="equal">
      <formula>"Media"</formula>
    </cfRule>
    <cfRule type="cellIs" dxfId="393" priority="1162" operator="equal">
      <formula>"Baja"</formula>
    </cfRule>
    <cfRule type="cellIs" dxfId="392" priority="1163" operator="equal">
      <formula>"Muy Baja"</formula>
    </cfRule>
  </conditionalFormatting>
  <conditionalFormatting sqref="P61:P65 P68:P69 P71 P74 P77">
    <cfRule type="cellIs" dxfId="391" priority="1130" operator="equal">
      <formula>"Muy Alta"</formula>
    </cfRule>
    <cfRule type="cellIs" dxfId="390" priority="1131" operator="equal">
      <formula>"Alta"</formula>
    </cfRule>
    <cfRule type="cellIs" dxfId="389" priority="1132" operator="equal">
      <formula>"Media"</formula>
    </cfRule>
    <cfRule type="cellIs" dxfId="388" priority="1133" operator="equal">
      <formula>"Baja"</formula>
    </cfRule>
    <cfRule type="cellIs" dxfId="387" priority="1134" operator="equal">
      <formula>"Muy Baja"</formula>
    </cfRule>
  </conditionalFormatting>
  <conditionalFormatting sqref="P82:P83 P85:P90 P92:P95">
    <cfRule type="cellIs" dxfId="386" priority="1059" operator="equal">
      <formula>"Muy Alta"</formula>
    </cfRule>
    <cfRule type="cellIs" dxfId="385" priority="1060" operator="equal">
      <formula>"Alta"</formula>
    </cfRule>
    <cfRule type="cellIs" dxfId="384" priority="1061" operator="equal">
      <formula>"Media"</formula>
    </cfRule>
    <cfRule type="cellIs" dxfId="383" priority="1062" operator="equal">
      <formula>"Baja"</formula>
    </cfRule>
    <cfRule type="cellIs" dxfId="382" priority="1063" operator="equal">
      <formula>"Muy Baja"</formula>
    </cfRule>
  </conditionalFormatting>
  <conditionalFormatting sqref="P97:P103 P106">
    <cfRule type="cellIs" dxfId="381" priority="975" operator="equal">
      <formula>"Muy Alta"</formula>
    </cfRule>
    <cfRule type="cellIs" dxfId="380" priority="976" operator="equal">
      <formula>"Alta"</formula>
    </cfRule>
    <cfRule type="cellIs" dxfId="379" priority="977" operator="equal">
      <formula>"Media"</formula>
    </cfRule>
    <cfRule type="cellIs" dxfId="378" priority="978" operator="equal">
      <formula>"Baja"</formula>
    </cfRule>
    <cfRule type="cellIs" dxfId="377" priority="979" operator="equal">
      <formula>"Muy Baja"</formula>
    </cfRule>
  </conditionalFormatting>
  <conditionalFormatting sqref="P108 P110:P111">
    <cfRule type="cellIs" dxfId="376" priority="932" operator="equal">
      <formula>"Muy Alta"</formula>
    </cfRule>
    <cfRule type="cellIs" dxfId="375" priority="933" operator="equal">
      <formula>"Alta"</formula>
    </cfRule>
    <cfRule type="cellIs" dxfId="374" priority="934" operator="equal">
      <formula>"Media"</formula>
    </cfRule>
    <cfRule type="cellIs" dxfId="373" priority="935" operator="equal">
      <formula>"Baja"</formula>
    </cfRule>
    <cfRule type="cellIs" dxfId="372" priority="936" operator="equal">
      <formula>"Muy Baja"</formula>
    </cfRule>
  </conditionalFormatting>
  <conditionalFormatting sqref="P114 P117:P119 P122:P123">
    <cfRule type="cellIs" dxfId="371" priority="814" operator="equal">
      <formula>"Muy Alta"</formula>
    </cfRule>
    <cfRule type="cellIs" dxfId="370" priority="815" operator="equal">
      <formula>"Alta"</formula>
    </cfRule>
    <cfRule type="cellIs" dxfId="369" priority="816" operator="equal">
      <formula>"Media"</formula>
    </cfRule>
    <cfRule type="cellIs" dxfId="368" priority="817" operator="equal">
      <formula>"Baja"</formula>
    </cfRule>
    <cfRule type="cellIs" dxfId="367" priority="818" operator="equal">
      <formula>"Muy Baja"</formula>
    </cfRule>
  </conditionalFormatting>
  <conditionalFormatting sqref="P135">
    <cfRule type="cellIs" dxfId="366" priority="93" operator="equal">
      <formula>"Muy Alta"</formula>
    </cfRule>
    <cfRule type="cellIs" dxfId="365" priority="94" operator="equal">
      <formula>"Alta"</formula>
    </cfRule>
    <cfRule type="cellIs" dxfId="364" priority="95" operator="equal">
      <formula>"Media"</formula>
    </cfRule>
    <cfRule type="cellIs" dxfId="363" priority="96" operator="equal">
      <formula>"Baja"</formula>
    </cfRule>
    <cfRule type="cellIs" dxfId="362" priority="97" operator="equal">
      <formula>"Muy Baja"</formula>
    </cfRule>
  </conditionalFormatting>
  <conditionalFormatting sqref="P136 P138:P140 P143 P146">
    <cfRule type="cellIs" dxfId="361" priority="165" operator="equal">
      <formula>"Muy Alta"</formula>
    </cfRule>
    <cfRule type="cellIs" dxfId="360" priority="166" operator="equal">
      <formula>"Alta"</formula>
    </cfRule>
    <cfRule type="cellIs" dxfId="359" priority="167" operator="equal">
      <formula>"Media"</formula>
    </cfRule>
    <cfRule type="cellIs" dxfId="358" priority="168" operator="equal">
      <formula>"Baja"</formula>
    </cfRule>
    <cfRule type="cellIs" dxfId="357" priority="169" operator="equal">
      <formula>"Muy Baja"</formula>
    </cfRule>
  </conditionalFormatting>
  <conditionalFormatting sqref="P152:P154 P161:P163">
    <cfRule type="cellIs" dxfId="356" priority="750" operator="equal">
      <formula>"Muy Alta"</formula>
    </cfRule>
    <cfRule type="cellIs" dxfId="355" priority="751" operator="equal">
      <formula>"Alta"</formula>
    </cfRule>
    <cfRule type="cellIs" dxfId="354" priority="752" operator="equal">
      <formula>"Media"</formula>
    </cfRule>
    <cfRule type="cellIs" dxfId="353" priority="753" operator="equal">
      <formula>"Baja"</formula>
    </cfRule>
    <cfRule type="cellIs" dxfId="352" priority="754" operator="equal">
      <formula>"Muy Baja"</formula>
    </cfRule>
  </conditionalFormatting>
  <conditionalFormatting sqref="P155">
    <cfRule type="cellIs" dxfId="351" priority="745" operator="equal">
      <formula>"Muy Alta"</formula>
    </cfRule>
    <cfRule type="cellIs" dxfId="350" priority="746" operator="equal">
      <formula>"Alta"</formula>
    </cfRule>
    <cfRule type="cellIs" dxfId="349" priority="747" operator="equal">
      <formula>"Media"</formula>
    </cfRule>
    <cfRule type="cellIs" dxfId="348" priority="748" operator="equal">
      <formula>"Baja"</formula>
    </cfRule>
    <cfRule type="cellIs" dxfId="347" priority="749" operator="equal">
      <formula>"Muy Baja"</formula>
    </cfRule>
  </conditionalFormatting>
  <conditionalFormatting sqref="P158">
    <cfRule type="cellIs" dxfId="346" priority="755" operator="equal">
      <formula>"Muy Alta"</formula>
    </cfRule>
    <cfRule type="cellIs" dxfId="345" priority="756" operator="equal">
      <formula>"Alta"</formula>
    </cfRule>
    <cfRule type="cellIs" dxfId="344" priority="757" operator="equal">
      <formula>"Media"</formula>
    </cfRule>
    <cfRule type="cellIs" dxfId="343" priority="758" operator="equal">
      <formula>"Baja"</formula>
    </cfRule>
    <cfRule type="cellIs" dxfId="342" priority="759" operator="equal">
      <formula>"Muy Baja"</formula>
    </cfRule>
  </conditionalFormatting>
  <conditionalFormatting sqref="P168:P172">
    <cfRule type="cellIs" dxfId="341" priority="638" operator="equal">
      <formula>"Muy Alta"</formula>
    </cfRule>
    <cfRule type="cellIs" dxfId="340" priority="639" operator="equal">
      <formula>"Alta"</formula>
    </cfRule>
    <cfRule type="cellIs" dxfId="339" priority="640" operator="equal">
      <formula>"Media"</formula>
    </cfRule>
    <cfRule type="cellIs" dxfId="338" priority="641" operator="equal">
      <formula>"Baja"</formula>
    </cfRule>
    <cfRule type="cellIs" dxfId="337" priority="642" operator="equal">
      <formula>"Muy Baja"</formula>
    </cfRule>
  </conditionalFormatting>
  <conditionalFormatting sqref="P175:P176 P178">
    <cfRule type="cellIs" dxfId="336" priority="689" operator="equal">
      <formula>"Muy Alta"</formula>
    </cfRule>
    <cfRule type="cellIs" dxfId="335" priority="690" operator="equal">
      <formula>"Alta"</formula>
    </cfRule>
    <cfRule type="cellIs" dxfId="334" priority="691" operator="equal">
      <formula>"Media"</formula>
    </cfRule>
    <cfRule type="cellIs" dxfId="333" priority="692" operator="equal">
      <formula>"Baja"</formula>
    </cfRule>
    <cfRule type="cellIs" dxfId="332" priority="693" operator="equal">
      <formula>"Muy Baja"</formula>
    </cfRule>
  </conditionalFormatting>
  <conditionalFormatting sqref="P182">
    <cfRule type="cellIs" dxfId="331" priority="730" operator="equal">
      <formula>"Muy Alta"</formula>
    </cfRule>
    <cfRule type="cellIs" dxfId="330" priority="731" operator="equal">
      <formula>"Alta"</formula>
    </cfRule>
    <cfRule type="cellIs" dxfId="329" priority="732" operator="equal">
      <formula>"Media"</formula>
    </cfRule>
    <cfRule type="cellIs" dxfId="328" priority="733" operator="equal">
      <formula>"Baja"</formula>
    </cfRule>
    <cfRule type="cellIs" dxfId="327" priority="734" operator="equal">
      <formula>"Muy Baja"</formula>
    </cfRule>
  </conditionalFormatting>
  <conditionalFormatting sqref="P185">
    <cfRule type="cellIs" dxfId="326" priority="493" operator="equal">
      <formula>"Muy Alta"</formula>
    </cfRule>
    <cfRule type="cellIs" dxfId="325" priority="494" operator="equal">
      <formula>"Alta"</formula>
    </cfRule>
    <cfRule type="cellIs" dxfId="324" priority="495" operator="equal">
      <formula>"Media"</formula>
    </cfRule>
    <cfRule type="cellIs" dxfId="323" priority="496" operator="equal">
      <formula>"Baja"</formula>
    </cfRule>
    <cfRule type="cellIs" dxfId="322" priority="497" operator="equal">
      <formula>"Muy Baja"</formula>
    </cfRule>
  </conditionalFormatting>
  <conditionalFormatting sqref="P188">
    <cfRule type="cellIs" dxfId="321" priority="458" operator="equal">
      <formula>"Muy Alta"</formula>
    </cfRule>
    <cfRule type="cellIs" dxfId="320" priority="459" operator="equal">
      <formula>"Alta"</formula>
    </cfRule>
    <cfRule type="cellIs" dxfId="319" priority="460" operator="equal">
      <formula>"Media"</formula>
    </cfRule>
    <cfRule type="cellIs" dxfId="318" priority="461" operator="equal">
      <formula>"Baja"</formula>
    </cfRule>
    <cfRule type="cellIs" dxfId="317" priority="462" operator="equal">
      <formula>"Muy Baja"</formula>
    </cfRule>
  </conditionalFormatting>
  <conditionalFormatting sqref="P190">
    <cfRule type="cellIs" dxfId="316" priority="444" operator="equal">
      <formula>"Muy Alta"</formula>
    </cfRule>
    <cfRule type="cellIs" dxfId="315" priority="445" operator="equal">
      <formula>"Alta"</formula>
    </cfRule>
    <cfRule type="cellIs" dxfId="314" priority="446" operator="equal">
      <formula>"Media"</formula>
    </cfRule>
    <cfRule type="cellIs" dxfId="313" priority="447" operator="equal">
      <formula>"Baja"</formula>
    </cfRule>
    <cfRule type="cellIs" dxfId="312" priority="448" operator="equal">
      <formula>"Muy Baja"</formula>
    </cfRule>
  </conditionalFormatting>
  <conditionalFormatting sqref="P192 P194">
    <cfRule type="cellIs" dxfId="311" priority="419" operator="equal">
      <formula>"Muy Alta"</formula>
    </cfRule>
    <cfRule type="cellIs" dxfId="310" priority="420" operator="equal">
      <formula>"Alta"</formula>
    </cfRule>
    <cfRule type="cellIs" dxfId="309" priority="421" operator="equal">
      <formula>"Media"</formula>
    </cfRule>
    <cfRule type="cellIs" dxfId="308" priority="422" operator="equal">
      <formula>"Baja"</formula>
    </cfRule>
    <cfRule type="cellIs" dxfId="307" priority="423" operator="equal">
      <formula>"Muy Baja"</formula>
    </cfRule>
  </conditionalFormatting>
  <conditionalFormatting sqref="P196">
    <cfRule type="cellIs" dxfId="306" priority="384" operator="equal">
      <formula>"Muy Alta"</formula>
    </cfRule>
    <cfRule type="cellIs" dxfId="305" priority="385" operator="equal">
      <formula>"Alta"</formula>
    </cfRule>
    <cfRule type="cellIs" dxfId="304" priority="386" operator="equal">
      <formula>"Media"</formula>
    </cfRule>
    <cfRule type="cellIs" dxfId="303" priority="387" operator="equal">
      <formula>"Baja"</formula>
    </cfRule>
    <cfRule type="cellIs" dxfId="302" priority="388" operator="equal">
      <formula>"Muy Baja"</formula>
    </cfRule>
  </conditionalFormatting>
  <conditionalFormatting sqref="P201:P202">
    <cfRule type="cellIs" dxfId="301" priority="270" operator="equal">
      <formula>"Muy Alta"</formula>
    </cfRule>
    <cfRule type="cellIs" dxfId="300" priority="271" operator="equal">
      <formula>"Alta"</formula>
    </cfRule>
    <cfRule type="cellIs" dxfId="299" priority="272" operator="equal">
      <formula>"Media"</formula>
    </cfRule>
    <cfRule type="cellIs" dxfId="298" priority="273" operator="equal">
      <formula>"Baja"</formula>
    </cfRule>
    <cfRule type="cellIs" dxfId="297" priority="274" operator="equal">
      <formula>"Muy Baja"</formula>
    </cfRule>
  </conditionalFormatting>
  <conditionalFormatting sqref="P204">
    <cfRule type="cellIs" dxfId="296" priority="275" operator="equal">
      <formula>"Muy Alta"</formula>
    </cfRule>
    <cfRule type="cellIs" dxfId="295" priority="276" operator="equal">
      <formula>"Alta"</formula>
    </cfRule>
    <cfRule type="cellIs" dxfId="294" priority="277" operator="equal">
      <formula>"Media"</formula>
    </cfRule>
    <cfRule type="cellIs" dxfId="293" priority="278" operator="equal">
      <formula>"Baja"</formula>
    </cfRule>
    <cfRule type="cellIs" dxfId="292" priority="279" operator="equal">
      <formula>"Muy Baja"</formula>
    </cfRule>
  </conditionalFormatting>
  <conditionalFormatting sqref="P209:P211">
    <cfRule type="cellIs" dxfId="291" priority="231" operator="equal">
      <formula>"Muy Alta"</formula>
    </cfRule>
    <cfRule type="cellIs" dxfId="290" priority="232" operator="equal">
      <formula>"Alta"</formula>
    </cfRule>
    <cfRule type="cellIs" dxfId="289" priority="233" operator="equal">
      <formula>"Media"</formula>
    </cfRule>
    <cfRule type="cellIs" dxfId="288" priority="234" operator="equal">
      <formula>"Baja"</formula>
    </cfRule>
    <cfRule type="cellIs" dxfId="287" priority="235" operator="equal">
      <formula>"Muy Baja"</formula>
    </cfRule>
  </conditionalFormatting>
  <conditionalFormatting sqref="S8:S9 AH8:AH28 S11 S13 S15 S17 S23:S26 AH35:AH87 AH89:AH111 S117:S131 AH138:AH153 S165 AH155:AH173 S197:S199 AH175:AH211 S207 AH117:AH136">
    <cfRule type="cellIs" dxfId="286" priority="31" operator="equal">
      <formula>"Catastrófico"</formula>
    </cfRule>
    <cfRule type="cellIs" dxfId="285" priority="32" operator="equal">
      <formula>"Mayor"</formula>
    </cfRule>
    <cfRule type="cellIs" dxfId="284" priority="33" operator="equal">
      <formula>"Moderado"</formula>
    </cfRule>
    <cfRule type="cellIs" dxfId="283" priority="34" operator="equal">
      <formula>"Menor"</formula>
    </cfRule>
    <cfRule type="cellIs" dxfId="282" priority="35" operator="equal">
      <formula>"Leve"</formula>
    </cfRule>
  </conditionalFormatting>
  <conditionalFormatting sqref="S19:S20">
    <cfRule type="cellIs" dxfId="281" priority="1625" operator="equal">
      <formula>"Catastrófico"</formula>
    </cfRule>
    <cfRule type="cellIs" dxfId="280" priority="1626" operator="equal">
      <formula>"Mayor"</formula>
    </cfRule>
    <cfRule type="cellIs" dxfId="279" priority="1627" operator="equal">
      <formula>"Moderado"</formula>
    </cfRule>
    <cfRule type="cellIs" dxfId="278" priority="1628" operator="equal">
      <formula>"Menor"</formula>
    </cfRule>
    <cfRule type="cellIs" dxfId="277" priority="1629" operator="equal">
      <formula>"Leve"</formula>
    </cfRule>
  </conditionalFormatting>
  <conditionalFormatting sqref="S28">
    <cfRule type="cellIs" dxfId="276" priority="16" operator="equal">
      <formula>"Catastrófico"</formula>
    </cfRule>
    <cfRule type="cellIs" dxfId="275" priority="17" operator="equal">
      <formula>"Mayor"</formula>
    </cfRule>
    <cfRule type="cellIs" dxfId="274" priority="18" operator="equal">
      <formula>"Moderado"</formula>
    </cfRule>
    <cfRule type="cellIs" dxfId="273" priority="19" operator="equal">
      <formula>"Menor"</formula>
    </cfRule>
    <cfRule type="cellIs" dxfId="272" priority="20" operator="equal">
      <formula>"Leve"</formula>
    </cfRule>
  </conditionalFormatting>
  <conditionalFormatting sqref="S30">
    <cfRule type="cellIs" dxfId="271" priority="1537" operator="equal">
      <formula>"Catastrófico"</formula>
    </cfRule>
    <cfRule type="cellIs" dxfId="270" priority="1538" operator="equal">
      <formula>"Mayor"</formula>
    </cfRule>
    <cfRule type="cellIs" dxfId="269" priority="1539" operator="equal">
      <formula>"Moderado"</formula>
    </cfRule>
    <cfRule type="cellIs" dxfId="268" priority="1540" operator="equal">
      <formula>"Menor"</formula>
    </cfRule>
    <cfRule type="cellIs" dxfId="267" priority="1541" operator="equal">
      <formula>"Leve"</formula>
    </cfRule>
  </conditionalFormatting>
  <conditionalFormatting sqref="S32:S39">
    <cfRule type="cellIs" dxfId="266" priority="1490" operator="equal">
      <formula>"Catastrófico"</formula>
    </cfRule>
    <cfRule type="cellIs" dxfId="265" priority="1491" operator="equal">
      <formula>"Mayor"</formula>
    </cfRule>
    <cfRule type="cellIs" dxfId="264" priority="1492" operator="equal">
      <formula>"Moderado"</formula>
    </cfRule>
    <cfRule type="cellIs" dxfId="263" priority="1493" operator="equal">
      <formula>"Menor"</formula>
    </cfRule>
    <cfRule type="cellIs" dxfId="262" priority="1494" operator="equal">
      <formula>"Leve"</formula>
    </cfRule>
  </conditionalFormatting>
  <conditionalFormatting sqref="S41:S42 S44:S53">
    <cfRule type="cellIs" dxfId="261" priority="60" operator="equal">
      <formula>"Catastrófico"</formula>
    </cfRule>
    <cfRule type="cellIs" dxfId="260" priority="61" operator="equal">
      <formula>"Mayor"</formula>
    </cfRule>
    <cfRule type="cellIs" dxfId="259" priority="62" operator="equal">
      <formula>"Moderado"</formula>
    </cfRule>
    <cfRule type="cellIs" dxfId="258" priority="63" operator="equal">
      <formula>"Menor"</formula>
    </cfRule>
    <cfRule type="cellIs" dxfId="257" priority="64" operator="equal">
      <formula>"Leve"</formula>
    </cfRule>
  </conditionalFormatting>
  <conditionalFormatting sqref="S55:S65 S68:S74 S77 S83">
    <cfRule type="cellIs" dxfId="256" priority="1136" operator="equal">
      <formula>"Catastrófico"</formula>
    </cfRule>
    <cfRule type="cellIs" dxfId="255" priority="1137" operator="equal">
      <formula>"Mayor"</formula>
    </cfRule>
    <cfRule type="cellIs" dxfId="254" priority="1138" operator="equal">
      <formula>"Moderado"</formula>
    </cfRule>
    <cfRule type="cellIs" dxfId="253" priority="1139" operator="equal">
      <formula>"Menor"</formula>
    </cfRule>
    <cfRule type="cellIs" dxfId="252" priority="1140" operator="equal">
      <formula>"Leve"</formula>
    </cfRule>
  </conditionalFormatting>
  <conditionalFormatting sqref="S87:S95">
    <cfRule type="cellIs" dxfId="251" priority="1040" operator="equal">
      <formula>"Catastrófico"</formula>
    </cfRule>
    <cfRule type="cellIs" dxfId="250" priority="1041" operator="equal">
      <formula>"Mayor"</formula>
    </cfRule>
    <cfRule type="cellIs" dxfId="249" priority="1042" operator="equal">
      <formula>"Moderado"</formula>
    </cfRule>
    <cfRule type="cellIs" dxfId="248" priority="1043" operator="equal">
      <formula>"Menor"</formula>
    </cfRule>
    <cfRule type="cellIs" dxfId="247" priority="1044" operator="equal">
      <formula>"Leve"</formula>
    </cfRule>
  </conditionalFormatting>
  <conditionalFormatting sqref="S97:S106">
    <cfRule type="cellIs" dxfId="246" priority="55" operator="equal">
      <formula>"Catastrófico"</formula>
    </cfRule>
    <cfRule type="cellIs" dxfId="245" priority="56" operator="equal">
      <formula>"Mayor"</formula>
    </cfRule>
    <cfRule type="cellIs" dxfId="244" priority="57" operator="equal">
      <formula>"Moderado"</formula>
    </cfRule>
    <cfRule type="cellIs" dxfId="243" priority="58" operator="equal">
      <formula>"Menor"</formula>
    </cfRule>
    <cfRule type="cellIs" dxfId="242" priority="59" operator="equal">
      <formula>"Leve"</formula>
    </cfRule>
  </conditionalFormatting>
  <conditionalFormatting sqref="S132:S136 S138:S140 S143 S146 S148:S150">
    <cfRule type="cellIs" dxfId="241" priority="70" operator="equal">
      <formula>"Catastrófico"</formula>
    </cfRule>
    <cfRule type="cellIs" dxfId="240" priority="71" operator="equal">
      <formula>"Mayor"</formula>
    </cfRule>
    <cfRule type="cellIs" dxfId="239" priority="72" operator="equal">
      <formula>"Moderado"</formula>
    </cfRule>
    <cfRule type="cellIs" dxfId="238" priority="73" operator="equal">
      <formula>"Menor"</formula>
    </cfRule>
    <cfRule type="cellIs" dxfId="237" priority="74" operator="equal">
      <formula>"Leve"</formula>
    </cfRule>
  </conditionalFormatting>
  <conditionalFormatting sqref="S152:S155 S158 S162:S163">
    <cfRule type="cellIs" dxfId="236" priority="771" operator="equal">
      <formula>"Catastrófico"</formula>
    </cfRule>
    <cfRule type="cellIs" dxfId="235" priority="772" operator="equal">
      <formula>"Mayor"</formula>
    </cfRule>
    <cfRule type="cellIs" dxfId="234" priority="773" operator="equal">
      <formula>"Moderado"</formula>
    </cfRule>
    <cfRule type="cellIs" dxfId="233" priority="774" operator="equal">
      <formula>"Menor"</formula>
    </cfRule>
    <cfRule type="cellIs" dxfId="232" priority="775" operator="equal">
      <formula>"Leve"</formula>
    </cfRule>
  </conditionalFormatting>
  <conditionalFormatting sqref="S178 S182">
    <cfRule type="cellIs" dxfId="231" priority="643" operator="equal">
      <formula>"Catastrófico"</formula>
    </cfRule>
    <cfRule type="cellIs" dxfId="230" priority="644" operator="equal">
      <formula>"Mayor"</formula>
    </cfRule>
    <cfRule type="cellIs" dxfId="229" priority="645" operator="equal">
      <formula>"Moderado"</formula>
    </cfRule>
    <cfRule type="cellIs" dxfId="228" priority="646" operator="equal">
      <formula>"Menor"</formula>
    </cfRule>
    <cfRule type="cellIs" dxfId="227" priority="647" operator="equal">
      <formula>"Leve"</formula>
    </cfRule>
  </conditionalFormatting>
  <conditionalFormatting sqref="S168:S176">
    <cfRule type="cellIs" dxfId="226" priority="513" operator="equal">
      <formula>"Catastrófico"</formula>
    </cfRule>
    <cfRule type="cellIs" dxfId="225" priority="514" operator="equal">
      <formula>"Mayor"</formula>
    </cfRule>
    <cfRule type="cellIs" dxfId="224" priority="515" operator="equal">
      <formula>"Moderado"</formula>
    </cfRule>
    <cfRule type="cellIs" dxfId="223" priority="516" operator="equal">
      <formula>"Menor"</formula>
    </cfRule>
    <cfRule type="cellIs" dxfId="222" priority="517" operator="equal">
      <formula>"Leve"</formula>
    </cfRule>
  </conditionalFormatting>
  <conditionalFormatting sqref="S185">
    <cfRule type="cellIs" dxfId="221" priority="488" operator="equal">
      <formula>"Catastrófico"</formula>
    </cfRule>
    <cfRule type="cellIs" dxfId="220" priority="489" operator="equal">
      <formula>"Mayor"</formula>
    </cfRule>
    <cfRule type="cellIs" dxfId="219" priority="490" operator="equal">
      <formula>"Moderado"</formula>
    </cfRule>
    <cfRule type="cellIs" dxfId="218" priority="491" operator="equal">
      <formula>"Menor"</formula>
    </cfRule>
    <cfRule type="cellIs" dxfId="217" priority="492" operator="equal">
      <formula>"Leve"</formula>
    </cfRule>
  </conditionalFormatting>
  <conditionalFormatting sqref="S187:S188 S190 S192 S194">
    <cfRule type="cellIs" dxfId="216" priority="449" operator="equal">
      <formula>"Catastrófico"</formula>
    </cfRule>
    <cfRule type="cellIs" dxfId="215" priority="450" operator="equal">
      <formula>"Mayor"</formula>
    </cfRule>
    <cfRule type="cellIs" dxfId="214" priority="451" operator="equal">
      <formula>"Moderado"</formula>
    </cfRule>
    <cfRule type="cellIs" dxfId="213" priority="452" operator="equal">
      <formula>"Menor"</formula>
    </cfRule>
    <cfRule type="cellIs" dxfId="212" priority="453" operator="equal">
      <formula>"Leve"</formula>
    </cfRule>
  </conditionalFormatting>
  <conditionalFormatting sqref="S196">
    <cfRule type="cellIs" dxfId="211" priority="375" operator="equal">
      <formula>"Catastrófico"</formula>
    </cfRule>
    <cfRule type="cellIs" dxfId="210" priority="376" operator="equal">
      <formula>"Mayor"</formula>
    </cfRule>
    <cfRule type="cellIs" dxfId="209" priority="377" operator="equal">
      <formula>"Moderado"</formula>
    </cfRule>
    <cfRule type="cellIs" dxfId="208" priority="378" operator="equal">
      <formula>"Menor"</formula>
    </cfRule>
    <cfRule type="cellIs" dxfId="207" priority="379" operator="equal">
      <formula>"Leve"</formula>
    </cfRule>
  </conditionalFormatting>
  <conditionalFormatting sqref="S201:S202">
    <cfRule type="cellIs" dxfId="206" priority="36" operator="equal">
      <formula>"Catastrófico"</formula>
    </cfRule>
    <cfRule type="cellIs" dxfId="205" priority="37" operator="equal">
      <formula>"Mayor"</formula>
    </cfRule>
    <cfRule type="cellIs" dxfId="204" priority="38" operator="equal">
      <formula>"Moderado"</formula>
    </cfRule>
    <cfRule type="cellIs" dxfId="203" priority="39" operator="equal">
      <formula>"Menor"</formula>
    </cfRule>
    <cfRule type="cellIs" dxfId="202" priority="40" operator="equal">
      <formula>"Leve"</formula>
    </cfRule>
  </conditionalFormatting>
  <conditionalFormatting sqref="S204:S205">
    <cfRule type="cellIs" dxfId="201" priority="286" operator="equal">
      <formula>"Catastrófico"</formula>
    </cfRule>
    <cfRule type="cellIs" dxfId="200" priority="287" operator="equal">
      <formula>"Mayor"</formula>
    </cfRule>
    <cfRule type="cellIs" dxfId="199" priority="288" operator="equal">
      <formula>"Moderado"</formula>
    </cfRule>
    <cfRule type="cellIs" dxfId="198" priority="289" operator="equal">
      <formula>"Menor"</formula>
    </cfRule>
    <cfRule type="cellIs" dxfId="197" priority="290" operator="equal">
      <formula>"Leve"</formula>
    </cfRule>
  </conditionalFormatting>
  <conditionalFormatting sqref="S209:S211">
    <cfRule type="cellIs" dxfId="196" priority="236" operator="equal">
      <formula>"Catastrófico"</formula>
    </cfRule>
    <cfRule type="cellIs" dxfId="195" priority="237" operator="equal">
      <formula>"Mayor"</formula>
    </cfRule>
    <cfRule type="cellIs" dxfId="194" priority="238" operator="equal">
      <formula>"Moderado"</formula>
    </cfRule>
    <cfRule type="cellIs" dxfId="193" priority="239" operator="equal">
      <formula>"Menor"</formula>
    </cfRule>
    <cfRule type="cellIs" dxfId="192" priority="240" operator="equal">
      <formula>"Leve"</formula>
    </cfRule>
  </conditionalFormatting>
  <conditionalFormatting sqref="U8:U9 U25:U26 AJ35:AJ84 AJ89:AJ111 U117:U129 AJ138:AJ153 U165 AJ155:AJ173 U197:U199 AJ175:AJ211 U205:U207 AJ117:AJ136">
    <cfRule type="cellIs" dxfId="191" priority="1783" operator="equal">
      <formula>"Extremo"</formula>
    </cfRule>
    <cfRule type="cellIs" dxfId="190" priority="1784" operator="equal">
      <formula>"Alto"</formula>
    </cfRule>
    <cfRule type="cellIs" dxfId="189" priority="1785" operator="equal">
      <formula>"Moderado"</formula>
    </cfRule>
    <cfRule type="cellIs" dxfId="188" priority="1786" operator="equal">
      <formula>"Bajo"</formula>
    </cfRule>
  </conditionalFormatting>
  <conditionalFormatting sqref="U11:U15">
    <cfRule type="cellIs" dxfId="187" priority="1728" operator="equal">
      <formula>"Extremo"</formula>
    </cfRule>
    <cfRule type="cellIs" dxfId="186" priority="1729" operator="equal">
      <formula>"Alto"</formula>
    </cfRule>
    <cfRule type="cellIs" dxfId="185" priority="1730" operator="equal">
      <formula>"Moderado"</formula>
    </cfRule>
    <cfRule type="cellIs" dxfId="184" priority="1731" operator="equal">
      <formula>"Bajo"</formula>
    </cfRule>
  </conditionalFormatting>
  <conditionalFormatting sqref="U17:U20">
    <cfRule type="cellIs" dxfId="183" priority="1630" operator="equal">
      <formula>"Extremo"</formula>
    </cfRule>
    <cfRule type="cellIs" dxfId="182" priority="1631" operator="equal">
      <formula>"Alto"</formula>
    </cfRule>
    <cfRule type="cellIs" dxfId="181" priority="1632" operator="equal">
      <formula>"Moderado"</formula>
    </cfRule>
    <cfRule type="cellIs" dxfId="180" priority="1633" operator="equal">
      <formula>"Bajo"</formula>
    </cfRule>
  </conditionalFormatting>
  <conditionalFormatting sqref="U23">
    <cfRule type="cellIs" dxfId="179" priority="1671" operator="equal">
      <formula>"Extremo"</formula>
    </cfRule>
    <cfRule type="cellIs" dxfId="178" priority="1672" operator="equal">
      <formula>"Alto"</formula>
    </cfRule>
    <cfRule type="cellIs" dxfId="177" priority="1673" operator="equal">
      <formula>"Moderado"</formula>
    </cfRule>
    <cfRule type="cellIs" dxfId="176" priority="1674" operator="equal">
      <formula>"Bajo"</formula>
    </cfRule>
  </conditionalFormatting>
  <conditionalFormatting sqref="U28">
    <cfRule type="cellIs" dxfId="175" priority="1" operator="equal">
      <formula>"Catastrófico"</formula>
    </cfRule>
    <cfRule type="cellIs" dxfId="174" priority="2" operator="equal">
      <formula>"Mayor"</formula>
    </cfRule>
    <cfRule type="cellIs" dxfId="173" priority="3" operator="equal">
      <formula>"Moderado"</formula>
    </cfRule>
    <cfRule type="cellIs" dxfId="172" priority="4" operator="equal">
      <formula>"Menor"</formula>
    </cfRule>
    <cfRule type="cellIs" dxfId="171" priority="5" operator="equal">
      <formula>"Leve"</formula>
    </cfRule>
  </conditionalFormatting>
  <conditionalFormatting sqref="U30">
    <cfRule type="cellIs" dxfId="170" priority="1561" operator="equal">
      <formula>"Extremo"</formula>
    </cfRule>
    <cfRule type="cellIs" dxfId="169" priority="1562" operator="equal">
      <formula>"Alto"</formula>
    </cfRule>
    <cfRule type="cellIs" dxfId="168" priority="1563" operator="equal">
      <formula>"Moderado"</formula>
    </cfRule>
    <cfRule type="cellIs" dxfId="167" priority="1564" operator="equal">
      <formula>"Bajo"</formula>
    </cfRule>
  </conditionalFormatting>
  <conditionalFormatting sqref="U32:U39 U41:U42">
    <cfRule type="cellIs" dxfId="166" priority="1495" operator="equal">
      <formula>"Extremo"</formula>
    </cfRule>
    <cfRule type="cellIs" dxfId="165" priority="1496" operator="equal">
      <formula>"Alto"</formula>
    </cfRule>
    <cfRule type="cellIs" dxfId="164" priority="1497" operator="equal">
      <formula>"Moderado"</formula>
    </cfRule>
    <cfRule type="cellIs" dxfId="163" priority="1498" operator="equal">
      <formula>"Bajo"</formula>
    </cfRule>
  </conditionalFormatting>
  <conditionalFormatting sqref="U44:U51">
    <cfRule type="cellIs" dxfId="162" priority="1285" operator="equal">
      <formula>"Extremo"</formula>
    </cfRule>
    <cfRule type="cellIs" dxfId="161" priority="1286" operator="equal">
      <formula>"Alto"</formula>
    </cfRule>
    <cfRule type="cellIs" dxfId="160" priority="1287" operator="equal">
      <formula>"Moderado"</formula>
    </cfRule>
    <cfRule type="cellIs" dxfId="159" priority="1288" operator="equal">
      <formula>"Bajo"</formula>
    </cfRule>
  </conditionalFormatting>
  <conditionalFormatting sqref="U53:U59">
    <cfRule type="cellIs" dxfId="158" priority="1169" operator="equal">
      <formula>"Extremo"</formula>
    </cfRule>
    <cfRule type="cellIs" dxfId="157" priority="1170" operator="equal">
      <formula>"Alto"</formula>
    </cfRule>
    <cfRule type="cellIs" dxfId="156" priority="1171" operator="equal">
      <formula>"Moderado"</formula>
    </cfRule>
    <cfRule type="cellIs" dxfId="155" priority="1172" operator="equal">
      <formula>"Bajo"</formula>
    </cfRule>
  </conditionalFormatting>
  <conditionalFormatting sqref="U61:U65 U68:U74 U77">
    <cfRule type="cellIs" dxfId="154" priority="1141" operator="equal">
      <formula>"Extremo"</formula>
    </cfRule>
    <cfRule type="cellIs" dxfId="153" priority="1142" operator="equal">
      <formula>"Alto"</formula>
    </cfRule>
    <cfRule type="cellIs" dxfId="152" priority="1143" operator="equal">
      <formula>"Bajo"</formula>
    </cfRule>
    <cfRule type="cellIs" dxfId="151" priority="1144" operator="equal">
      <formula>"Moderado"</formula>
    </cfRule>
  </conditionalFormatting>
  <conditionalFormatting sqref="U82:U83">
    <cfRule type="cellIs" dxfId="150" priority="1064" operator="equal">
      <formula>"Extremo"</formula>
    </cfRule>
    <cfRule type="cellIs" dxfId="149" priority="1065" operator="equal">
      <formula>"Alto"</formula>
    </cfRule>
    <cfRule type="cellIs" dxfId="148" priority="1066" operator="equal">
      <formula>"Moderado"</formula>
    </cfRule>
    <cfRule type="cellIs" dxfId="147" priority="1067" operator="equal">
      <formula>"Bajo"</formula>
    </cfRule>
  </conditionalFormatting>
  <conditionalFormatting sqref="U87:U93 U95">
    <cfRule type="cellIs" dxfId="146" priority="1036" operator="equal">
      <formula>"Extremo"</formula>
    </cfRule>
    <cfRule type="cellIs" dxfId="145" priority="1037" operator="equal">
      <formula>"Alto"</formula>
    </cfRule>
    <cfRule type="cellIs" dxfId="144" priority="1038" operator="equal">
      <formula>"Moderado"</formula>
    </cfRule>
    <cfRule type="cellIs" dxfId="143" priority="1039" operator="equal">
      <formula>"Bajo"</formula>
    </cfRule>
  </conditionalFormatting>
  <conditionalFormatting sqref="U97:U106">
    <cfRule type="cellIs" dxfId="142" priority="980" operator="equal">
      <formula>"Extremo"</formula>
    </cfRule>
    <cfRule type="cellIs" dxfId="141" priority="981" operator="equal">
      <formula>"Alto"</formula>
    </cfRule>
    <cfRule type="cellIs" dxfId="140" priority="982" operator="equal">
      <formula>"Moderado"</formula>
    </cfRule>
    <cfRule type="cellIs" dxfId="139" priority="983" operator="equal">
      <formula>"Bajo"</formula>
    </cfRule>
  </conditionalFormatting>
  <conditionalFormatting sqref="U108 U111">
    <cfRule type="cellIs" dxfId="138" priority="937" operator="equal">
      <formula>"Extremo"</formula>
    </cfRule>
    <cfRule type="cellIs" dxfId="137" priority="938" operator="equal">
      <formula>"Alto"</formula>
    </cfRule>
    <cfRule type="cellIs" dxfId="136" priority="939" operator="equal">
      <formula>"Moderado"</formula>
    </cfRule>
    <cfRule type="cellIs" dxfId="135" priority="940" operator="equal">
      <formula>"Bajo"</formula>
    </cfRule>
  </conditionalFormatting>
  <conditionalFormatting sqref="U114">
    <cfRule type="cellIs" dxfId="134" priority="824" operator="equal">
      <formula>"Extremo"</formula>
    </cfRule>
    <cfRule type="cellIs" dxfId="133" priority="825" operator="equal">
      <formula>"Alto"</formula>
    </cfRule>
    <cfRule type="cellIs" dxfId="132" priority="826" operator="equal">
      <formula>"Moderado"</formula>
    </cfRule>
    <cfRule type="cellIs" dxfId="131" priority="827" operator="equal">
      <formula>"Bajo"</formula>
    </cfRule>
  </conditionalFormatting>
  <conditionalFormatting sqref="U148:U150">
    <cfRule type="cellIs" dxfId="130" priority="75" operator="equal">
      <formula>"Extremo"</formula>
    </cfRule>
    <cfRule type="cellIs" dxfId="129" priority="76" operator="equal">
      <formula>"Alto"</formula>
    </cfRule>
    <cfRule type="cellIs" dxfId="128" priority="77" operator="equal">
      <formula>"Moderado"</formula>
    </cfRule>
    <cfRule type="cellIs" dxfId="127" priority="78" operator="equal">
      <formula>"Bajo"</formula>
    </cfRule>
  </conditionalFormatting>
  <conditionalFormatting sqref="U131:U134">
    <cfRule type="cellIs" dxfId="126" priority="121" operator="equal">
      <formula>"Extremo"</formula>
    </cfRule>
    <cfRule type="cellIs" dxfId="125" priority="122" operator="equal">
      <formula>"Alto"</formula>
    </cfRule>
    <cfRule type="cellIs" dxfId="124" priority="123" operator="equal">
      <formula>"Moderado"</formula>
    </cfRule>
    <cfRule type="cellIs" dxfId="123" priority="124" operator="equal">
      <formula>"Bajo"</formula>
    </cfRule>
  </conditionalFormatting>
  <conditionalFormatting sqref="U135">
    <cfRule type="cellIs" dxfId="122" priority="161" operator="equal">
      <formula>"Extremo"</formula>
    </cfRule>
    <cfRule type="cellIs" dxfId="121" priority="162" operator="equal">
      <formula>"Alto"</formula>
    </cfRule>
    <cfRule type="cellIs" dxfId="120" priority="163" operator="equal">
      <formula>"Moderado"</formula>
    </cfRule>
    <cfRule type="cellIs" dxfId="119" priority="164" operator="equal">
      <formula>"Bajo"</formula>
    </cfRule>
  </conditionalFormatting>
  <conditionalFormatting sqref="U136 U138:U140 U143 U146">
    <cfRule type="cellIs" dxfId="118" priority="170" operator="equal">
      <formula>"Extremo"</formula>
    </cfRule>
    <cfRule type="cellIs" dxfId="117" priority="171" operator="equal">
      <formula>"Alto"</formula>
    </cfRule>
    <cfRule type="cellIs" dxfId="116" priority="172" operator="equal">
      <formula>"Moderado"</formula>
    </cfRule>
    <cfRule type="cellIs" dxfId="115" priority="173" operator="equal">
      <formula>"Bajo"</formula>
    </cfRule>
  </conditionalFormatting>
  <conditionalFormatting sqref="U152:U154 U161:U163">
    <cfRule type="cellIs" dxfId="114" priority="780" operator="equal">
      <formula>"Extremo"</formula>
    </cfRule>
    <cfRule type="cellIs" dxfId="113" priority="781" operator="equal">
      <formula>"Alto"</formula>
    </cfRule>
    <cfRule type="cellIs" dxfId="112" priority="782" operator="equal">
      <formula>"Moderado"</formula>
    </cfRule>
    <cfRule type="cellIs" dxfId="111" priority="783" operator="equal">
      <formula>"Bajo"</formula>
    </cfRule>
  </conditionalFormatting>
  <conditionalFormatting sqref="U155">
    <cfRule type="cellIs" dxfId="110" priority="784" operator="equal">
      <formula>"Extremo"</formula>
    </cfRule>
    <cfRule type="cellIs" dxfId="109" priority="785" operator="equal">
      <formula>"Alto"</formula>
    </cfRule>
    <cfRule type="cellIs" dxfId="108" priority="786" operator="equal">
      <formula>"Moderado"</formula>
    </cfRule>
    <cfRule type="cellIs" dxfId="107" priority="787" operator="equal">
      <formula>"Bajo"</formula>
    </cfRule>
  </conditionalFormatting>
  <conditionalFormatting sqref="U158">
    <cfRule type="cellIs" dxfId="106" priority="788" operator="equal">
      <formula>"Extremo"</formula>
    </cfRule>
    <cfRule type="cellIs" dxfId="105" priority="789" operator="equal">
      <formula>"Alto"</formula>
    </cfRule>
    <cfRule type="cellIs" dxfId="104" priority="790" operator="equal">
      <formula>"Moderado"</formula>
    </cfRule>
    <cfRule type="cellIs" dxfId="103" priority="791" operator="equal">
      <formula>"Bajo"</formula>
    </cfRule>
  </conditionalFormatting>
  <conditionalFormatting sqref="U168:U172">
    <cfRule type="cellIs" dxfId="102" priority="657" operator="equal">
      <formula>"Extremo"</formula>
    </cfRule>
    <cfRule type="cellIs" dxfId="101" priority="658" operator="equal">
      <formula>"Alto"</formula>
    </cfRule>
    <cfRule type="cellIs" dxfId="100" priority="659" operator="equal">
      <formula>"Moderado"</formula>
    </cfRule>
    <cfRule type="cellIs" dxfId="99" priority="660" operator="equal">
      <formula>"Bajo"</formula>
    </cfRule>
  </conditionalFormatting>
  <conditionalFormatting sqref="U175:U176">
    <cfRule type="cellIs" dxfId="98" priority="694" operator="equal">
      <formula>"Extremo"</formula>
    </cfRule>
    <cfRule type="cellIs" dxfId="97" priority="695" operator="equal">
      <formula>"Alto"</formula>
    </cfRule>
    <cfRule type="cellIs" dxfId="96" priority="696" operator="equal">
      <formula>"Moderado"</formula>
    </cfRule>
    <cfRule type="cellIs" dxfId="95" priority="697" operator="equal">
      <formula>"Bajo"</formula>
    </cfRule>
  </conditionalFormatting>
  <conditionalFormatting sqref="U178">
    <cfRule type="cellIs" dxfId="94" priority="703" operator="equal">
      <formula>"Extremo"</formula>
    </cfRule>
    <cfRule type="cellIs" dxfId="93" priority="704" operator="equal">
      <formula>"Alto"</formula>
    </cfRule>
    <cfRule type="cellIs" dxfId="92" priority="705" operator="equal">
      <formula>"Moderado"</formula>
    </cfRule>
    <cfRule type="cellIs" dxfId="91" priority="706" operator="equal">
      <formula>"Bajo"</formula>
    </cfRule>
  </conditionalFormatting>
  <conditionalFormatting sqref="U182">
    <cfRule type="cellIs" dxfId="90" priority="735" operator="equal">
      <formula>"Extremo"</formula>
    </cfRule>
    <cfRule type="cellIs" dxfId="89" priority="736" operator="equal">
      <formula>"Alto"</formula>
    </cfRule>
    <cfRule type="cellIs" dxfId="88" priority="737" operator="equal">
      <formula>"Moderado"</formula>
    </cfRule>
    <cfRule type="cellIs" dxfId="87" priority="738" operator="equal">
      <formula>"Bajo"</formula>
    </cfRule>
  </conditionalFormatting>
  <conditionalFormatting sqref="U185">
    <cfRule type="cellIs" dxfId="86" priority="498" operator="equal">
      <formula>"Extremo"</formula>
    </cfRule>
    <cfRule type="cellIs" dxfId="85" priority="499" operator="equal">
      <formula>"Alto"</formula>
    </cfRule>
    <cfRule type="cellIs" dxfId="84" priority="500" operator="equal">
      <formula>"Moderado"</formula>
    </cfRule>
    <cfRule type="cellIs" dxfId="83" priority="501" operator="equal">
      <formula>"Bajo"</formula>
    </cfRule>
  </conditionalFormatting>
  <conditionalFormatting sqref="U188">
    <cfRule type="cellIs" dxfId="82" priority="463" operator="equal">
      <formula>"Extremo"</formula>
    </cfRule>
    <cfRule type="cellIs" dxfId="81" priority="464" operator="equal">
      <formula>"Alto"</formula>
    </cfRule>
    <cfRule type="cellIs" dxfId="80" priority="465" operator="equal">
      <formula>"Moderado"</formula>
    </cfRule>
    <cfRule type="cellIs" dxfId="79" priority="466" operator="equal">
      <formula>"Bajo"</formula>
    </cfRule>
  </conditionalFormatting>
  <conditionalFormatting sqref="U190">
    <cfRule type="cellIs" dxfId="78" priority="454" operator="equal">
      <formula>"Extremo"</formula>
    </cfRule>
    <cfRule type="cellIs" dxfId="77" priority="455" operator="equal">
      <formula>"Alto"</formula>
    </cfRule>
    <cfRule type="cellIs" dxfId="76" priority="456" operator="equal">
      <formula>"Moderado"</formula>
    </cfRule>
    <cfRule type="cellIs" dxfId="75" priority="457" operator="equal">
      <formula>"Bajo"</formula>
    </cfRule>
  </conditionalFormatting>
  <conditionalFormatting sqref="U192 U194">
    <cfRule type="cellIs" dxfId="74" priority="424" operator="equal">
      <formula>"Extremo"</formula>
    </cfRule>
    <cfRule type="cellIs" dxfId="73" priority="425" operator="equal">
      <formula>"Alto"</formula>
    </cfRule>
    <cfRule type="cellIs" dxfId="72" priority="426" operator="equal">
      <formula>"Moderado"</formula>
    </cfRule>
    <cfRule type="cellIs" dxfId="71" priority="427" operator="equal">
      <formula>"Bajo"</formula>
    </cfRule>
  </conditionalFormatting>
  <conditionalFormatting sqref="U196">
    <cfRule type="cellIs" dxfId="70" priority="380" operator="equal">
      <formula>"Extremo"</formula>
    </cfRule>
    <cfRule type="cellIs" dxfId="69" priority="381" operator="equal">
      <formula>"Alto"</formula>
    </cfRule>
    <cfRule type="cellIs" dxfId="68" priority="382" operator="equal">
      <formula>"Moderado"</formula>
    </cfRule>
    <cfRule type="cellIs" dxfId="67" priority="383" operator="equal">
      <formula>"Bajo"</formula>
    </cfRule>
  </conditionalFormatting>
  <conditionalFormatting sqref="U201:U202">
    <cfRule type="cellIs" dxfId="66" priority="295" operator="equal">
      <formula>"Extremo"</formula>
    </cfRule>
    <cfRule type="cellIs" dxfId="65" priority="296" operator="equal">
      <formula>"Alto"</formula>
    </cfRule>
    <cfRule type="cellIs" dxfId="64" priority="297" operator="equal">
      <formula>"Moderado"</formula>
    </cfRule>
    <cfRule type="cellIs" dxfId="63" priority="298" operator="equal">
      <formula>"Bajo"</formula>
    </cfRule>
  </conditionalFormatting>
  <conditionalFormatting sqref="U204">
    <cfRule type="cellIs" dxfId="62" priority="299" operator="equal">
      <formula>"Extremo"</formula>
    </cfRule>
    <cfRule type="cellIs" dxfId="61" priority="300" operator="equal">
      <formula>"Alto"</formula>
    </cfRule>
    <cfRule type="cellIs" dxfId="60" priority="301" operator="equal">
      <formula>"Moderado"</formula>
    </cfRule>
    <cfRule type="cellIs" dxfId="59" priority="302" operator="equal">
      <formula>"Bajo"</formula>
    </cfRule>
  </conditionalFormatting>
  <conditionalFormatting sqref="U209:U211">
    <cfRule type="cellIs" dxfId="58" priority="245" operator="equal">
      <formula>"Extremo"</formula>
    </cfRule>
    <cfRule type="cellIs" dxfId="57" priority="246" operator="equal">
      <formula>"Alto"</formula>
    </cfRule>
    <cfRule type="cellIs" dxfId="56" priority="247" operator="equal">
      <formula>"Moderado"</formula>
    </cfRule>
    <cfRule type="cellIs" dxfId="55" priority="248" operator="equal">
      <formula>"Bajo"</formula>
    </cfRule>
  </conditionalFormatting>
  <conditionalFormatting sqref="AF30:AF33">
    <cfRule type="cellIs" dxfId="54" priority="1542" operator="equal">
      <formula>"Muy Alta"</formula>
    </cfRule>
    <cfRule type="cellIs" dxfId="53" priority="1543" operator="equal">
      <formula>"Alta"</formula>
    </cfRule>
    <cfRule type="cellIs" dxfId="52" priority="1544" operator="equal">
      <formula>"Media"</formula>
    </cfRule>
    <cfRule type="cellIs" dxfId="51" priority="1545" operator="equal">
      <formula>"Baja"</formula>
    </cfRule>
    <cfRule type="cellIs" dxfId="50" priority="1546" operator="equal">
      <formula>"Muy Baja"</formula>
    </cfRule>
  </conditionalFormatting>
  <conditionalFormatting sqref="P131:P134 P148:P150">
    <cfRule type="cellIs" dxfId="49" priority="65" operator="equal">
      <formula>"Muy Alta"</formula>
    </cfRule>
    <cfRule type="cellIs" dxfId="48" priority="66" operator="equal">
      <formula>"Alta"</formula>
    </cfRule>
    <cfRule type="cellIs" dxfId="47" priority="67" operator="equal">
      <formula>"Media"</formula>
    </cfRule>
    <cfRule type="cellIs" dxfId="46" priority="68" operator="equal">
      <formula>"Baja"</formula>
    </cfRule>
    <cfRule type="cellIs" dxfId="45" priority="69" operator="equal">
      <formula>"Muy Baja"</formula>
    </cfRule>
  </conditionalFormatting>
  <conditionalFormatting sqref="AF51:AJ52">
    <cfRule type="cellIs" dxfId="44" priority="1307" operator="equal">
      <formula>"Muy Alta"</formula>
    </cfRule>
    <cfRule type="cellIs" dxfId="43" priority="1308" operator="equal">
      <formula>"Alta"</formula>
    </cfRule>
    <cfRule type="cellIs" dxfId="42" priority="1309" operator="equal">
      <formula>"Media"</formula>
    </cfRule>
    <cfRule type="cellIs" dxfId="41" priority="1310" operator="equal">
      <formula>"Baja"</formula>
    </cfRule>
    <cfRule type="cellIs" dxfId="40" priority="1311" operator="equal">
      <formula>"Muy Baja"</formula>
    </cfRule>
  </conditionalFormatting>
  <conditionalFormatting sqref="AG51:AJ53">
    <cfRule type="cellIs" dxfId="39" priority="1330" operator="equal">
      <formula>"Muy Alta"</formula>
    </cfRule>
    <cfRule type="cellIs" dxfId="38" priority="1331" operator="equal">
      <formula>"Alta"</formula>
    </cfRule>
    <cfRule type="cellIs" dxfId="37" priority="1332" operator="equal">
      <formula>"Media"</formula>
    </cfRule>
    <cfRule type="cellIs" dxfId="36" priority="1333" operator="equal">
      <formula>"Baja"</formula>
    </cfRule>
    <cfRule type="cellIs" dxfId="35" priority="1334" operator="equal">
      <formula>"Muy Baja"</formula>
    </cfRule>
  </conditionalFormatting>
  <conditionalFormatting sqref="AH30:AH33">
    <cfRule type="cellIs" dxfId="34" priority="1547" operator="equal">
      <formula>"Catastrófico"</formula>
    </cfRule>
    <cfRule type="cellIs" dxfId="33" priority="1548" operator="equal">
      <formula>"Mayor"</formula>
    </cfRule>
    <cfRule type="cellIs" dxfId="32" priority="1549" operator="equal">
      <formula>"Moderado"</formula>
    </cfRule>
    <cfRule type="cellIs" dxfId="31" priority="1550" operator="equal">
      <formula>"Menor"</formula>
    </cfRule>
    <cfRule type="cellIs" dxfId="30" priority="1551" operator="equal">
      <formula>"Leve"</formula>
    </cfRule>
  </conditionalFormatting>
  <conditionalFormatting sqref="S108 S110:S111 S114">
    <cfRule type="cellIs" dxfId="29" priority="918" operator="equal">
      <formula>"Catastrófico"</formula>
    </cfRule>
    <cfRule type="cellIs" dxfId="28" priority="919" operator="equal">
      <formula>"Mayor"</formula>
    </cfRule>
    <cfRule type="cellIs" dxfId="27" priority="920" operator="equal">
      <formula>"Moderado"</formula>
    </cfRule>
    <cfRule type="cellIs" dxfId="26" priority="921" operator="equal">
      <formula>"Menor"</formula>
    </cfRule>
    <cfRule type="cellIs" dxfId="25" priority="922" operator="equal">
      <formula>"Leve"</formula>
    </cfRule>
  </conditionalFormatting>
  <conditionalFormatting sqref="AH114:AH115">
    <cfRule type="cellIs" dxfId="24" priority="828" operator="equal">
      <formula>"Catastrófico"</formula>
    </cfRule>
    <cfRule type="cellIs" dxfId="23" priority="829" operator="equal">
      <formula>"Mayor"</formula>
    </cfRule>
    <cfRule type="cellIs" dxfId="22" priority="830" operator="equal">
      <formula>"Moderado"</formula>
    </cfRule>
    <cfRule type="cellIs" dxfId="21" priority="831" operator="equal">
      <formula>"Menor"</formula>
    </cfRule>
    <cfRule type="cellIs" dxfId="20" priority="832" operator="equal">
      <formula>"Leve"</formula>
    </cfRule>
  </conditionalFormatting>
  <conditionalFormatting sqref="AJ8:AJ24">
    <cfRule type="cellIs" dxfId="19" priority="1644" operator="equal">
      <formula>"Extremo"</formula>
    </cfRule>
    <cfRule type="cellIs" dxfId="18" priority="1645" operator="equal">
      <formula>"Alto"</formula>
    </cfRule>
    <cfRule type="cellIs" dxfId="17" priority="1646" operator="equal">
      <formula>"Moderado"</formula>
    </cfRule>
    <cfRule type="cellIs" dxfId="16" priority="1647" operator="equal">
      <formula>"Bajo"</formula>
    </cfRule>
  </conditionalFormatting>
  <conditionalFormatting sqref="AJ26:AJ28 AJ30:AJ33">
    <cfRule type="cellIs" dxfId="15" priority="1552" operator="equal">
      <formula>"Extremo"</formula>
    </cfRule>
    <cfRule type="cellIs" dxfId="14" priority="1553" operator="equal">
      <formula>"Alto"</formula>
    </cfRule>
    <cfRule type="cellIs" dxfId="13" priority="1554" operator="equal">
      <formula>"Moderado"</formula>
    </cfRule>
    <cfRule type="cellIs" dxfId="12" priority="1555" operator="equal">
      <formula>"Bajo"</formula>
    </cfRule>
  </conditionalFormatting>
  <conditionalFormatting sqref="AJ87">
    <cfRule type="cellIs" dxfId="11" priority="1055" operator="equal">
      <formula>"Extremo"</formula>
    </cfRule>
    <cfRule type="cellIs" dxfId="10" priority="1056" operator="equal">
      <formula>"Alto"</formula>
    </cfRule>
    <cfRule type="cellIs" dxfId="9" priority="1057" operator="equal">
      <formula>"Moderado"</formula>
    </cfRule>
    <cfRule type="cellIs" dxfId="8" priority="1058" operator="equal">
      <formula>"Bajo"</formula>
    </cfRule>
  </conditionalFormatting>
  <conditionalFormatting sqref="U110">
    <cfRule type="cellIs" dxfId="7" priority="928" operator="equal">
      <formula>"Extremo"</formula>
    </cfRule>
    <cfRule type="cellIs" dxfId="6" priority="929" operator="equal">
      <formula>"Alto"</formula>
    </cfRule>
    <cfRule type="cellIs" dxfId="5" priority="930" operator="equal">
      <formula>"Moderado"</formula>
    </cfRule>
    <cfRule type="cellIs" dxfId="4" priority="931" operator="equal">
      <formula>"Bajo"</formula>
    </cfRule>
  </conditionalFormatting>
  <conditionalFormatting sqref="AJ114:AJ115">
    <cfRule type="cellIs" dxfId="3" priority="833" operator="equal">
      <formula>"Extremo"</formula>
    </cfRule>
    <cfRule type="cellIs" dxfId="2" priority="834" operator="equal">
      <formula>"Alto"</formula>
    </cfRule>
    <cfRule type="cellIs" dxfId="1" priority="835" operator="equal">
      <formula>"Moderado"</formula>
    </cfRule>
    <cfRule type="cellIs" dxfId="0" priority="836" operator="equal">
      <formula>"Bajo"</formula>
    </cfRule>
  </conditionalFormatting>
  <dataValidations xWindow="977" yWindow="524" count="3">
    <dataValidation allowBlank="1" showInputMessage="1" showErrorMessage="1" prompt="Recuerde que las acciones se generan bajo la medida de mitigar el riesgo" sqref="AN35 AN51:AN52 AN8:AN10 AN13:AN24 AN28:AN29 AN39:AN44 AN63:AN65 AN68:AN73 AN75 AN77:AN79 AN83:AN84 AN86:AN88 AN97:AN107 AN114:AN115 AN119:AN122 AN150:AN154 AN156:AN163"/>
    <dataValidation showInputMessage="1" showErrorMessage="1" prompt="Recuerde que las acciones se generan bajo la medida de mitigar el riesgo" sqref="AN48"/>
    <dataValidation allowBlank="1" showErrorMessage="1" sqref="D42:D44 F97:F107"/>
  </dataValidations>
  <pageMargins left="0.7" right="0.7" top="0.75" bottom="0.75" header="0" footer="0"/>
  <pageSetup scale="10" orientation="portrait" r:id="rId1"/>
  <drawing r:id="rId2"/>
  <legacyDrawing r:id="rId3"/>
  <extLst>
    <ext xmlns:x14="http://schemas.microsoft.com/office/spreadsheetml/2009/9/main" uri="{CCE6A557-97BC-4b89-ADB6-D9C93CAAB3DF}">
      <x14:dataValidations xmlns:xm="http://schemas.microsoft.com/office/excel/2006/main" xWindow="977" yWindow="524" count="92">
        <x14:dataValidation type="custom" allowBlank="1" showInputMessage="1" showErrorMessage="1" prompt="Recuerde que las acciones se generan bajo la medida de mitigar el riesgo">
          <x14:formula1>
            <xm:f>IF(OR(AK11='\Users\jalil\Library\Containers\com.microsoft.Excel\Data\Documents\C:\Users\nidia.carrion\Desktop\RIESGOS\[1. Matriz de Riesgos Gestión Estratégica 2023.xlsx]Opciones Tratamiento'!#REF!,AK11='\Users\jalil\Library\Containers\com.microsoft.Excel\Data\Documents\C:\Users\nidia.carrion\Desktop\RIESGOS\[1. Matriz de Riesgos Gestión Estratégica 2023.xlsx]Opciones Tratamiento'!#REF!,AK11='\Users\jalil\Library\Containers\com.microsoft.Excel\Data\Documents\C:\Users\nidia.carrion\Desktop\RIESGOS\[1. Matriz de Riesgos Gestión Estratégica 2023.xlsx]Opciones Tratamiento'!#REF!),ISBLANK(AK11),ISTEXT(AK11))</xm:f>
          </x14:formula1>
          <xm:sqref>AN11</xm:sqref>
        </x14:dataValidation>
        <x14:dataValidation type="custom" allowBlank="1" showInputMessage="1" showErrorMessage="1" prompt="Recuerde que las acciones se generan bajo la medida de mitigar el riesgo">
          <x14:formula1>
            <xm:f>IF(OR(AJ8='\Users\jalil\Library\Containers\com.microsoft.Excel\Data\Documents\C:\Users\nidia.carrion\Desktop\RIESGOS\[1. Matriz de Riesgos Gestión Estratégica 2023.xlsx]Opciones Tratamiento'!#REF!,AJ8='\Users\jalil\Library\Containers\com.microsoft.Excel\Data\Documents\C:\Users\nidia.carrion\Desktop\RIESGOS\[1. Matriz de Riesgos Gestión Estratégica 2023.xlsx]Opciones Tratamiento'!#REF!,AJ8='\Users\jalil\Library\Containers\com.microsoft.Excel\Data\Documents\C:\Users\nidia.carrion\Desktop\RIESGOS\[1. Matriz de Riesgos Gestión Estratégica 2023.xlsx]Opciones Tratamiento'!#REF!),ISBLANK(AJ8),ISTEXT(AJ8))</xm:f>
          </x14:formula1>
          <xm:sqref>AL11 AL13 AL8:AL9</xm:sqref>
        </x14:dataValidation>
        <x14:dataValidation type="list" allowBlank="1" showErrorMessage="1">
          <x14:formula1>
            <xm:f>'\Users\jalil\Library\Containers\com.microsoft.Excel\Data\Documents\C:\Users\nidia.carrion\Desktop\RIESGOS\[2. Matriz de riesgos Gestión de Proyectos 2023.xlsx]Opciones Tratamiento'!#REF!</xm:f>
          </x14:formula1>
          <xm:sqref>AR15:AR19</xm:sqref>
        </x14:dataValidation>
        <x14:dataValidation type="list" allowBlank="1" showErrorMessage="1">
          <x14:formula1>
            <xm:f>'Tabla Impacto'!$D$11:$D$15</xm:f>
          </x14:formula1>
          <xm:sqref>R114:R123 R30:R54 R8:R28 R63:R107 R150:R164</xm:sqref>
        </x14:dataValidation>
        <x14:dataValidation type="custom" allowBlank="1" showInputMessage="1" showErrorMessage="1" prompt="Recuerde que las acciones se generan bajo la medida de mitigar el riesgo">
          <x14:formula1>
            <xm:f>IF(OR(AK15='\Users\jalil\Library\Containers\com.microsoft.Excel\Data\Documents\C:\Users\nidia.carrion\Desktop\RIESGOS\[2. Matriz de riesgos Gestión de Proyectos 2023.xlsx]Opciones Tratamiento'!#REF!,AK15='\Users\jalil\Library\Containers\com.microsoft.Excel\Data\Documents\C:\Users\nidia.carrion\Desktop\RIESGOS\[2. Matriz de riesgos Gestión de Proyectos 2023.xlsx]Opciones Tratamiento'!#REF!,AK15='\Users\jalil\Library\Containers\com.microsoft.Excel\Data\Documents\C:\Users\nidia.carrion\Desktop\RIESGOS\[2. Matriz de riesgos Gestión de Proyectos 2023.xlsx]Opciones Tratamiento'!#REF!),ISBLANK(AK15),ISTEXT(AK15))</xm:f>
          </x14:formula1>
          <xm:sqref>AQ15:AQ19</xm:sqref>
        </x14:dataValidation>
        <x14:dataValidation type="custom" allowBlank="1" showInputMessage="1" showErrorMessage="1" prompt="Recuerde que las acciones se generan bajo la medida de mitigar el riesgo">
          <x14:formula1>
            <xm:f>IF(OR(AJ15='\Users\jalil\Library\Containers\com.microsoft.Excel\Data\Documents\C:\Users\nidia.carrion\Desktop\RIESGOS\[2. Matriz de riesgos Gestión de Proyectos 2023.xlsx]Opciones Tratamiento'!#REF!,AJ15='\Users\jalil\Library\Containers\com.microsoft.Excel\Data\Documents\C:\Users\nidia.carrion\Desktop\RIESGOS\[2. Matriz de riesgos Gestión de Proyectos 2023.xlsx]Opciones Tratamiento'!#REF!,AJ15='\Users\jalil\Library\Containers\com.microsoft.Excel\Data\Documents\C:\Users\nidia.carrion\Desktop\RIESGOS\[2. Matriz de riesgos Gestión de Proyectos 2023.xlsx]Opciones Tratamiento'!#REF!),ISBLANK(AJ15),ISTEXT(AJ15))</xm:f>
          </x14:formula1>
          <xm:sqref>AL19 AL17 AL15</xm:sqref>
        </x14:dataValidation>
        <x14:dataValidation type="custom" allowBlank="1" showInputMessage="1" showErrorMessage="1" prompt="Recuerde que las acciones se generan bajo la medida de mitigar el riesgo">
          <x14:formula1>
            <xm:f>IF(OR(AK15='\Users\jalil\Library\Containers\com.microsoft.Excel\Data\Documents\C:\Users\nidia.carrion\Desktop\RIESGOS\[2. Matriz de riesgos Gestión de Proyectos 2023.xlsx]Opciones Tratamiento'!#REF!,AK15='\Users\jalil\Library\Containers\com.microsoft.Excel\Data\Documents\C:\Users\nidia.carrion\Desktop\RIESGOS\[2. Matriz de riesgos Gestión de Proyectos 2023.xlsx]Opciones Tratamiento'!#REF!,AK15='\Users\jalil\Library\Containers\com.microsoft.Excel\Data\Documents\C:\Users\nidia.carrion\Desktop\RIESGOS\[2. Matriz de riesgos Gestión de Proyectos 2023.xlsx]Opciones Tratamiento'!#REF!),ISBLANK(AK15),ISTEXT(AK15))</xm:f>
          </x14:formula1>
          <xm:sqref>AP15:AP19</xm:sqref>
        </x14:dataValidation>
        <x14:dataValidation type="list" allowBlank="1" showErrorMessage="1">
          <x14:formula1>
            <xm:f>'\Users\jalil\Library\Containers\com.microsoft.Excel\Data\Documents\C:\Users\nidia.carrion\Desktop\RIESGOS\[3. Matriz de Riesgos Proceso Gestión de Calidad 2023.xlsx]Opciones Tratamiento'!#REF!</xm:f>
          </x14:formula1>
          <xm:sqref>AR20:AR21 AR23:AR26</xm:sqref>
        </x14:dataValidation>
        <x14:dataValidation type="custom" allowBlank="1" showInputMessage="1" showErrorMessage="1" prompt="Recuerde que las acciones se generan bajo la medida de mitigar el riesgo">
          <x14:formula1>
            <xm:f>IF(OR(AK20='\Users\jalil\Library\Containers\com.microsoft.Excel\Data\Documents\C:\Users\nidia.carrion\Desktop\RIESGOS\[3. Matriz de Riesgos Proceso Gestión de Calidad 2023.xlsx]Opciones Tratamiento'!#REF!,AK20='\Users\jalil\Library\Containers\com.microsoft.Excel\Data\Documents\C:\Users\nidia.carrion\Desktop\RIESGOS\[3. Matriz de Riesgos Proceso Gestión de Calidad 2023.xlsx]Opciones Tratamiento'!#REF!,AK20='\Users\jalil\Library\Containers\com.microsoft.Excel\Data\Documents\C:\Users\nidia.carrion\Desktop\RIESGOS\[3. Matriz de Riesgos Proceso Gestión de Calidad 2023.xlsx]Opciones Tratamiento'!#REF!),ISBLANK(AK20),ISTEXT(AK20))</xm:f>
          </x14:formula1>
          <xm:sqref>AQ20 AQ23:AQ29</xm:sqref>
        </x14:dataValidation>
        <x14:dataValidation type="custom" allowBlank="1" showInputMessage="1" showErrorMessage="1" prompt="Recuerde que las acciones se generan bajo la medida de mitigar el riesgo">
          <x14:formula1>
            <xm:f>IF(OR(AJ20='\Users\jalil\Library\Containers\com.microsoft.Excel\Data\Documents\C:\Users\nidia.carrion\Desktop\RIESGOS\[3. Matriz de Riesgos Proceso Gestión de Calidad 2023.xlsx]Opciones Tratamiento'!#REF!,AJ20='\Users\jalil\Library\Containers\com.microsoft.Excel\Data\Documents\C:\Users\nidia.carrion\Desktop\RIESGOS\[3. Matriz de Riesgos Proceso Gestión de Calidad 2023.xlsx]Opciones Tratamiento'!#REF!,AJ20='\Users\jalil\Library\Containers\com.microsoft.Excel\Data\Documents\C:\Users\nidia.carrion\Desktop\RIESGOS\[3. Matriz de Riesgos Proceso Gestión de Calidad 2023.xlsx]Opciones Tratamiento'!#REF!),ISBLANK(AJ20),ISTEXT(AJ20))</xm:f>
          </x14:formula1>
          <xm:sqref>AL20 AL23 AL25:AL26</xm:sqref>
        </x14:dataValidation>
        <x14:dataValidation type="list" allowBlank="1" showErrorMessage="1">
          <x14:formula1>
            <xm:f>'\Users\jalil\Library\Containers\com.microsoft.Excel\Data\Documents\C:\Users\nidia.carrion\Desktop\RIESGOS\[4. Matriz de Riesgos Proceso Gestión Trámite Legislativo 2023.xlsx]Opciones Tratamiento'!#REF!</xm:f>
          </x14:formula1>
          <xm:sqref>AR30:AR38</xm:sqref>
        </x14:dataValidation>
        <x14:dataValidation type="custom" allowBlank="1" showInputMessage="1" showErrorMessage="1" prompt="Recuerde que las acciones se generan bajo la medida de mitigar el riesgo">
          <x14:formula1>
            <xm:f>IF(OR(AK30='\Users\jalil\Library\Containers\com.microsoft.Excel\Data\Documents\C:\Users\nidia.carrion\Desktop\RIESGOS\[4. Matriz de Riesgos Proceso Gestión Trámite Legislativo 2023.xlsx]Opciones Tratamiento'!#REF!,AK30='\Users\jalil\Library\Containers\com.microsoft.Excel\Data\Documents\C:\Users\nidia.carrion\Desktop\RIESGOS\[4. Matriz de Riesgos Proceso Gestión Trámite Legislativo 2023.xlsx]Opciones Tratamiento'!#REF!,AK30='\Users\jalil\Library\Containers\com.microsoft.Excel\Data\Documents\C:\Users\nidia.carrion\Desktop\RIESGOS\[4. Matriz de Riesgos Proceso Gestión Trámite Legislativo 2023.xlsx]Opciones Tratamiento'!#REF!),ISBLANK(AK30),ISTEXT(AK30))</xm:f>
          </x14:formula1>
          <xm:sqref>AQ30:AQ38</xm:sqref>
        </x14:dataValidation>
        <x14:dataValidation type="custom" allowBlank="1" showInputMessage="1" showErrorMessage="1" prompt="Recuerde que las acciones se generan bajo la medida de mitigar el riesgo">
          <x14:formula1>
            <xm:f>IF(OR(AK30='\Users\jalil\Library\Containers\com.microsoft.Excel\Data\Documents\C:\Users\nidia.carrion\Desktop\RIESGOS\[4. Matriz de Riesgos Proceso Gestión Trámite Legislativo 2023.xlsx]Opciones Tratamiento'!#REF!,AK30='\Users\jalil\Library\Containers\com.microsoft.Excel\Data\Documents\C:\Users\nidia.carrion\Desktop\RIESGOS\[4. Matriz de Riesgos Proceso Gestión Trámite Legislativo 2023.xlsx]Opciones Tratamiento'!#REF!,AK30='\Users\jalil\Library\Containers\com.microsoft.Excel\Data\Documents\C:\Users\nidia.carrion\Desktop\RIESGOS\[4. Matriz de Riesgos Proceso Gestión Trámite Legislativo 2023.xlsx]Opciones Tratamiento'!#REF!),ISBLANK(AK30),ISTEXT(AK30))</xm:f>
          </x14:formula1>
          <xm:sqref>AN30:AN34 AN36:AN38</xm:sqref>
        </x14:dataValidation>
        <x14:dataValidation type="custom" allowBlank="1" showInputMessage="1" showErrorMessage="1" prompt="Recuerde que las acciones se generan bajo la medida de mitigar el riesgo">
          <x14:formula1>
            <xm:f>IF(OR(AK30='\Users\jalil\Library\Containers\com.microsoft.Excel\Data\Documents\C:\Users\nidia.carrion\Desktop\RIESGOS\[4. Matriz de Riesgos Proceso Gestión Trámite Legislativo 2023.xlsx]Opciones Tratamiento'!#REF!,AK30='\Users\jalil\Library\Containers\com.microsoft.Excel\Data\Documents\C:\Users\nidia.carrion\Desktop\RIESGOS\[4. Matriz de Riesgos Proceso Gestión Trámite Legislativo 2023.xlsx]Opciones Tratamiento'!#REF!,AK30='\Users\jalil\Library\Containers\com.microsoft.Excel\Data\Documents\C:\Users\nidia.carrion\Desktop\RIESGOS\[4. Matriz de Riesgos Proceso Gestión Trámite Legislativo 2023.xlsx]Opciones Tratamiento'!#REF!),ISBLANK(AK30),ISTEXT(AK30))</xm:f>
          </x14:formula1>
          <xm:sqref>AP30:AP38</xm:sqref>
        </x14:dataValidation>
        <x14:dataValidation type="custom" allowBlank="1" showInputMessage="1" showErrorMessage="1" prompt="Recuerde que las acciones se generan bajo la medida de mitigar el riesgo">
          <x14:formula1>
            <xm:f>IF(OR(AJ30='\Users\jalil\Library\Containers\com.microsoft.Excel\Data\Documents\C:\Users\nidia.carrion\Desktop\RIESGOS\[4. Matriz de Riesgos Proceso Gestión Trámite Legislativo 2023.xlsx]Opciones Tratamiento'!#REF!,AJ30='\Users\jalil\Library\Containers\com.microsoft.Excel\Data\Documents\C:\Users\nidia.carrion\Desktop\RIESGOS\[4. Matriz de Riesgos Proceso Gestión Trámite Legislativo 2023.xlsx]Opciones Tratamiento'!#REF!,AJ30='\Users\jalil\Library\Containers\com.microsoft.Excel\Data\Documents\C:\Users\nidia.carrion\Desktop\RIESGOS\[4. Matriz de Riesgos Proceso Gestión Trámite Legislativo 2023.xlsx]Opciones Tratamiento'!#REF!),ISBLANK(AJ30),ISTEXT(AJ30))</xm:f>
          </x14:formula1>
          <xm:sqref>AL35:AL38 AL30:AL33</xm:sqref>
        </x14:dataValidation>
        <x14:dataValidation type="list" allowBlank="1" showErrorMessage="1">
          <x14:formula1>
            <xm:f>'\Users\jalil\Library\Containers\com.microsoft.Excel\Data\Documents\C:\Users\nidia.carrion\Desktop\RIESGOS\[5. Matriz de Riesgos Proceso de Gestión Electoral 2023.xlsx]Opciones Tratamiento'!#REF!</xm:f>
          </x14:formula1>
          <xm:sqref>AR39:AR41</xm:sqref>
        </x14:dataValidation>
        <x14:dataValidation type="custom" allowBlank="1" showInputMessage="1" showErrorMessage="1" prompt="Recuerde que las acciones se generan bajo la medida de mitigar el riesgo">
          <x14:formula1>
            <xm:f>IF(OR(AK39='\Users\jalil\Library\Containers\com.microsoft.Excel\Data\Documents\C:\Users\nidia.carrion\Desktop\RIESGOS\[5. Matriz de Riesgos Proceso de Gestión Electoral 2023.xlsx]Opciones Tratamiento'!#REF!,AK39='\Users\jalil\Library\Containers\com.microsoft.Excel\Data\Documents\C:\Users\nidia.carrion\Desktop\RIESGOS\[5. Matriz de Riesgos Proceso de Gestión Electoral 2023.xlsx]Opciones Tratamiento'!#REF!,AK39='\Users\jalil\Library\Containers\com.microsoft.Excel\Data\Documents\C:\Users\nidia.carrion\Desktop\RIESGOS\[5. Matriz de Riesgos Proceso de Gestión Electoral 2023.xlsx]Opciones Tratamiento'!#REF!),ISBLANK(AK39),ISTEXT(AK39))</xm:f>
          </x14:formula1>
          <xm:sqref>AQ39</xm:sqref>
        </x14:dataValidation>
        <x14:dataValidation type="custom" allowBlank="1" showInputMessage="1" showErrorMessage="1" prompt="Recuerde que las acciones se generan bajo la medida de mitigar el riesgo">
          <x14:formula1>
            <xm:f>IF(OR(AK39='\Users\jalil\Library\Containers\com.microsoft.Excel\Data\Documents\C:\Users\nidia.carrion\Desktop\RIESGOS\[5. Matriz de Riesgos Proceso de Gestión Electoral 2023.xlsx]Opciones Tratamiento'!#REF!,AK39='\Users\jalil\Library\Containers\com.microsoft.Excel\Data\Documents\C:\Users\nidia.carrion\Desktop\RIESGOS\[5. Matriz de Riesgos Proceso de Gestión Electoral 2023.xlsx]Opciones Tratamiento'!#REF!,AK39='\Users\jalil\Library\Containers\com.microsoft.Excel\Data\Documents\C:\Users\nidia.carrion\Desktop\RIESGOS\[5. Matriz de Riesgos Proceso de Gestión Electoral 2023.xlsx]Opciones Tratamiento'!#REF!),ISBLANK(AK39),ISTEXT(AK39))</xm:f>
          </x14:formula1>
          <xm:sqref>AP39:AP41</xm:sqref>
        </x14:dataValidation>
        <x14:dataValidation type="custom" allowBlank="1" showInputMessage="1" showErrorMessage="1" prompt="Recuerde que las acciones se generan bajo la medida de mitigar el riesgo">
          <x14:formula1>
            <xm:f>IF(OR(AJ39='\Users\jalil\Library\Containers\com.microsoft.Excel\Data\Documents\C:\Users\nidia.carrion\Desktop\RIESGOS\[5. Matriz de Riesgos Proceso de Gestión Electoral 2023.xlsx]Opciones Tratamiento'!#REF!,AJ39='\Users\jalil\Library\Containers\com.microsoft.Excel\Data\Documents\C:\Users\nidia.carrion\Desktop\RIESGOS\[5. Matriz de Riesgos Proceso de Gestión Electoral 2023.xlsx]Opciones Tratamiento'!#REF!,AJ39='\Users\jalil\Library\Containers\com.microsoft.Excel\Data\Documents\C:\Users\nidia.carrion\Desktop\RIESGOS\[5. Matriz de Riesgos Proceso de Gestión Electoral 2023.xlsx]Opciones Tratamiento'!#REF!),ISBLANK(AJ39),ISTEXT(AJ39))</xm:f>
          </x14:formula1>
          <xm:sqref>AL39:AL41</xm:sqref>
        </x14:dataValidation>
        <x14:dataValidation type="list" allowBlank="1" showErrorMessage="1">
          <x14:formula1>
            <xm:f>'\Users\jalil\Library\Containers\com.microsoft.Excel\Data\Documents\C:\Users\nidia.carrion\Desktop\RIESGOS\[6. Matriz de Riesgos Control Político Y Función Judicial 2023.xlsx]Opciones Tratamiento'!#REF!</xm:f>
          </x14:formula1>
          <xm:sqref>AR42:AR44</xm:sqref>
        </x14:dataValidation>
        <x14:dataValidation type="custom" allowBlank="1" showInputMessage="1" showErrorMessage="1" prompt="Recuerde que las acciones se generan bajo la medida de mitigar el riesgo">
          <x14:formula1>
            <xm:f>IF(OR(AK42='\Users\jalil\Library\Containers\com.microsoft.Excel\Data\Documents\C:\Users\nidia.carrion\Desktop\RIESGOS\[6. Matriz de Riesgos Control Político Y Función Judicial 2023.xlsx]Opciones Tratamiento'!#REF!,AK42='\Users\jalil\Library\Containers\com.microsoft.Excel\Data\Documents\C:\Users\nidia.carrion\Desktop\RIESGOS\[6. Matriz de Riesgos Control Político Y Función Judicial 2023.xlsx]Opciones Tratamiento'!#REF!,AK42='\Users\jalil\Library\Containers\com.microsoft.Excel\Data\Documents\C:\Users\nidia.carrion\Desktop\RIESGOS\[6. Matriz de Riesgos Control Político Y Función Judicial 2023.xlsx]Opciones Tratamiento'!#REF!),ISBLANK(AK42),ISTEXT(AK42))</xm:f>
          </x14:formula1>
          <xm:sqref>AQ42:AQ44</xm:sqref>
        </x14:dataValidation>
        <x14:dataValidation type="custom" allowBlank="1" showInputMessage="1" showErrorMessage="1" prompt="Recuerde que las acciones se generan bajo la medida de mitigar el riesgo">
          <x14:formula1>
            <xm:f>IF(OR(AK42='\Users\jalil\Library\Containers\com.microsoft.Excel\Data\Documents\C:\Users\nidia.carrion\Desktop\RIESGOS\[6. Matriz de Riesgos Control Político Y Función Judicial 2023.xlsx]Opciones Tratamiento'!#REF!,AK42='\Users\jalil\Library\Containers\com.microsoft.Excel\Data\Documents\C:\Users\nidia.carrion\Desktop\RIESGOS\[6. Matriz de Riesgos Control Político Y Función Judicial 2023.xlsx]Opciones Tratamiento'!#REF!,AK42='\Users\jalil\Library\Containers\com.microsoft.Excel\Data\Documents\C:\Users\nidia.carrion\Desktop\RIESGOS\[6. Matriz de Riesgos Control Político Y Función Judicial 2023.xlsx]Opciones Tratamiento'!#REF!),ISBLANK(AK42),ISTEXT(AK42))</xm:f>
          </x14:formula1>
          <xm:sqref>AP42:AP44</xm:sqref>
        </x14:dataValidation>
        <x14:dataValidation type="custom" allowBlank="1" showInputMessage="1" showErrorMessage="1" prompt="Recuerde que las acciones se generan bajo la medida de mitigar el riesgo">
          <x14:formula1>
            <xm:f>IF(OR(AJ42='\Users\jalil\Library\Containers\com.microsoft.Excel\Data\Documents\C:\Users\nidia.carrion\Desktop\RIESGOS\[6. Matriz de Riesgos Control Político Y Función Judicial 2023.xlsx]Opciones Tratamiento'!#REF!,AJ42='\Users\jalil\Library\Containers\com.microsoft.Excel\Data\Documents\C:\Users\nidia.carrion\Desktop\RIESGOS\[6. Matriz de Riesgos Control Político Y Función Judicial 2023.xlsx]Opciones Tratamiento'!#REF!,AJ42='\Users\jalil\Library\Containers\com.microsoft.Excel\Data\Documents\C:\Users\nidia.carrion\Desktop\RIESGOS\[6. Matriz de Riesgos Control Político Y Función Judicial 2023.xlsx]Opciones Tratamiento'!#REF!),ISBLANK(AJ42),ISTEXT(AJ42))</xm:f>
          </x14:formula1>
          <xm:sqref>AL42:AL44</xm:sqref>
        </x14:dataValidation>
        <x14:dataValidation type="custom" allowBlank="1" showInputMessage="1" showErrorMessage="1" prompt="Recuerde que las acciones se generan bajo la medida de mitigar el riesgo">
          <x14:formula1>
            <xm:f>IF(OR(AK45='\Users\jalil\Library\Containers\com.microsoft.Excel\Data\Documents\C:\Users\nidia.carrion\Desktop\RIESGOS\[7. Matriz de Riesgos Proceso de Gestión Protocolaria  2023.xlsx]Opciones Tratamiento'!#REF!,AK45='\Users\jalil\Library\Containers\com.microsoft.Excel\Data\Documents\C:\Users\nidia.carrion\Desktop\RIESGOS\[7. Matriz de Riesgos Proceso de Gestión Protocolaria  2023.xlsx]Opciones Tratamiento'!#REF!,AK45='\Users\jalil\Library\Containers\com.microsoft.Excel\Data\Documents\C:\Users\nidia.carrion\Desktop\RIESGOS\[7. Matriz de Riesgos Proceso de Gestión Protocolaria  2023.xlsx]Opciones Tratamiento'!#REF!),ISBLANK(AK45),ISTEXT(AK45))</xm:f>
          </x14:formula1>
          <xm:sqref>AQ45:AQ47</xm:sqref>
        </x14:dataValidation>
        <x14:dataValidation type="custom" allowBlank="1" showInputMessage="1" showErrorMessage="1" prompt="Recuerde que las acciones se generan bajo la medida de mitigar el riesgo">
          <x14:formula1>
            <xm:f>IF(OR(AK45='\Users\jalil\Library\Containers\com.microsoft.Excel\Data\Documents\C:\Users\nidia.carrion\Desktop\RIESGOS\[7. Matriz de Riesgos Proceso de Gestión Protocolaria  2023.xlsx]Opciones Tratamiento'!#REF!,AK45='\Users\jalil\Library\Containers\com.microsoft.Excel\Data\Documents\C:\Users\nidia.carrion\Desktop\RIESGOS\[7. Matriz de Riesgos Proceso de Gestión Protocolaria  2023.xlsx]Opciones Tratamiento'!#REF!,AK45='\Users\jalil\Library\Containers\com.microsoft.Excel\Data\Documents\C:\Users\nidia.carrion\Desktop\RIESGOS\[7. Matriz de Riesgos Proceso de Gestión Protocolaria  2023.xlsx]Opciones Tratamiento'!#REF!),ISBLANK(AK45),ISTEXT(AK45))</xm:f>
          </x14:formula1>
          <xm:sqref>AN45:AN47</xm:sqref>
        </x14:dataValidation>
        <x14:dataValidation type="custom" allowBlank="1" showInputMessage="1" showErrorMessage="1" prompt="Recuerde que las acciones se generan bajo la medida de mitigar el riesgo">
          <x14:formula1>
            <xm:f>IF(OR(AK45='\Users\jalil\Library\Containers\com.microsoft.Excel\Data\Documents\C:\Users\nidia.carrion\Desktop\RIESGOS\[7. Matriz de Riesgos Proceso de Gestión Protocolaria  2023.xlsx]Opciones Tratamiento'!#REF!,AK45='\Users\jalil\Library\Containers\com.microsoft.Excel\Data\Documents\C:\Users\nidia.carrion\Desktop\RIESGOS\[7. Matriz de Riesgos Proceso de Gestión Protocolaria  2023.xlsx]Opciones Tratamiento'!#REF!,AK45='\Users\jalil\Library\Containers\com.microsoft.Excel\Data\Documents\C:\Users\nidia.carrion\Desktop\RIESGOS\[7. Matriz de Riesgos Proceso de Gestión Protocolaria  2023.xlsx]Opciones Tratamiento'!#REF!),ISBLANK(AK45),ISTEXT(AK45))</xm:f>
          </x14:formula1>
          <xm:sqref>AP45:AP47</xm:sqref>
        </x14:dataValidation>
        <x14:dataValidation type="custom" allowBlank="1" showInputMessage="1" showErrorMessage="1" prompt="Recuerde que las acciones se generan bajo la medida de mitigar el riesgo">
          <x14:formula1>
            <xm:f>IF(OR(AJ45='\Users\jalil\Library\Containers\com.microsoft.Excel\Data\Documents\C:\Users\nidia.carrion\Desktop\RIESGOS\[7. Matriz de Riesgos Proceso de Gestión Protocolaria  2023.xlsx]Opciones Tratamiento'!#REF!,AJ45='\Users\jalil\Library\Containers\com.microsoft.Excel\Data\Documents\C:\Users\nidia.carrion\Desktop\RIESGOS\[7. Matriz de Riesgos Proceso de Gestión Protocolaria  2023.xlsx]Opciones Tratamiento'!#REF!,AJ45='\Users\jalil\Library\Containers\com.microsoft.Excel\Data\Documents\C:\Users\nidia.carrion\Desktop\RIESGOS\[7. Matriz de Riesgos Proceso de Gestión Protocolaria  2023.xlsx]Opciones Tratamiento'!#REF!),ISBLANK(AJ45),ISTEXT(AJ45))</xm:f>
          </x14:formula1>
          <xm:sqref>AL45:AL47</xm:sqref>
        </x14:dataValidation>
        <x14:dataValidation type="list" allowBlank="1" showErrorMessage="1">
          <x14:formula1>
            <xm:f>'\Users\jalil\Library\Containers\com.microsoft.Excel\Data\Documents\C:\Users\nidia.carrion\Desktop\RIESGOS\[7. Matriz de Riesgos Proceso de Gestión Protocolaria  2023.xlsx]Opciones Tratamiento'!#REF!</xm:f>
          </x14:formula1>
          <xm:sqref>AR45:AR47</xm:sqref>
        </x14:dataValidation>
        <x14:dataValidation type="list" allowBlank="1" showErrorMessage="1">
          <x14:formula1>
            <xm:f>'\Users\jalil\Library\Containers\com.microsoft.Excel\Data\Documents\C:\Users\nidia.carrion\Desktop\RIESGOS\[8. Matriz de Riesgos Gestión de Atención Ciudadana 2023.xlsx]Opciones Tratamiento'!#REF!</xm:f>
          </x14:formula1>
          <xm:sqref>AP48:AP54</xm:sqref>
        </x14:dataValidation>
        <x14:dataValidation type="custom" allowBlank="1" showInputMessage="1" showErrorMessage="1" prompt="Recuerde que las acciones se generan bajo la medida de mitigar el riesgo">
          <x14:formula1>
            <xm:f>IF(OR(AK53='\Users\jalil\Library\Containers\com.microsoft.Excel\Data\Documents\C:\Users\nidia.carrion\Desktop\RIESGOS\[8. Matriz de Riesgos Gestión de Atención Ciudadana 2023.xlsx]Opciones Tratamiento'!#REF!,AK53='\Users\jalil\Library\Containers\com.microsoft.Excel\Data\Documents\C:\Users\nidia.carrion\Desktop\RIESGOS\[8. Matriz de Riesgos Gestión de Atención Ciudadana 2023.xlsx]Opciones Tratamiento'!#REF!,AK53='\Users\jalil\Library\Containers\com.microsoft.Excel\Data\Documents\C:\Users\nidia.carrion\Desktop\RIESGOS\[8. Matriz de Riesgos Gestión de Atención Ciudadana 2023.xlsx]Opciones Tratamiento'!#REF!),ISBLANK(AK53),ISTEXT(AK53))</xm:f>
          </x14:formula1>
          <xm:sqref>AN53:AN54</xm:sqref>
        </x14:dataValidation>
        <x14:dataValidation type="custom" allowBlank="1" showInputMessage="1" showErrorMessage="1" prompt="Recuerde que las acciones se generan bajo la medida de mitigar el riesgo">
          <x14:formula1>
            <xm:f>IF(OR(AK74='\Users\jalil\Library\Containers\com.microsoft.Excel\Data\Documents\C:\Users\nidia.carrion\Desktop\RIESGOS\[10. Matriz de riesgos Proceso Gestión de Compras y Contratación 2023_VF_Publicar.xlsx]Opciones Tratamiento'!#REF!,AK74='\Users\jalil\Library\Containers\com.microsoft.Excel\Data\Documents\C:\Users\nidia.carrion\Desktop\RIESGOS\[10. Matriz de riesgos Proceso Gestión de Compras y Contratación 2023_VF_Publicar.xlsx]Opciones Tratamiento'!#REF!,AK74='\Users\jalil\Library\Containers\com.microsoft.Excel\Data\Documents\C:\Users\nidia.carrion\Desktop\RIESGOS\[10. Matriz de riesgos Proceso Gestión de Compras y Contratación 2023_VF_Publicar.xlsx]Opciones Tratamiento'!#REF!),ISBLANK(AK74),ISTEXT(AK74))</xm:f>
          </x14:formula1>
          <xm:sqref>AN74</xm:sqref>
        </x14:dataValidation>
        <x14:dataValidation type="custom" allowBlank="1" showInputMessage="1" showErrorMessage="1" prompt="Recuerde que las acciones se generan bajo la medida de mitigar el riesgo">
          <x14:formula1>
            <xm:f>IF(OR(AJ63='\Users\jalil\Library\Containers\com.microsoft.Excel\Data\Documents\C:\Users\nidia.carrion\Desktop\RIESGOS\[10. Matriz de riesgos Proceso Gestión de Compras y Contratación 2023_VF_Publicar.xlsx]Opciones Tratamiento'!#REF!,AJ63='\Users\jalil\Library\Containers\com.microsoft.Excel\Data\Documents\C:\Users\nidia.carrion\Desktop\RIESGOS\[10. Matriz de riesgos Proceso Gestión de Compras y Contratación 2023_VF_Publicar.xlsx]Opciones Tratamiento'!#REF!,AJ63='\Users\jalil\Library\Containers\com.microsoft.Excel\Data\Documents\C:\Users\nidia.carrion\Desktop\RIESGOS\[10. Matriz de riesgos Proceso Gestión de Compras y Contratación 2023_VF_Publicar.xlsx]Opciones Tratamiento'!#REF!),ISBLANK(AJ63),ISTEXT(AJ63))</xm:f>
          </x14:formula1>
          <xm:sqref>AL68 AL71 AL74:AL75 AL63:AL65 AL77</xm:sqref>
        </x14:dataValidation>
        <x14:dataValidation type="custom" allowBlank="1" showInputMessage="1" showErrorMessage="1" prompt="Recuerde que las acciones se generan bajo la medida de mitigar el riesgo">
          <x14:formula1>
            <xm:f>IF(OR(AK99='\Users\jalil\Library\Containers\com.microsoft.Excel\Data\Documents\C:\Users\nidia.carrion\Desktop\RIESGOS\[11. Matriz de Riesgos Bienes e Infraestructura 2023.xlsx]Opciones Tratamiento'!#REF!,AK99='\Users\jalil\Library\Containers\com.microsoft.Excel\Data\Documents\C:\Users\nidia.carrion\Desktop\RIESGOS\[11. Matriz de Riesgos Bienes e Infraestructura 2023.xlsx]Opciones Tratamiento'!#REF!,AK99='\Users\jalil\Library\Containers\com.microsoft.Excel\Data\Documents\C:\Users\nidia.carrion\Desktop\RIESGOS\[11. Matriz de Riesgos Bienes e Infraestructura 2023.xlsx]Opciones Tratamiento'!#REF!),ISBLANK(AK99),ISTEXT(AK99))</xm:f>
          </x14:formula1>
          <xm:sqref>AQ96</xm:sqref>
        </x14:dataValidation>
        <x14:dataValidation type="custom" allowBlank="1" showInputMessage="1" showErrorMessage="1" prompt="Recuerde que las acciones se generan bajo la medida de mitigar el riesgo">
          <x14:formula1>
            <xm:f>IF(OR(AJ98='\Users\jalil\Library\Containers\com.microsoft.Excel\Data\Documents\C:\Users\nidia.carrion\Desktop\RIESGOS\[11. Matriz de Riesgos Bienes e Infraestructura 2023.xlsx]Opciones Tratamiento'!#REF!,AJ98='\Users\jalil\Library\Containers\com.microsoft.Excel\Data\Documents\C:\Users\nidia.carrion\Desktop\RIESGOS\[11. Matriz de Riesgos Bienes e Infraestructura 2023.xlsx]Opciones Tratamiento'!#REF!,AJ98='\Users\jalil\Library\Containers\com.microsoft.Excel\Data\Documents\C:\Users\nidia.carrion\Desktop\RIESGOS\[11. Matriz de Riesgos Bienes e Infraestructura 2023.xlsx]Opciones Tratamiento'!#REF!),ISBLANK(AJ98),ISTEXT(AJ98))</xm:f>
          </x14:formula1>
          <xm:sqref>AL96</xm:sqref>
        </x14:dataValidation>
        <x14:dataValidation type="custom" allowBlank="1" showInputMessage="1" showErrorMessage="1" prompt="Recuerde que las acciones se generan bajo la medida de mitigar el riesgo">
          <x14:formula1>
            <xm:f>IF(OR(AK99='\Users\jalil\Library\Containers\com.microsoft.Excel\Data\Documents\C:\Users\nidia.carrion\Desktop\RIESGOS\[11. Matriz de Riesgos Bienes e Infraestructura 2023.xlsx]Opciones Tratamiento'!#REF!,AK99='\Users\jalil\Library\Containers\com.microsoft.Excel\Data\Documents\C:\Users\nidia.carrion\Desktop\RIESGOS\[11. Matriz de Riesgos Bienes e Infraestructura 2023.xlsx]Opciones Tratamiento'!#REF!,AK99='\Users\jalil\Library\Containers\com.microsoft.Excel\Data\Documents\C:\Users\nidia.carrion\Desktop\RIESGOS\[11. Matriz de Riesgos Bienes e Infraestructura 2023.xlsx]Opciones Tratamiento'!#REF!),ISBLANK(AK99),ISTEXT(AK99))</xm:f>
          </x14:formula1>
          <xm:sqref>AP96</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AQ87:AQ88</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AP87:AP88</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AP85:AP86</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AQ85:AQ86</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AL85:AL86</xm:sqref>
        </x14:dataValidation>
        <x14:dataValidation type="custom" allowBlank="1" showInputMessage="1" showErrorMessage="1" prompt="Recuerde que las acciones se generan bajo la medida de mitigar el riesgo">
          <x14:formula1>
            <xm:f>IF(OR(AK85='\Users\jalil\Library\Containers\com.microsoft.Excel\Data\Documents\C:\Users\nidia.carrion\Desktop\RIESGOS\[11. Matriz de Riesgos Bienes e Infraestructura 2023.xlsx]Opciones Tratamiento'!#REF!,AK85='\Users\jalil\Library\Containers\com.microsoft.Excel\Data\Documents\C:\Users\nidia.carrion\Desktop\RIESGOS\[11. Matriz de Riesgos Bienes e Infraestructura 2023.xlsx]Opciones Tratamiento'!#REF!,AK85='\Users\jalil\Library\Containers\com.microsoft.Excel\Data\Documents\C:\Users\nidia.carrion\Desktop\RIESGOS\[11. Matriz de Riesgos Bienes e Infraestructura 2023.xlsx]Opciones Tratamiento'!#REF!),ISBLANK(AK85),ISTEXT(AK85))</xm:f>
          </x14:formula1>
          <xm:sqref>AN85</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AL87</xm:sqref>
        </x14:dataValidation>
        <x14:dataValidation type="list" allowBlank="1" showErrorMessage="1">
          <x14:formula1>
            <xm:f>'\Users\jalil\Library\Containers\com.microsoft.Excel\Data\Documents\C:\Users\nidia.carrion\Desktop\RIESGOS\[11. Matriz de Riesgos Bienes e Infraestructura 2023.xlsx]Opciones Tratamiento'!#REF!</xm:f>
          </x14:formula1>
          <xm:sqref>AR96 AS95 AR83:AR94</xm:sqref>
        </x14:dataValidation>
        <x14:dataValidation type="custom" allowBlank="1" showInputMessage="1" showErrorMessage="1" prompt="Recuerde que las acciones se generan bajo la medida de mitigar el riesgo">
          <x14:formula1>
            <xm:f>IF(OR(#REF!='\Users\jalil\Library\Containers\com.microsoft.Excel\Data\Documents\C:\Users\nidia.carrion\Desktop\RIESGOS\[11.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Tratamiento'!#REF!,#REF!='\Users\jalil\Library\Containers\com.microsoft.Excel\Data\Documents\C:\Users\nidia.carrion\Desktop\RIESGOS\[11. Matriz de Riesgos Bienes e Infraestructura 2023.xlsx]Opciones Tratamiento'!#REF!),ISBLANK(#REF!),ISTEXT(#REF!))</xm:f>
          </x14:formula1>
          <xm:sqref>AL89:AL92 AP89:AQ94 AL94:AL95</xm:sqref>
        </x14:dataValidation>
        <x14:dataValidation type="custom" allowBlank="1" showInputMessage="1" showErrorMessage="1" prompt="Recuerde que las acciones se generan bajo la medida de mitigar el riesgo">
          <x14:formula1>
            <xm:f>IF(OR(AK96='\Users\jalil\Library\Containers\com.microsoft.Excel\Data\Documents\C:\Users\nidia.carrion\Desktop\RIESGOS\[11. Matriz de Riesgos Bienes e Infraestructura 2023.xlsx]Opciones Tratamiento'!#REF!,AK96='\Users\jalil\Library\Containers\com.microsoft.Excel\Data\Documents\C:\Users\nidia.carrion\Desktop\RIESGOS\[11. Matriz de Riesgos Bienes e Infraestructura 2023.xlsx]Opciones Tratamiento'!#REF!,AK96='\Users\jalil\Library\Containers\com.microsoft.Excel\Data\Documents\C:\Users\nidia.carrion\Desktop\RIESGOS\[11. Matriz de Riesgos Bienes e Infraestructura 2023.xlsx]Opciones Tratamiento'!#REF!),ISBLANK(AK96),ISTEXT(AK96))</xm:f>
          </x14:formula1>
          <xm:sqref>AR95</xm:sqref>
        </x14:dataValidation>
        <x14:dataValidation type="custom" allowBlank="1" showInputMessage="1" showErrorMessage="1" prompt="Recuerde que las acciones se generan bajo la medida de mitigar el riesgo">
          <x14:formula1>
            <xm:f>IF(OR(AK96='\Users\jalil\Library\Containers\com.microsoft.Excel\Data\Documents\C:\Users\nidia.carrion\Desktop\RIESGOS\[11. Matriz de Riesgos Bienes e Infraestructura 2023.xlsx]Opciones Tratamiento'!#REF!,AK96='\Users\jalil\Library\Containers\com.microsoft.Excel\Data\Documents\C:\Users\nidia.carrion\Desktop\RIESGOS\[11. Matriz de Riesgos Bienes e Infraestructura 2023.xlsx]Opciones Tratamiento'!#REF!,AK96='\Users\jalil\Library\Containers\com.microsoft.Excel\Data\Documents\C:\Users\nidia.carrion\Desktop\RIESGOS\[11. Matriz de Riesgos Bienes e Infraestructura 2023.xlsx]Opciones Tratamiento'!#REF!),ISBLANK(AK96),ISTEXT(AK96))</xm:f>
          </x14:formula1>
          <xm:sqref>AP95</xm:sqref>
        </x14:dataValidation>
        <x14:dataValidation type="custom" allowBlank="1" showInputMessage="1" showErrorMessage="1" prompt="Recuerde que las acciones se generan bajo la medida de mitigar el riesgo">
          <x14:formula1>
            <xm:f>IF(OR(AK96='\Users\jalil\Library\Containers\com.microsoft.Excel\Data\Documents\C:\Users\nidia.carrion\Desktop\RIESGOS\[11. Matriz de Riesgos Bienes e Infraestructura 2023.xlsx]Opciones Tratamiento'!#REF!,AK96='\Users\jalil\Library\Containers\com.microsoft.Excel\Data\Documents\C:\Users\nidia.carrion\Desktop\RIESGOS\[11. Matriz de Riesgos Bienes e Infraestructura 2023.xlsx]Opciones Tratamiento'!#REF!,AK96='\Users\jalil\Library\Containers\com.microsoft.Excel\Data\Documents\C:\Users\nidia.carrion\Desktop\RIESGOS\[11. Matriz de Riesgos Bienes e Infraestructura 2023.xlsx]Opciones Tratamiento'!#REF!),ISBLANK(AK96),ISTEXT(AK96))</xm:f>
          </x14:formula1>
          <xm:sqref>AQ95</xm:sqref>
        </x14:dataValidation>
        <x14:dataValidation type="custom" allowBlank="1" showInputMessage="1" showErrorMessage="1" prompt="Recuerde que las acciones se generan bajo la medida de mitigar el riesgo">
          <x14:formula1>
            <xm:f>IF(OR(AK83='\Users\jalil\Library\Containers\com.microsoft.Excel\Data\Documents\C:\Users\nidia.carrion\Desktop\RIESGOS\[11. Matriz de Riesgos Bienes e Infraestructura 2023.xlsx]Opciones Tratamiento'!#REF!,AK83='\Users\jalil\Library\Containers\com.microsoft.Excel\Data\Documents\C:\Users\nidia.carrion\Desktop\RIESGOS\[11. Matriz de Riesgos Bienes e Infraestructura 2023.xlsx]Opciones Tratamiento'!#REF!,AK83='\Users\jalil\Library\Containers\com.microsoft.Excel\Data\Documents\C:\Users\nidia.carrion\Desktop\RIESGOS\[11. Matriz de Riesgos Bienes e Infraestructura 2023.xlsx]Opciones Tratamiento'!#REF!),ISBLANK(AK83),ISTEXT(AK83))</xm:f>
          </x14:formula1>
          <xm:sqref>AQ83:AQ84</xm:sqref>
        </x14:dataValidation>
        <x14:dataValidation type="custom" allowBlank="1" showInputMessage="1" showErrorMessage="1" prompt="Recuerde que las acciones se generan bajo la medida de mitigar el riesgo">
          <x14:formula1>
            <xm:f>IF(OR(AJ83='\Users\jalil\Library\Containers\com.microsoft.Excel\Data\Documents\C:\Users\nidia.carrion\Desktop\RIESGOS\[11. Matriz de Riesgos Bienes e Infraestructura 2023.xlsx]Opciones Tratamiento'!#REF!,AJ83='\Users\jalil\Library\Containers\com.microsoft.Excel\Data\Documents\C:\Users\nidia.carrion\Desktop\RIESGOS\[11. Matriz de Riesgos Bienes e Infraestructura 2023.xlsx]Opciones Tratamiento'!#REF!,AJ83='\Users\jalil\Library\Containers\com.microsoft.Excel\Data\Documents\C:\Users\nidia.carrion\Desktop\RIESGOS\[11. Matriz de Riesgos Bienes e Infraestructura 2023.xlsx]Opciones Tratamiento'!#REF!),ISBLANK(AJ83),ISTEXT(AJ83))</xm:f>
          </x14:formula1>
          <xm:sqref>AL83:AL84</xm:sqref>
        </x14:dataValidation>
        <x14:dataValidation type="custom" allowBlank="1" showInputMessage="1" showErrorMessage="1" prompt="Recuerde que las acciones se generan bajo la medida de mitigar el riesgo">
          <x14:formula1>
            <xm:f>IF(OR(AK83='\Users\jalil\Library\Containers\com.microsoft.Excel\Data\Documents\C:\Users\nidia.carrion\Desktop\RIESGOS\[11. Matriz de Riesgos Bienes e Infraestructura 2023.xlsx]Opciones Tratamiento'!#REF!,AK83='\Users\jalil\Library\Containers\com.microsoft.Excel\Data\Documents\C:\Users\nidia.carrion\Desktop\RIESGOS\[11. Matriz de Riesgos Bienes e Infraestructura 2023.xlsx]Opciones Tratamiento'!#REF!,AK83='\Users\jalil\Library\Containers\com.microsoft.Excel\Data\Documents\C:\Users\nidia.carrion\Desktop\RIESGOS\[11. Matriz de Riesgos Bienes e Infraestructura 2023.xlsx]Opciones Tratamiento'!#REF!),ISBLANK(AK83),ISTEXT(AK83))</xm:f>
          </x14:formula1>
          <xm:sqref>AP83:AP84</xm:sqref>
        </x14:dataValidation>
        <x14:dataValidation type="list" allowBlank="1" showErrorMessage="1">
          <x14:formula1>
            <xm:f>'\Users\jalil\Library\Containers\com.microsoft.Excel\Data\Documents\C:\Users\nidia.carrion\Desktop\RIESGOS\[12. Matriz de Riesgos Gestión Documental 2023.xlsx]Opciones Tratamiento'!#REF!</xm:f>
          </x14:formula1>
          <xm:sqref>AR97:AR107</xm:sqref>
        </x14:dataValidation>
        <x14:dataValidation type="custom" allowBlank="1" showInputMessage="1" showErrorMessage="1" prompt="Recuerde que las acciones se generan bajo la medida de mitigar el riesgo">
          <x14:formula1>
            <xm:f>IF(OR(AK97='\Users\jalil\Library\Containers\com.microsoft.Excel\Data\Documents\C:\Users\nidia.carrion\Desktop\RIESGOS\[12. Matriz de Riesgos Gestión Documental 2023.xlsx]Opciones Tratamiento'!#REF!,AK97='\Users\jalil\Library\Containers\com.microsoft.Excel\Data\Documents\C:\Users\nidia.carrion\Desktop\RIESGOS\[12. Matriz de Riesgos Gestión Documental 2023.xlsx]Opciones Tratamiento'!#REF!,AK97='\Users\jalil\Library\Containers\com.microsoft.Excel\Data\Documents\C:\Users\nidia.carrion\Desktop\RIESGOS\[12. Matriz de Riesgos Gestión Documental 2023.xlsx]Opciones Tratamiento'!#REF!),ISBLANK(AK97),ISTEXT(AK97))</xm:f>
          </x14:formula1>
          <xm:sqref>AQ97:AQ107</xm:sqref>
        </x14:dataValidation>
        <x14:dataValidation type="custom" allowBlank="1" showInputMessage="1" showErrorMessage="1" prompt="Recuerde que las acciones se generan bajo la medida de mitigar el riesgo">
          <x14:formula1>
            <xm:f>IF(OR(AK97='\Users\jalil\Library\Containers\com.microsoft.Excel\Data\Documents\C:\Users\nidia.carrion\Desktop\RIESGOS\[12. Matriz de Riesgos Gestión Documental 2023.xlsx]Opciones Tratamiento'!#REF!,AK97='\Users\jalil\Library\Containers\com.microsoft.Excel\Data\Documents\C:\Users\nidia.carrion\Desktop\RIESGOS\[12. Matriz de Riesgos Gestión Documental 2023.xlsx]Opciones Tratamiento'!#REF!,AK97='\Users\jalil\Library\Containers\com.microsoft.Excel\Data\Documents\C:\Users\nidia.carrion\Desktop\RIESGOS\[12. Matriz de Riesgos Gestión Documental 2023.xlsx]Opciones Tratamiento'!#REF!),ISBLANK(AK97),ISTEXT(AK97))</xm:f>
          </x14:formula1>
          <xm:sqref>AP97:AP107</xm:sqref>
        </x14:dataValidation>
        <x14:dataValidation type="custom" allowBlank="1" showInputMessage="1" showErrorMessage="1" prompt="Recuerde que las acciones se generan bajo la medida de mitigar el riesgo">
          <x14:formula1>
            <xm:f>IF(OR(AJ97='\Users\jalil\Library\Containers\com.microsoft.Excel\Data\Documents\C:\Users\nidia.carrion\Desktop\RIESGOS\[12. Matriz de Riesgos Gestión Documental 2023.xlsx]Opciones Tratamiento'!#REF!,AJ97='\Users\jalil\Library\Containers\com.microsoft.Excel\Data\Documents\C:\Users\nidia.carrion\Desktop\RIESGOS\[12. Matriz de Riesgos Gestión Documental 2023.xlsx]Opciones Tratamiento'!#REF!,AJ97='\Users\jalil\Library\Containers\com.microsoft.Excel\Data\Documents\C:\Users\nidia.carrion\Desktop\RIESGOS\[12. Matriz de Riesgos Gestión Documental 2023.xlsx]Opciones Tratamiento'!#REF!),ISBLANK(AJ97),ISTEXT(AJ97))</xm:f>
          </x14:formula1>
          <xm:sqref>AL103 AL100:AL101 AL97:AL98</xm:sqref>
        </x14:dataValidation>
        <x14:dataValidation type="list" allowBlank="1" showErrorMessage="1">
          <x14:formula1>
            <xm:f>'\Users\jalil\Library\Containers\com.microsoft.Excel\Data\Documents\C:\Users\nidia.carrion\Desktop\RIESGOS\[14. Matriz Riesgos Proceso Gestión de Recursos Tecnológicos 2023 CIC.xlsx]Opciones Tratamiento'!#REF!</xm:f>
          </x14:formula1>
          <xm:sqref>AR114:AR123</xm:sqref>
        </x14:dataValidation>
        <x14:dataValidation type="custom" allowBlank="1" showInputMessage="1" showErrorMessage="1" prompt="Recuerde que las acciones se generan bajo la medida de mitigar el riesgo">
          <x14:formula1>
            <xm:f>IF(OR(AJ114='\Users\jalil\Library\Containers\com.microsoft.Excel\Data\Documents\C:\Users\nidia.carrion\Desktop\RIESGOS\[14. Matriz Riesgos Proceso Gestión de Recursos Tecnológicos 2023 CIC.xlsx]Opciones Tratamiento'!#REF!,AJ114='\Users\jalil\Library\Containers\com.microsoft.Excel\Data\Documents\C:\Users\nidia.carrion\Desktop\RIESGOS\[14. Matriz Riesgos Proceso Gestión de Recursos Tecnológicos 2023 CIC.xlsx]Opciones Tratamiento'!#REF!,AJ114='\Users\jalil\Library\Containers\com.microsoft.Excel\Data\Documents\C:\Users\nidia.carrion\Desktop\RIESGOS\[14. Matriz Riesgos Proceso Gestión de Recursos Tecnológicos 2023 CIC.xlsx]Opciones Tratamiento'!#REF!),ISBLANK(AJ114),ISTEXT(AJ114))</xm:f>
          </x14:formula1>
          <xm:sqref>AL114:AL117 AL119:AL123</xm:sqref>
        </x14:dataValidation>
        <x14:dataValidation type="custom" allowBlank="1" showInputMessage="1" showErrorMessage="1" prompt="Recuerde que las acciones se generan bajo la medida de mitigar el riesgo">
          <x14:formula1>
            <xm:f>IF(OR(AK116='\Users\jalil\Library\Containers\com.microsoft.Excel\Data\Documents\C:\Users\nidia.carrion\Desktop\RIESGOS\[14. Matriz Riesgos Proceso Gestión de Recursos Tecnológicos 2023 CIC.xlsx]Opciones Tratamiento'!#REF!,AK116='\Users\jalil\Library\Containers\com.microsoft.Excel\Data\Documents\C:\Users\nidia.carrion\Desktop\RIESGOS\[14. Matriz Riesgos Proceso Gestión de Recursos Tecnológicos 2023 CIC.xlsx]Opciones Tratamiento'!#REF!,AK116='\Users\jalil\Library\Containers\com.microsoft.Excel\Data\Documents\C:\Users\nidia.carrion\Desktop\RIESGOS\[14. Matriz Riesgos Proceso Gestión de Recursos Tecnológicos 2023 CIC.xlsx]Opciones Tratamiento'!#REF!),ISBLANK(AK116),ISTEXT(AK116))</xm:f>
          </x14:formula1>
          <xm:sqref>AN116 AN123</xm:sqref>
        </x14:dataValidation>
        <x14:dataValidation type="list" allowBlank="1" showErrorMessage="1">
          <x14:formula1>
            <xm:f>'\Users\jalil\Library\Containers\com.microsoft.Excel\Data\Documents\C:\Users\nidia.carrion\Desktop\RIESGOS\[15. Matriz de riesgos Proceso de Gestión de Recursos Financieros 2023_VF_Publicar.xlsx]Opciones Tratamiento'!#REF!</xm:f>
          </x14:formula1>
          <xm:sqref>AR150:AR164</xm:sqref>
        </x14:dataValidation>
        <x14:dataValidation type="custom" allowBlank="1" showInputMessage="1" showErrorMessage="1" prompt="Recuerde que las acciones se generan bajo la medida de mitigar el riesgo">
          <x14:formula1>
            <xm:f>IF(OR(AK150='\Users\jalil\Library\Containers\com.microsoft.Excel\Data\Documents\C:\Users\nidia.carrion\Desktop\RIESGOS\[15. Matriz de riesgos Proceso de Gestión de Recursos Financieros 2023_VF_Publicar.xlsx]Opciones Tratamiento'!#REF!,AK150='\Users\jalil\Library\Containers\com.microsoft.Excel\Data\Documents\C:\Users\nidia.carrion\Desktop\RIESGOS\[15. Matriz de riesgos Proceso de Gestión de Recursos Financieros 2023_VF_Publicar.xlsx]Opciones Tratamiento'!#REF!,AK150='\Users\jalil\Library\Containers\com.microsoft.Excel\Data\Documents\C:\Users\nidia.carrion\Desktop\RIESGOS\[15. Matriz de riesgos Proceso de Gestión de Recursos Financieros 2023_VF_Publicar.xlsx]Opciones Tratamiento'!#REF!),ISBLANK(AK150),ISTEXT(AK150))</xm:f>
          </x14:formula1>
          <xm:sqref>AQ150 AQ155:AQ164</xm:sqref>
        </x14:dataValidation>
        <x14:dataValidation type="custom" allowBlank="1" showInputMessage="1" showErrorMessage="1" prompt="Recuerde que las acciones se generan bajo la medida de mitigar el riesgo">
          <x14:formula1>
            <xm:f>IF(OR(AK118='\Users\jalil\Library\Containers\com.microsoft.Excel\Data\Documents\C:\Users\nidia.carrion\Desktop\RIESGOS\[14. Matriz Riesgos Proceso Gestión de Recursos Tecnológicos 2023 CIC.xlsx]Opciones Tratamiento'!#REF!,AK118='\Users\jalil\Library\Containers\com.microsoft.Excel\Data\Documents\C:\Users\nidia.carrion\Desktop\RIESGOS\[14. Matriz Riesgos Proceso Gestión de Recursos Tecnológicos 2023 CIC.xlsx]Opciones Tratamiento'!#REF!,AK118='\Users\jalil\Library\Containers\com.microsoft.Excel\Data\Documents\C:\Users\nidia.carrion\Desktop\RIESGOS\[14. Matriz Riesgos Proceso Gestión de Recursos Tecnológicos 2023 CIC.xlsx]Opciones Tratamiento'!#REF!),ISBLANK(AK118),ISTEXT(AK118))</xm:f>
          </x14:formula1>
          <xm:sqref>AN117</xm:sqref>
        </x14:dataValidation>
        <x14:dataValidation type="list" allowBlank="1" showErrorMessage="1">
          <x14:formula1>
            <xm:f>'Opciones Tratamiento'!$B$13:$B$19</xm:f>
          </x14:formula1>
          <xm:sqref>N45:N54 N8:N28 N68:N73 N106:N107 N114:N123 N150:N164 N77:N88 N92:N102 N30:N34 N38</xm:sqref>
        </x14:dataValidation>
        <x14:dataValidation type="list" allowBlank="1" showErrorMessage="1">
          <x14:formula1>
            <xm:f>'Opciones Tratamiento'!$B$2:$B$5</xm:f>
          </x14:formula1>
          <xm:sqref>AK8:AK54 AK84:AK107</xm:sqref>
        </x14:dataValidation>
        <x14:dataValidation type="list" allowBlank="1" showErrorMessage="1">
          <x14:formula1>
            <xm:f>Hoja1!$A$3:$A$5</xm:f>
          </x14:formula1>
          <xm:sqref>Y84:Y107 Y156:Y164 Y30:Y54 Y8:Y28 Y114:Y135</xm:sqref>
        </x14:dataValidation>
        <x14:dataValidation type="list" allowBlank="1" showErrorMessage="1">
          <x14:formula1>
            <xm:f>Hoja1!$A$6:$A$7</xm:f>
          </x14:formula1>
          <xm:sqref>Z84:Z107 Z156:Z164 Z30:Z54 Z8:Z28 Z114:Z135</xm:sqref>
        </x14:dataValidation>
        <x14:dataValidation type="list" allowBlank="1" showErrorMessage="1">
          <x14:formula1>
            <xm:f>Hoja1!$A$8:$A$9</xm:f>
          </x14:formula1>
          <xm:sqref>AB84:AB107 AB156:AB164 AB30:AB54 AB8:AB28 AB114:AB135</xm:sqref>
        </x14:dataValidation>
        <x14:dataValidation type="list" allowBlank="1" showErrorMessage="1">
          <x14:formula1>
            <xm:f>Hoja1!$A$10:$A$11</xm:f>
          </x14:formula1>
          <xm:sqref>AC84:AC107 AC156:AC164 AC30:AC54 AC8:AC28 AC114:AC135</xm:sqref>
        </x14:dataValidation>
        <x14:dataValidation type="list" allowBlank="1" showErrorMessage="1">
          <x14:formula1>
            <xm:f>Hoja1!$A$12:$A$13</xm:f>
          </x14:formula1>
          <xm:sqref>AD84:AD107 AD156:AD164 AD30:AD54 AD8:AD28 AD114:AD135</xm:sqref>
        </x14:dataValidation>
        <x14:dataValidation type="list" allowBlank="1" showInputMessage="1" showErrorMessage="1">
          <x14:formula1>
            <xm:f>'Tabla Impacto'!$D$11:$D$15</xm:f>
          </x14:formula1>
          <xm:sqref>R55:R62 R110:R113 R108 R165:R178 R182:R211 R124:R149</xm:sqref>
        </x14:dataValidation>
        <x14:dataValidation type="list" allowBlank="1" showInputMessage="1" showErrorMessage="1">
          <x14:formula1>
            <xm:f>Hoja1!$A$3:$A$5</xm:f>
          </x14:formula1>
          <xm:sqref>Y155 Y55:Y83 Y108:Y113 Y136:Y153 Y165:Y173 Y175:Y211</xm:sqref>
        </x14:dataValidation>
        <x14:dataValidation type="list" allowBlank="1" showInputMessage="1" showErrorMessage="1">
          <x14:formula1>
            <xm:f>Hoja1!$A$6:$A$7</xm:f>
          </x14:formula1>
          <xm:sqref>Z155 Z55:Z83 Z108:Z113 Z136:Z153 Z165:Z173 Z175:Z211</xm:sqref>
        </x14:dataValidation>
        <x14:dataValidation type="list" allowBlank="1" showInputMessage="1" showErrorMessage="1">
          <x14:formula1>
            <xm:f>Hoja1!$A$8:$A$9</xm:f>
          </x14:formula1>
          <xm:sqref>AB155 AB55:AB83 AB108:AB113 AB136:AB153 AB165:AB173 AB175:AB211</xm:sqref>
        </x14:dataValidation>
        <x14:dataValidation type="list" allowBlank="1" showInputMessage="1" showErrorMessage="1">
          <x14:formula1>
            <xm:f>Hoja1!$A$10:$A$11</xm:f>
          </x14:formula1>
          <xm:sqref>AC155 AC55:AC83 AC108:AC113 AC136:AC153 AC165:AC173 AC175:AC211</xm:sqref>
        </x14:dataValidation>
        <x14:dataValidation type="list" allowBlank="1" showInputMessage="1" showErrorMessage="1">
          <x14:formula1>
            <xm:f>Hoja1!$A$12:$A$13</xm:f>
          </x14:formula1>
          <xm:sqref>AD155 AD55:AD83 AD108:AD113 AD136:AD153 AD165:AD173 AD175:AD211</xm:sqref>
        </x14:dataValidation>
        <x14:dataValidation type="custom" allowBlank="1" showInputMessage="1" showErrorMessage="1" prompt="Recuerde que las acciones se generan bajo la medida de mitigar el riesgo">
          <x14:formula1>
            <xm:f>IF(OR(AJ51='\Users\jalil\Library\Containers\com.microsoft.Excel\Data\Documents\C:\Users\nidia.carrion\Desktop\RIESGOS\[8. Matriz de Riesgos Gestión de Atención Ciudadana 2023.xlsx]Opciones Tratamiento'!#REF!,AJ51='\Users\jalil\Library\Containers\com.microsoft.Excel\Data\Documents\C:\Users\nidia.carrion\Desktop\RIESGOS\[8. Matriz de Riesgos Gestión de Atención Ciudadana 2023.xlsx]Opciones Tratamiento'!#REF!,AJ51='\Users\jalil\Library\Containers\com.microsoft.Excel\Data\Documents\C:\Users\nidia.carrion\Desktop\RIESGOS\[8. Matriz de Riesgos Gestión de Atención Ciudadana 2023.xlsx]Opciones Tratamiento'!#REF!),ISBLANK(AJ51),ISTEXT(AJ51))</xm:f>
          </x14:formula1>
          <xm:sqref>AL51</xm:sqref>
        </x14:dataValidation>
        <x14:dataValidation type="list" allowBlank="1" showInputMessage="1" showErrorMessage="1">
          <x14:formula1>
            <xm:f>'Opciones Tratamiento'!$B$13:$B$19</xm:f>
          </x14:formula1>
          <xm:sqref>N42:N44 N55:N62 N74:N76 N103:N105 N110:N113 N108 N165:N178 N182:N211 N124:N149</xm:sqref>
        </x14:dataValidation>
        <x14:dataValidation type="list" allowBlank="1" showInputMessage="1" showErrorMessage="1">
          <x14:formula1>
            <xm:f>'Opciones Tratamiento'!$B$2:$B$5</xm:f>
          </x14:formula1>
          <xm:sqref>AK55:AK57 AK59:AK83 AK155:AK173 AK175:AK211 AK108:AK153</xm:sqref>
        </x14:dataValidation>
        <x14:dataValidation type="list" allowBlank="1" showInputMessage="1" showErrorMessage="1">
          <x14:formula1>
            <xm:f>'Opciones Tratamiento'!$E$2:$E$4</xm:f>
          </x14:formula1>
          <xm:sqref>E8:E28 E30:E108 E182:E211 E110:E178</xm:sqref>
        </x14:dataValidation>
        <x14:dataValidation type="custom" allowBlank="1" showInputMessage="1" showErrorMessage="1" prompt="Recuerde que las acciones se generan bajo la medida de mitigar el riesgo">
          <x14:formula1>
            <xm:f>IF(OR(AK8='\Users\jalil\Library\Containers\com.microsoft.Excel\Data\Documents\C:\Users\nidia.carrion\Desktop\RIESGOS\[1. Matriz de Riesgos Gestión Estratégica 2023.xlsx]Opciones Tratamiento'!#REF!,AK8='\Users\jalil\Library\Containers\com.microsoft.Excel\Data\Documents\C:\Users\nidia.carrion\Desktop\RIESGOS\[1. Matriz de Riesgos Gestión Estratégica 2023.xlsx]Opciones Tratamiento'!#REF!,AK8='\Users\jalil\Library\Containers\com.microsoft.Excel\Data\Documents\C:\Users\nidia.carrion\Desktop\RIESGOS\[1. Matriz de Riesgos Gestión Estratégica 2023.xlsx]Opciones Tratamiento'!#REF!),ISBLANK(AK8),ISTEXT(AK8))</xm:f>
          </x14:formula1>
          <xm:sqref>AQ8:AQ14</xm:sqref>
        </x14:dataValidation>
        <x14:dataValidation type="custom" allowBlank="1" showInputMessage="1" showErrorMessage="1" prompt="Recuerde que las acciones se generan bajo la medida de mitigar el riesgo">
          <x14:formula1>
            <xm:f>IF(OR(AK8='\Users\jalil\Library\Containers\com.microsoft.Excel\Data\Documents\C:\Users\nidia.carrion\Desktop\RIESGOS\[1. Matriz de Riesgos Gestión Estratégica 2023.xlsx]Opciones Tratamiento'!#REF!,AK8='\Users\jalil\Library\Containers\com.microsoft.Excel\Data\Documents\C:\Users\nidia.carrion\Desktop\RIESGOS\[1. Matriz de Riesgos Gestión Estratégica 2023.xlsx]Opciones Tratamiento'!#REF!,AK8='\Users\jalil\Library\Containers\com.microsoft.Excel\Data\Documents\C:\Users\nidia.carrion\Desktop\RIESGOS\[1. Matriz de Riesgos Gestión Estratégica 2023.xlsx]Opciones Tratamiento'!#REF!),ISBLANK(AK8),ISTEXT(AK8))</xm:f>
          </x14:formula1>
          <xm:sqref>AP8:AP14</xm:sqref>
        </x14:dataValidation>
        <x14:dataValidation type="list" allowBlank="1" showErrorMessage="1">
          <x14:formula1>
            <xm:f>'\Users\jalil\Library\Containers\com.microsoft.Excel\Data\Documents\C:\Users\nidia.carrion\Desktop\RIESGOS\[1. Matriz de Riesgos Gestión Estratégica 2023.xlsx]Opciones Tratamiento'!#REF!</xm:f>
          </x14:formula1>
          <xm:sqref>AR8:AR14</xm:sqref>
        </x14:dataValidation>
        <x14:dataValidation type="custom" allowBlank="1" showInputMessage="1" showErrorMessage="1" prompt="Recuerde que las acciones se generan bajo la medida de mitigar el riesgo">
          <x14:formula1>
            <xm:f>IF(OR(AK25='\Users\jalil\Library\Containers\com.microsoft.Excel\Data\Documents\C:\Users\nidia.carrion\Desktop\RIESGOS\[3. Matriz de Riesgos Proceso Gestión de Calidad 2023.xlsx]Opciones Tratamiento'!#REF!,AK25='\Users\jalil\Library\Containers\com.microsoft.Excel\Data\Documents\C:\Users\nidia.carrion\Desktop\RIESGOS\[3. Matriz de Riesgos Proceso Gestión de Calidad 2023.xlsx]Opciones Tratamiento'!#REF!,AK25='\Users\jalil\Library\Containers\com.microsoft.Excel\Data\Documents\C:\Users\nidia.carrion\Desktop\RIESGOS\[3. Matriz de Riesgos Proceso Gestión de Calidad 2023.xlsx]Opciones Tratamiento'!#REF!),ISBLANK(AK25),ISTEXT(AK25))</xm:f>
          </x14:formula1>
          <xm:sqref>AN25:AN27</xm:sqref>
        </x14:dataValidation>
        <x14:dataValidation type="custom" allowBlank="1" showInputMessage="1" showErrorMessage="1" prompt="Recuerde que las acciones se generan bajo la medida de mitigar el riesgo">
          <x14:formula1>
            <xm:f>IF(OR(AK20='\Users\jalil\Library\Containers\com.microsoft.Excel\Data\Documents\C:\Users\nidia.carrion\Desktop\RIESGOS\[3. Matriz de Riesgos Proceso Gestión de Calidad 2023.xlsx]Opciones Tratamiento'!#REF!,AK20='\Users\jalil\Library\Containers\com.microsoft.Excel\Data\Documents\C:\Users\nidia.carrion\Desktop\RIESGOS\[3. Matriz de Riesgos Proceso Gestión de Calidad 2023.xlsx]Opciones Tratamiento'!#REF!,AK20='\Users\jalil\Library\Containers\com.microsoft.Excel\Data\Documents\C:\Users\nidia.carrion\Desktop\RIESGOS\[3. Matriz de Riesgos Proceso Gestión de Calidad 2023.xlsx]Opciones Tratamiento'!#REF!),ISBLANK(AK20),ISTEXT(AK20))</xm:f>
          </x14:formula1>
          <xm:sqref>AP20:AP29</xm:sqref>
        </x14:dataValidation>
        <x14:dataValidation type="list" allowBlank="1" showErrorMessage="1">
          <x14:formula1>
            <xm:f>'Opciones Tratamiento'!$B$13:$B$20</xm:f>
          </x14:formula1>
          <xm:sqref>N63:N67</xm:sqref>
        </x14:dataValidation>
        <x14:dataValidation type="list" allowBlank="1" showErrorMessage="1">
          <x14:formula1>
            <xm:f>'\Users\jalil\Library\Containers\com.microsoft.Excel\Data\Documents\C:\Users\nidia.carrion\Desktop\RIESGOS\[10. Matriz de riesgos Proceso Gestión de Compras y Contratación 2023_VF_Publicar.xlsx]Opciones Tratamiento'!#REF!</xm:f>
          </x14:formula1>
          <xm:sqref>AR63:AR82</xm:sqref>
        </x14:dataValidation>
        <x14:dataValidation type="custom" allowBlank="1" showInputMessage="1" showErrorMessage="1" prompt="Recuerde que las acciones se generan bajo la medida de mitigar el riesgo">
          <x14:formula1>
            <xm:f>IF(OR(AK63='\Users\jalil\Library\Containers\com.microsoft.Excel\Data\Documents\C:\Users\nidia.carrion\Desktop\RIESGOS\[10. Matriz de riesgos Proceso Gestión de Compras y Contratación 2023_VF_Publicar.xlsx]Opciones Tratamiento'!#REF!,AK63='\Users\jalil\Library\Containers\com.microsoft.Excel\Data\Documents\C:\Users\nidia.carrion\Desktop\RIESGOS\[10. Matriz de riesgos Proceso Gestión de Compras y Contratación 2023_VF_Publicar.xlsx]Opciones Tratamiento'!#REF!,AK63='\Users\jalil\Library\Containers\com.microsoft.Excel\Data\Documents\C:\Users\nidia.carrion\Desktop\RIESGOS\[10. Matriz de riesgos Proceso Gestión de Compras y Contratación 2023_VF_Publicar.xlsx]Opciones Tratamiento'!#REF!),ISBLANK(AK63),ISTEXT(AK63))</xm:f>
          </x14:formula1>
          <xm:sqref>AQ63:AQ82</xm:sqref>
        </x14:dataValidation>
        <x14:dataValidation type="custom" allowBlank="1" showInputMessage="1" showErrorMessage="1" prompt="Recuerde que las acciones se generan bajo la medida de mitigar el riesgo">
          <x14:formula1>
            <xm:f>IF(OR(AK63='\Users\jalil\Library\Containers\com.microsoft.Excel\Data\Documents\C:\Users\nidia.carrion\Desktop\RIESGOS\[10. Matriz de riesgos Proceso Gestión de Compras y Contratación 2023_VF_Publicar.xlsx]Opciones Tratamiento'!#REF!,AK63='\Users\jalil\Library\Containers\com.microsoft.Excel\Data\Documents\C:\Users\nidia.carrion\Desktop\RIESGOS\[10. Matriz de riesgos Proceso Gestión de Compras y Contratación 2023_VF_Publicar.xlsx]Opciones Tratamiento'!#REF!,AK63='\Users\jalil\Library\Containers\com.microsoft.Excel\Data\Documents\C:\Users\nidia.carrion\Desktop\RIESGOS\[10. Matriz de riesgos Proceso Gestión de Compras y Contratación 2023_VF_Publicar.xlsx]Opciones Tratamiento'!#REF!),ISBLANK(AK63),ISTEXT(AK63))</xm:f>
          </x14:formula1>
          <xm:sqref>AP63:AP82</xm:sqref>
        </x14:dataValidation>
        <x14:dataValidation type="list" allowBlank="1" showErrorMessage="1">
          <x14:formula1>
            <xm:f>'Opciones Tratamiento'!$B$13:$B$21</xm:f>
          </x14:formula1>
          <xm:sqref>N89:N91 N35:N37 N39:N41</xm:sqref>
        </x14:dataValidation>
        <x14:dataValidation type="custom" allowBlank="1" showInputMessage="1" showErrorMessage="1" prompt="Recuerde que las acciones se generan bajo la medida de mitigar el riesgo">
          <x14:formula1>
            <xm:f>IF(OR(AK114='\Users\jalil\Library\Containers\com.microsoft.Excel\Data\Documents\C:\Users\nidia.carrion\Desktop\RIESGOS\[14. Matriz Riesgos Proceso Gestión de Recursos Tecnológicos 2023 CIC.xlsx]Opciones Tratamiento'!#REF!,AK114='\Users\jalil\Library\Containers\com.microsoft.Excel\Data\Documents\C:\Users\nidia.carrion\Desktop\RIESGOS\[14. Matriz Riesgos Proceso Gestión de Recursos Tecnológicos 2023 CIC.xlsx]Opciones Tratamiento'!#REF!,AK114='\Users\jalil\Library\Containers\com.microsoft.Excel\Data\Documents\C:\Users\nidia.carrion\Desktop\RIESGOS\[14. Matriz Riesgos Proceso Gestión de Recursos Tecnológicos 2023 CIC.xlsx]Opciones Tratamiento'!#REF!),ISBLANK(AK114),ISTEXT(AK114))</xm:f>
          </x14:formula1>
          <xm:sqref>AQ114:AQ123</xm:sqref>
        </x14:dataValidation>
        <x14:dataValidation type="custom" allowBlank="1" showInputMessage="1" showErrorMessage="1" prompt="Recuerde que las acciones se generan bajo la medida de mitigar el riesgo">
          <x14:formula1>
            <xm:f>IF(OR(AK114='\Users\jalil\Library\Containers\com.microsoft.Excel\Data\Documents\C:\Users\nidia.carrion\Desktop\RIESGOS\[14. Matriz Riesgos Proceso Gestión de Recursos Tecnológicos 2023 CIC.xlsx]Opciones Tratamiento'!#REF!,AK114='\Users\jalil\Library\Containers\com.microsoft.Excel\Data\Documents\C:\Users\nidia.carrion\Desktop\RIESGOS\[14. Matriz Riesgos Proceso Gestión de Recursos Tecnológicos 2023 CIC.xlsx]Opciones Tratamiento'!#REF!,AK114='\Users\jalil\Library\Containers\com.microsoft.Excel\Data\Documents\C:\Users\nidia.carrion\Desktop\RIESGOS\[14. Matriz Riesgos Proceso Gestión de Recursos Tecnológicos 2023 CIC.xlsx]Opciones Tratamiento'!#REF!),ISBLANK(AK114),ISTEXT(AK114))</xm:f>
          </x14:formula1>
          <xm:sqref>AP114:AP123</xm:sqref>
        </x14:dataValidation>
        <x14:dataValidation type="custom" allowBlank="1" showInputMessage="1" showErrorMessage="1" prompt="Recuerde que las acciones se generan bajo la medida de mitigar el riesgo">
          <x14:formula1>
            <xm:f>IF(OR(AJ150='\Users\jalil\Library\Containers\com.microsoft.Excel\Data\Documents\C:\Users\nidia.carrion\Desktop\RIESGOS\[15. Matriz de riesgos Proceso de Gestión de Recursos Financieros 2023_VF_Publicar.xlsx]Opciones Tratamiento'!#REF!,AJ150='\Users\jalil\Library\Containers\com.microsoft.Excel\Data\Documents\C:\Users\nidia.carrion\Desktop\RIESGOS\[15. Matriz de riesgos Proceso de Gestión de Recursos Financieros 2023_VF_Publicar.xlsx]Opciones Tratamiento'!#REF!,AJ150='\Users\jalil\Library\Containers\com.microsoft.Excel\Data\Documents\C:\Users\nidia.carrion\Desktop\RIESGOS\[15. Matriz de riesgos Proceso de Gestión de Recursos Financieros 2023_VF_Publicar.xlsx]Opciones Tratamiento'!#REF!),ISBLANK(AJ150),ISTEXT(AJ150))</xm:f>
          </x14:formula1>
          <xm:sqref>AL150:AL153 AL155:AL164</xm:sqref>
        </x14:dataValidation>
        <x14:dataValidation type="custom" allowBlank="1" showInputMessage="1" showErrorMessage="1" prompt="Recuerde que las acciones se generan bajo la medida de mitigar el riesgo">
          <x14:formula1>
            <xm:f>IF(OR(AK154='\Users\jalil\Library\Containers\com.microsoft.Excel\Data\Documents\C:\Users\nidia.carrion\Desktop\RIESGOS\[15. Matriz de riesgos Proceso de Gestión de Recursos Financieros 2023_VF_Publicar.xlsx]Opciones Tratamiento'!#REF!,AK154='\Users\jalil\Library\Containers\com.microsoft.Excel\Data\Documents\C:\Users\nidia.carrion\Desktop\RIESGOS\[15. Matriz de riesgos Proceso de Gestión de Recursos Financieros 2023_VF_Publicar.xlsx]Opciones Tratamiento'!#REF!,AK154='\Users\jalil\Library\Containers\com.microsoft.Excel\Data\Documents\C:\Users\nidia.carrion\Desktop\RIESGOS\[15. Matriz de riesgos Proceso de Gestión de Recursos Financieros 2023_VF_Publicar.xlsx]Opciones Tratamiento'!#REF!),ISBLANK(AK154),ISTEXT(AK154))</xm:f>
          </x14:formula1>
          <xm:sqref>AN155</xm:sqref>
        </x14:dataValidation>
        <x14:dataValidation type="custom" allowBlank="1" showInputMessage="1" showErrorMessage="1" prompt="Recuerde que las acciones se generan bajo la medida de mitigar el riesgo">
          <x14:formula1>
            <xm:f>IF(OR(AK150='\Users\jalil\Library\Containers\com.microsoft.Excel\Data\Documents\C:\Users\nidia.carrion\Desktop\RIESGOS\[15. Matriz de riesgos Proceso de Gestión de Recursos Financieros 2023_VF_Publicar.xlsx]Opciones Tratamiento'!#REF!,AK150='\Users\jalil\Library\Containers\com.microsoft.Excel\Data\Documents\C:\Users\nidia.carrion\Desktop\RIESGOS\[15. Matriz de riesgos Proceso de Gestión de Recursos Financieros 2023_VF_Publicar.xlsx]Opciones Tratamiento'!#REF!,AK150='\Users\jalil\Library\Containers\com.microsoft.Excel\Data\Documents\C:\Users\nidia.carrion\Desktop\RIESGOS\[15. Matriz de riesgos Proceso de Gestión de Recursos Financieros 2023_VF_Publicar.xlsx]Opciones Tratamiento'!#REF!),ISBLANK(AK150),ISTEXT(AK150))</xm:f>
          </x14:formula1>
          <xm:sqref>AP150:AP164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showGridLines="0" zoomScale="55" zoomScaleNormal="55" workbookViewId="0">
      <selection activeCell="P46" sqref="P46:U51"/>
    </sheetView>
  </sheetViews>
  <sheetFormatPr baseColWidth="10"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1636" t="s">
        <v>166</v>
      </c>
      <c r="C2" s="967"/>
      <c r="D2" s="967"/>
      <c r="E2" s="967"/>
      <c r="F2" s="967"/>
      <c r="G2" s="967"/>
      <c r="H2" s="967"/>
      <c r="I2" s="967"/>
      <c r="J2" s="1637" t="s">
        <v>15</v>
      </c>
      <c r="K2" s="1600"/>
      <c r="L2" s="1600"/>
      <c r="M2" s="1600"/>
      <c r="N2" s="1600"/>
      <c r="O2" s="1600"/>
      <c r="P2" s="1600"/>
      <c r="Q2" s="1600"/>
      <c r="R2" s="1600"/>
      <c r="S2" s="1600"/>
      <c r="T2" s="1600"/>
      <c r="U2" s="1600"/>
      <c r="V2" s="1600"/>
      <c r="W2" s="1600"/>
      <c r="X2" s="1600"/>
      <c r="Y2" s="1600"/>
      <c r="Z2" s="1600"/>
      <c r="AA2" s="1600"/>
      <c r="AB2" s="1600"/>
      <c r="AC2" s="1600"/>
      <c r="AD2" s="1600"/>
      <c r="AE2" s="1600"/>
      <c r="AF2" s="1600"/>
      <c r="AG2" s="1600"/>
      <c r="AH2" s="1600"/>
      <c r="AI2" s="1600"/>
      <c r="AJ2" s="1600"/>
      <c r="AK2" s="1600"/>
      <c r="AL2" s="1600"/>
      <c r="AM2" s="1600"/>
      <c r="AN2" s="1"/>
      <c r="AO2" s="1"/>
      <c r="AP2" s="1"/>
      <c r="AQ2" s="1"/>
      <c r="AR2" s="1"/>
      <c r="AS2" s="1"/>
      <c r="AT2" s="1"/>
      <c r="AU2" s="1"/>
      <c r="AV2" s="1"/>
      <c r="AW2" s="1"/>
      <c r="AX2" s="1"/>
      <c r="AY2" s="1"/>
      <c r="AZ2" s="1"/>
      <c r="BA2" s="1"/>
      <c r="BB2" s="1"/>
      <c r="BC2" s="1"/>
      <c r="BD2" s="1"/>
      <c r="BE2" s="1"/>
      <c r="BF2" s="1"/>
      <c r="BG2" s="1"/>
      <c r="BH2" s="1"/>
      <c r="BI2" s="1"/>
    </row>
    <row r="3" spans="1:61" ht="18.75" customHeight="1">
      <c r="A3" s="1"/>
      <c r="B3" s="967"/>
      <c r="C3" s="967"/>
      <c r="D3" s="967"/>
      <c r="E3" s="967"/>
      <c r="F3" s="967"/>
      <c r="G3" s="967"/>
      <c r="H3" s="967"/>
      <c r="I3" s="967"/>
      <c r="J3" s="1597"/>
      <c r="K3" s="967"/>
      <c r="L3" s="967"/>
      <c r="M3" s="967"/>
      <c r="N3" s="967"/>
      <c r="O3" s="967"/>
      <c r="P3" s="967"/>
      <c r="Q3" s="967"/>
      <c r="R3" s="967"/>
      <c r="S3" s="967"/>
      <c r="T3" s="967"/>
      <c r="U3" s="967"/>
      <c r="V3" s="967"/>
      <c r="W3" s="967"/>
      <c r="X3" s="967"/>
      <c r="Y3" s="967"/>
      <c r="Z3" s="967"/>
      <c r="AA3" s="967"/>
      <c r="AB3" s="967"/>
      <c r="AC3" s="967"/>
      <c r="AD3" s="967"/>
      <c r="AE3" s="967"/>
      <c r="AF3" s="967"/>
      <c r="AG3" s="967"/>
      <c r="AH3" s="967"/>
      <c r="AI3" s="967"/>
      <c r="AJ3" s="967"/>
      <c r="AK3" s="967"/>
      <c r="AL3" s="967"/>
      <c r="AM3" s="967"/>
      <c r="AN3" s="1"/>
      <c r="AO3" s="1"/>
      <c r="AP3" s="1"/>
      <c r="AQ3" s="1"/>
      <c r="AR3" s="1"/>
      <c r="AS3" s="1"/>
      <c r="AT3" s="1"/>
      <c r="AU3" s="1"/>
      <c r="AV3" s="1"/>
      <c r="AW3" s="1"/>
      <c r="AX3" s="1"/>
      <c r="AY3" s="1"/>
      <c r="AZ3" s="1"/>
      <c r="BA3" s="1"/>
      <c r="BB3" s="1"/>
      <c r="BC3" s="1"/>
      <c r="BD3" s="1"/>
      <c r="BE3" s="1"/>
      <c r="BF3" s="1"/>
      <c r="BG3" s="1"/>
      <c r="BH3" s="1"/>
      <c r="BI3" s="1"/>
    </row>
    <row r="4" spans="1:61" ht="15" customHeight="1">
      <c r="A4" s="1"/>
      <c r="B4" s="967"/>
      <c r="C4" s="967"/>
      <c r="D4" s="967"/>
      <c r="E4" s="967"/>
      <c r="F4" s="967"/>
      <c r="G4" s="967"/>
      <c r="H4" s="967"/>
      <c r="I4" s="967"/>
      <c r="J4" s="1597"/>
      <c r="K4" s="967"/>
      <c r="L4" s="967"/>
      <c r="M4" s="967"/>
      <c r="N4" s="967"/>
      <c r="O4" s="967"/>
      <c r="P4" s="967"/>
      <c r="Q4" s="967"/>
      <c r="R4" s="967"/>
      <c r="S4" s="967"/>
      <c r="T4" s="967"/>
      <c r="U4" s="967"/>
      <c r="V4" s="967"/>
      <c r="W4" s="967"/>
      <c r="X4" s="967"/>
      <c r="Y4" s="967"/>
      <c r="Z4" s="967"/>
      <c r="AA4" s="967"/>
      <c r="AB4" s="967"/>
      <c r="AC4" s="967"/>
      <c r="AD4" s="967"/>
      <c r="AE4" s="967"/>
      <c r="AF4" s="967"/>
      <c r="AG4" s="967"/>
      <c r="AH4" s="967"/>
      <c r="AI4" s="967"/>
      <c r="AJ4" s="967"/>
      <c r="AK4" s="967"/>
      <c r="AL4" s="967"/>
      <c r="AM4" s="967"/>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1"/>
      <c r="AO5" s="1"/>
      <c r="AP5" s="1"/>
      <c r="AQ5" s="1"/>
      <c r="AR5" s="1"/>
      <c r="AS5" s="1"/>
      <c r="AT5" s="1"/>
      <c r="AU5" s="1"/>
      <c r="AV5" s="1"/>
      <c r="AW5" s="1"/>
      <c r="AX5" s="1"/>
      <c r="AY5" s="1"/>
      <c r="AZ5" s="1"/>
      <c r="BA5" s="1"/>
      <c r="BB5" s="1"/>
      <c r="BC5" s="1"/>
      <c r="BD5" s="1"/>
      <c r="BE5" s="1"/>
      <c r="BF5" s="1"/>
      <c r="BG5" s="1"/>
      <c r="BH5" s="1"/>
      <c r="BI5" s="1"/>
    </row>
    <row r="6" spans="1:61" ht="15" customHeight="1">
      <c r="A6" s="1"/>
      <c r="B6" s="1638" t="s">
        <v>167</v>
      </c>
      <c r="C6" s="1600"/>
      <c r="D6" s="1639"/>
      <c r="E6" s="1627" t="s">
        <v>168</v>
      </c>
      <c r="F6" s="1628"/>
      <c r="G6" s="1628"/>
      <c r="H6" s="1628"/>
      <c r="I6" s="1634"/>
      <c r="J6" s="1601"/>
      <c r="K6" s="1602"/>
      <c r="L6" s="1604"/>
      <c r="M6" s="1602"/>
      <c r="N6" s="1604"/>
      <c r="O6" s="1611"/>
      <c r="P6" s="1601"/>
      <c r="Q6" s="1602"/>
      <c r="R6" s="1604"/>
      <c r="S6" s="1602"/>
      <c r="T6" s="1604"/>
      <c r="U6" s="1611"/>
      <c r="V6" s="1601"/>
      <c r="W6" s="1602"/>
      <c r="X6" s="1604"/>
      <c r="Y6" s="1602"/>
      <c r="Z6" s="1604"/>
      <c r="AA6" s="1611"/>
      <c r="AB6" s="1601"/>
      <c r="AC6" s="1602"/>
      <c r="AD6" s="1604"/>
      <c r="AE6" s="1602"/>
      <c r="AF6" s="1604"/>
      <c r="AG6" s="1611"/>
      <c r="AH6" s="1606"/>
      <c r="AI6" s="1602"/>
      <c r="AJ6" s="1606"/>
      <c r="AK6" s="1602"/>
      <c r="AL6" s="1606"/>
      <c r="AM6" s="1611"/>
      <c r="AO6" s="1626" t="s">
        <v>169</v>
      </c>
      <c r="AP6" s="1617"/>
      <c r="AQ6" s="1617"/>
      <c r="AR6" s="1617"/>
      <c r="AS6" s="1617"/>
      <c r="AT6" s="1618"/>
      <c r="AU6" s="1"/>
      <c r="AV6" s="1"/>
      <c r="AW6" s="1"/>
      <c r="AX6" s="1"/>
      <c r="AY6" s="1"/>
      <c r="AZ6" s="1"/>
      <c r="BA6" s="1"/>
      <c r="BB6" s="1"/>
      <c r="BC6" s="1"/>
      <c r="BD6" s="1"/>
      <c r="BE6" s="1"/>
      <c r="BF6" s="1"/>
      <c r="BG6" s="1"/>
      <c r="BH6" s="1"/>
      <c r="BI6" s="1"/>
    </row>
    <row r="7" spans="1:61" ht="15" customHeight="1">
      <c r="A7" s="1"/>
      <c r="B7" s="1597"/>
      <c r="C7" s="967"/>
      <c r="D7" s="968"/>
      <c r="E7" s="979"/>
      <c r="F7" s="967"/>
      <c r="G7" s="967"/>
      <c r="H7" s="967"/>
      <c r="I7" s="968"/>
      <c r="J7" s="1603"/>
      <c r="K7" s="967"/>
      <c r="L7" s="1597"/>
      <c r="M7" s="967"/>
      <c r="N7" s="1597"/>
      <c r="O7" s="1598"/>
      <c r="P7" s="1603"/>
      <c r="Q7" s="967"/>
      <c r="R7" s="1597"/>
      <c r="S7" s="967"/>
      <c r="T7" s="1597"/>
      <c r="U7" s="1598"/>
      <c r="V7" s="1603"/>
      <c r="W7" s="967"/>
      <c r="X7" s="1597"/>
      <c r="Y7" s="967"/>
      <c r="Z7" s="1597"/>
      <c r="AA7" s="1598"/>
      <c r="AB7" s="1603"/>
      <c r="AC7" s="967"/>
      <c r="AD7" s="1597"/>
      <c r="AE7" s="967"/>
      <c r="AF7" s="1597"/>
      <c r="AG7" s="1598"/>
      <c r="AH7" s="1597"/>
      <c r="AI7" s="967"/>
      <c r="AJ7" s="1597"/>
      <c r="AK7" s="967"/>
      <c r="AL7" s="1597"/>
      <c r="AM7" s="1598"/>
      <c r="AN7" s="1"/>
      <c r="AO7" s="1619"/>
      <c r="AP7" s="967"/>
      <c r="AQ7" s="967"/>
      <c r="AR7" s="967"/>
      <c r="AS7" s="967"/>
      <c r="AT7" s="1620"/>
      <c r="AU7" s="1"/>
      <c r="AV7" s="1"/>
      <c r="AW7" s="1"/>
      <c r="AX7" s="1"/>
      <c r="AY7" s="1"/>
      <c r="AZ7" s="1"/>
      <c r="BA7" s="1"/>
      <c r="BB7" s="1"/>
      <c r="BC7" s="1"/>
      <c r="BD7" s="1"/>
      <c r="BE7" s="1"/>
      <c r="BF7" s="1"/>
      <c r="BG7" s="1"/>
      <c r="BH7" s="1"/>
      <c r="BI7" s="1"/>
    </row>
    <row r="8" spans="1:61" ht="15" customHeight="1">
      <c r="A8" s="1"/>
      <c r="B8" s="1597"/>
      <c r="C8" s="967"/>
      <c r="D8" s="968"/>
      <c r="E8" s="979"/>
      <c r="F8" s="967"/>
      <c r="G8" s="967"/>
      <c r="H8" s="967"/>
      <c r="I8" s="968"/>
      <c r="J8" s="1605"/>
      <c r="K8" s="1600"/>
      <c r="L8" s="1595"/>
      <c r="M8" s="1600"/>
      <c r="N8" s="1595"/>
      <c r="O8" s="1596"/>
      <c r="P8" s="1605"/>
      <c r="Q8" s="1600"/>
      <c r="R8" s="1595"/>
      <c r="S8" s="1600"/>
      <c r="T8" s="1595"/>
      <c r="U8" s="1596"/>
      <c r="V8" s="1605"/>
      <c r="W8" s="1600"/>
      <c r="X8" s="1595"/>
      <c r="Y8" s="1600"/>
      <c r="Z8" s="1595"/>
      <c r="AA8" s="1596"/>
      <c r="AB8" s="1605"/>
      <c r="AC8" s="1600"/>
      <c r="AD8" s="1595"/>
      <c r="AE8" s="1600"/>
      <c r="AF8" s="1595"/>
      <c r="AG8" s="1596"/>
      <c r="AH8" s="1599"/>
      <c r="AI8" s="1600"/>
      <c r="AJ8" s="1599"/>
      <c r="AK8" s="1600"/>
      <c r="AL8" s="1599"/>
      <c r="AM8" s="1596"/>
      <c r="AN8" s="1"/>
      <c r="AO8" s="1619"/>
      <c r="AP8" s="967"/>
      <c r="AQ8" s="967"/>
      <c r="AR8" s="967"/>
      <c r="AS8" s="967"/>
      <c r="AT8" s="1620"/>
      <c r="AU8" s="1"/>
      <c r="AV8" s="1"/>
      <c r="AW8" s="1"/>
      <c r="AX8" s="1"/>
      <c r="AY8" s="1"/>
      <c r="AZ8" s="1"/>
      <c r="BA8" s="1"/>
      <c r="BB8" s="1"/>
      <c r="BC8" s="1"/>
      <c r="BD8" s="1"/>
      <c r="BE8" s="1"/>
      <c r="BF8" s="1"/>
      <c r="BG8" s="1"/>
      <c r="BH8" s="1"/>
      <c r="BI8" s="1"/>
    </row>
    <row r="9" spans="1:61" ht="15" customHeight="1">
      <c r="A9" s="1"/>
      <c r="B9" s="1597"/>
      <c r="C9" s="967"/>
      <c r="D9" s="968"/>
      <c r="E9" s="979"/>
      <c r="F9" s="967"/>
      <c r="G9" s="967"/>
      <c r="H9" s="967"/>
      <c r="I9" s="968"/>
      <c r="J9" s="1603"/>
      <c r="K9" s="967"/>
      <c r="L9" s="1597"/>
      <c r="M9" s="967"/>
      <c r="N9" s="1597"/>
      <c r="O9" s="1598"/>
      <c r="P9" s="1603"/>
      <c r="Q9" s="967"/>
      <c r="R9" s="1597"/>
      <c r="S9" s="967"/>
      <c r="T9" s="1597"/>
      <c r="U9" s="1598"/>
      <c r="V9" s="1603"/>
      <c r="W9" s="967"/>
      <c r="X9" s="1597"/>
      <c r="Y9" s="967"/>
      <c r="Z9" s="1597"/>
      <c r="AA9" s="1598"/>
      <c r="AB9" s="1603"/>
      <c r="AC9" s="967"/>
      <c r="AD9" s="1597"/>
      <c r="AE9" s="967"/>
      <c r="AF9" s="1597"/>
      <c r="AG9" s="1598"/>
      <c r="AH9" s="1597"/>
      <c r="AI9" s="967"/>
      <c r="AJ9" s="1597"/>
      <c r="AK9" s="967"/>
      <c r="AL9" s="1597"/>
      <c r="AM9" s="1598"/>
      <c r="AN9" s="1"/>
      <c r="AO9" s="1619"/>
      <c r="AP9" s="967"/>
      <c r="AQ9" s="967"/>
      <c r="AR9" s="967"/>
      <c r="AS9" s="967"/>
      <c r="AT9" s="1620"/>
      <c r="AU9" s="1"/>
      <c r="AV9" s="1"/>
      <c r="AW9" s="1"/>
      <c r="AX9" s="1"/>
      <c r="AY9" s="1"/>
      <c r="AZ9" s="1"/>
      <c r="BA9" s="1"/>
      <c r="BB9" s="1"/>
      <c r="BC9" s="1"/>
      <c r="BD9" s="1"/>
      <c r="BE9" s="1"/>
      <c r="BF9" s="1"/>
      <c r="BG9" s="1"/>
      <c r="BH9" s="1"/>
      <c r="BI9" s="1"/>
    </row>
    <row r="10" spans="1:61" ht="15" customHeight="1">
      <c r="A10" s="1"/>
      <c r="B10" s="1597"/>
      <c r="C10" s="967"/>
      <c r="D10" s="968"/>
      <c r="E10" s="979"/>
      <c r="F10" s="967"/>
      <c r="G10" s="967"/>
      <c r="H10" s="967"/>
      <c r="I10" s="968"/>
      <c r="J10" s="1605"/>
      <c r="K10" s="1600"/>
      <c r="L10" s="1595"/>
      <c r="M10" s="1600"/>
      <c r="N10" s="1595"/>
      <c r="O10" s="1596"/>
      <c r="P10" s="1605"/>
      <c r="Q10" s="1600"/>
      <c r="R10" s="1595"/>
      <c r="S10" s="1600"/>
      <c r="T10" s="1595"/>
      <c r="U10" s="1596"/>
      <c r="V10" s="1605"/>
      <c r="W10" s="1600"/>
      <c r="X10" s="1595"/>
      <c r="Y10" s="1600"/>
      <c r="Z10" s="1595"/>
      <c r="AA10" s="1596"/>
      <c r="AB10" s="1605"/>
      <c r="AC10" s="1600"/>
      <c r="AD10" s="1595"/>
      <c r="AE10" s="1600"/>
      <c r="AF10" s="1595"/>
      <c r="AG10" s="1596"/>
      <c r="AH10" s="1599"/>
      <c r="AI10" s="1600"/>
      <c r="AJ10" s="1599"/>
      <c r="AK10" s="1600"/>
      <c r="AL10" s="1599"/>
      <c r="AM10" s="1596"/>
      <c r="AN10" s="1"/>
      <c r="AO10" s="1619"/>
      <c r="AP10" s="967"/>
      <c r="AQ10" s="967"/>
      <c r="AR10" s="967"/>
      <c r="AS10" s="967"/>
      <c r="AT10" s="1620"/>
      <c r="AU10" s="1"/>
      <c r="AV10" s="1"/>
      <c r="AW10" s="1"/>
      <c r="AX10" s="1"/>
      <c r="AY10" s="1"/>
      <c r="AZ10" s="1"/>
      <c r="BA10" s="1"/>
      <c r="BB10" s="1"/>
      <c r="BC10" s="1"/>
      <c r="BD10" s="1"/>
      <c r="BE10" s="1"/>
      <c r="BF10" s="1"/>
      <c r="BG10" s="1"/>
      <c r="BH10" s="1"/>
      <c r="BI10" s="1"/>
    </row>
    <row r="11" spans="1:61" ht="15" customHeight="1">
      <c r="A11" s="1"/>
      <c r="B11" s="1597"/>
      <c r="C11" s="967"/>
      <c r="D11" s="968"/>
      <c r="E11" s="979"/>
      <c r="F11" s="967"/>
      <c r="G11" s="967"/>
      <c r="H11" s="967"/>
      <c r="I11" s="968"/>
      <c r="J11" s="1603"/>
      <c r="K11" s="967"/>
      <c r="L11" s="1597"/>
      <c r="M11" s="967"/>
      <c r="N11" s="1597"/>
      <c r="O11" s="1598"/>
      <c r="P11" s="1603"/>
      <c r="Q11" s="967"/>
      <c r="R11" s="1597"/>
      <c r="S11" s="967"/>
      <c r="T11" s="1597"/>
      <c r="U11" s="1598"/>
      <c r="V11" s="1603"/>
      <c r="W11" s="967"/>
      <c r="X11" s="1597"/>
      <c r="Y11" s="967"/>
      <c r="Z11" s="1597"/>
      <c r="AA11" s="1598"/>
      <c r="AB11" s="1603"/>
      <c r="AC11" s="967"/>
      <c r="AD11" s="1597"/>
      <c r="AE11" s="967"/>
      <c r="AF11" s="1597"/>
      <c r="AG11" s="1598"/>
      <c r="AH11" s="1597"/>
      <c r="AI11" s="967"/>
      <c r="AJ11" s="1597"/>
      <c r="AK11" s="967"/>
      <c r="AL11" s="1597"/>
      <c r="AM11" s="1598"/>
      <c r="AN11" s="1"/>
      <c r="AO11" s="1619"/>
      <c r="AP11" s="967"/>
      <c r="AQ11" s="967"/>
      <c r="AR11" s="967"/>
      <c r="AS11" s="967"/>
      <c r="AT11" s="1620"/>
      <c r="AU11" s="1"/>
      <c r="AV11" s="1"/>
      <c r="AW11" s="1"/>
      <c r="AX11" s="1"/>
      <c r="AY11" s="1"/>
      <c r="AZ11" s="1"/>
      <c r="BA11" s="1"/>
      <c r="BB11" s="1"/>
      <c r="BC11" s="1"/>
      <c r="BD11" s="1"/>
      <c r="BE11" s="1"/>
      <c r="BF11" s="1"/>
      <c r="BG11" s="1"/>
      <c r="BH11" s="1"/>
      <c r="BI11" s="1"/>
    </row>
    <row r="12" spans="1:61" ht="15" customHeight="1">
      <c r="A12" s="1"/>
      <c r="B12" s="1597"/>
      <c r="C12" s="967"/>
      <c r="D12" s="968"/>
      <c r="E12" s="979"/>
      <c r="F12" s="967"/>
      <c r="G12" s="967"/>
      <c r="H12" s="967"/>
      <c r="I12" s="968"/>
      <c r="J12" s="1605"/>
      <c r="K12" s="1600"/>
      <c r="L12" s="1595"/>
      <c r="M12" s="1600"/>
      <c r="N12" s="1595"/>
      <c r="O12" s="1596"/>
      <c r="P12" s="1605"/>
      <c r="Q12" s="1600"/>
      <c r="R12" s="1595"/>
      <c r="S12" s="1600"/>
      <c r="T12" s="1595"/>
      <c r="U12" s="1596"/>
      <c r="V12" s="1605"/>
      <c r="W12" s="1600"/>
      <c r="X12" s="1595"/>
      <c r="Y12" s="1600"/>
      <c r="Z12" s="1595"/>
      <c r="AA12" s="1596"/>
      <c r="AB12" s="1605"/>
      <c r="AC12" s="1600"/>
      <c r="AD12" s="1595"/>
      <c r="AE12" s="1600"/>
      <c r="AF12" s="1595"/>
      <c r="AG12" s="1596"/>
      <c r="AH12" s="1599"/>
      <c r="AI12" s="1600"/>
      <c r="AJ12" s="1599"/>
      <c r="AK12" s="1600"/>
      <c r="AL12" s="1599"/>
      <c r="AM12" s="1596"/>
      <c r="AN12" s="1"/>
      <c r="AO12" s="1619"/>
      <c r="AP12" s="967"/>
      <c r="AQ12" s="967"/>
      <c r="AR12" s="967"/>
      <c r="AS12" s="967"/>
      <c r="AT12" s="1620"/>
      <c r="AU12" s="1"/>
      <c r="AV12" s="1"/>
      <c r="AW12" s="1"/>
      <c r="AX12" s="1"/>
      <c r="AY12" s="1"/>
      <c r="AZ12" s="1"/>
      <c r="BA12" s="1"/>
      <c r="BB12" s="1"/>
      <c r="BC12" s="1"/>
      <c r="BD12" s="1"/>
      <c r="BE12" s="1"/>
      <c r="BF12" s="1"/>
      <c r="BG12" s="1"/>
      <c r="BH12" s="1"/>
      <c r="BI12" s="1"/>
    </row>
    <row r="13" spans="1:61" ht="15.75" customHeight="1">
      <c r="A13" s="1"/>
      <c r="B13" s="1597"/>
      <c r="C13" s="967"/>
      <c r="D13" s="968"/>
      <c r="E13" s="1629"/>
      <c r="F13" s="1630"/>
      <c r="G13" s="1630"/>
      <c r="H13" s="1630"/>
      <c r="I13" s="1635"/>
      <c r="J13" s="1607"/>
      <c r="K13" s="970"/>
      <c r="L13" s="1608"/>
      <c r="M13" s="970"/>
      <c r="N13" s="1608"/>
      <c r="O13" s="1609"/>
      <c r="P13" s="1607"/>
      <c r="Q13" s="970"/>
      <c r="R13" s="1608"/>
      <c r="S13" s="970"/>
      <c r="T13" s="1608"/>
      <c r="U13" s="1609"/>
      <c r="V13" s="1603"/>
      <c r="W13" s="967"/>
      <c r="X13" s="1597"/>
      <c r="Y13" s="967"/>
      <c r="Z13" s="1597"/>
      <c r="AA13" s="1598"/>
      <c r="AB13" s="1607"/>
      <c r="AC13" s="970"/>
      <c r="AD13" s="1608"/>
      <c r="AE13" s="970"/>
      <c r="AF13" s="1608"/>
      <c r="AG13" s="1609"/>
      <c r="AH13" s="1608"/>
      <c r="AI13" s="970"/>
      <c r="AJ13" s="1608"/>
      <c r="AK13" s="970"/>
      <c r="AL13" s="1608"/>
      <c r="AM13" s="1609"/>
      <c r="AN13" s="1"/>
      <c r="AO13" s="1621"/>
      <c r="AP13" s="1622"/>
      <c r="AQ13" s="1622"/>
      <c r="AR13" s="1622"/>
      <c r="AS13" s="1622"/>
      <c r="AT13" s="1623"/>
      <c r="AU13" s="1"/>
      <c r="AV13" s="1"/>
      <c r="AW13" s="1"/>
      <c r="AX13" s="1"/>
      <c r="AY13" s="1"/>
      <c r="AZ13" s="1"/>
      <c r="BA13" s="1"/>
      <c r="BB13" s="1"/>
      <c r="BC13" s="1"/>
      <c r="BD13" s="1"/>
      <c r="BE13" s="1"/>
      <c r="BF13" s="1"/>
      <c r="BG13" s="1"/>
      <c r="BH13" s="1"/>
      <c r="BI13" s="1"/>
    </row>
    <row r="14" spans="1:61" ht="15" customHeight="1">
      <c r="A14" s="1"/>
      <c r="B14" s="1597"/>
      <c r="C14" s="967"/>
      <c r="D14" s="968"/>
      <c r="E14" s="1627" t="s">
        <v>170</v>
      </c>
      <c r="F14" s="1628"/>
      <c r="G14" s="1628"/>
      <c r="H14" s="1628"/>
      <c r="I14" s="1628"/>
      <c r="J14" s="1612"/>
      <c r="K14" s="1602"/>
      <c r="L14" s="1610"/>
      <c r="M14" s="1602"/>
      <c r="N14" s="1610"/>
      <c r="O14" s="1611"/>
      <c r="P14" s="1612"/>
      <c r="Q14" s="1602"/>
      <c r="R14" s="1610"/>
      <c r="S14" s="1602"/>
      <c r="T14" s="1610"/>
      <c r="U14" s="1611"/>
      <c r="V14" s="1605"/>
      <c r="W14" s="1600"/>
      <c r="X14" s="1595"/>
      <c r="Y14" s="1600"/>
      <c r="Z14" s="1595"/>
      <c r="AA14" s="1596"/>
      <c r="AB14" s="1601"/>
      <c r="AC14" s="1602"/>
      <c r="AD14" s="1604"/>
      <c r="AE14" s="1602"/>
      <c r="AF14" s="1604"/>
      <c r="AG14" s="1611"/>
      <c r="AH14" s="1606"/>
      <c r="AI14" s="1602"/>
      <c r="AJ14" s="1606"/>
      <c r="AK14" s="1602"/>
      <c r="AL14" s="1606"/>
      <c r="AM14" s="1611"/>
      <c r="AN14" s="1"/>
      <c r="AO14" s="1624" t="s">
        <v>171</v>
      </c>
      <c r="AP14" s="1617"/>
      <c r="AQ14" s="1617"/>
      <c r="AR14" s="1617"/>
      <c r="AS14" s="1617"/>
      <c r="AT14" s="1618"/>
      <c r="AU14" s="1"/>
      <c r="AV14" s="1"/>
      <c r="AW14" s="1"/>
      <c r="AX14" s="1"/>
      <c r="AY14" s="1"/>
      <c r="AZ14" s="1"/>
      <c r="BA14" s="1"/>
      <c r="BB14" s="1"/>
      <c r="BC14" s="1"/>
      <c r="BD14" s="1"/>
      <c r="BE14" s="1"/>
      <c r="BF14" s="1"/>
      <c r="BG14" s="1"/>
      <c r="BH14" s="1"/>
      <c r="BI14" s="1"/>
    </row>
    <row r="15" spans="1:61" ht="15" customHeight="1">
      <c r="A15" s="1"/>
      <c r="B15" s="1597"/>
      <c r="C15" s="967"/>
      <c r="D15" s="968"/>
      <c r="E15" s="979"/>
      <c r="F15" s="967"/>
      <c r="G15" s="967"/>
      <c r="H15" s="967"/>
      <c r="I15" s="967"/>
      <c r="J15" s="1603"/>
      <c r="K15" s="967"/>
      <c r="L15" s="1597"/>
      <c r="M15" s="967"/>
      <c r="N15" s="1597"/>
      <c r="O15" s="1598"/>
      <c r="P15" s="1603"/>
      <c r="Q15" s="967"/>
      <c r="R15" s="1597"/>
      <c r="S15" s="967"/>
      <c r="T15" s="1597"/>
      <c r="U15" s="1598"/>
      <c r="V15" s="1603"/>
      <c r="W15" s="967"/>
      <c r="X15" s="1597"/>
      <c r="Y15" s="967"/>
      <c r="Z15" s="1597"/>
      <c r="AA15" s="1598"/>
      <c r="AB15" s="1603"/>
      <c r="AC15" s="967"/>
      <c r="AD15" s="1597"/>
      <c r="AE15" s="967"/>
      <c r="AF15" s="1597"/>
      <c r="AG15" s="1598"/>
      <c r="AH15" s="1597"/>
      <c r="AI15" s="967"/>
      <c r="AJ15" s="1597"/>
      <c r="AK15" s="967"/>
      <c r="AL15" s="1597"/>
      <c r="AM15" s="1598"/>
      <c r="AN15" s="1"/>
      <c r="AO15" s="1619"/>
      <c r="AP15" s="967"/>
      <c r="AQ15" s="967"/>
      <c r="AR15" s="967"/>
      <c r="AS15" s="967"/>
      <c r="AT15" s="1620"/>
      <c r="AU15" s="1"/>
      <c r="AV15" s="1"/>
      <c r="AW15" s="1"/>
      <c r="AX15" s="1"/>
      <c r="AY15" s="1"/>
      <c r="AZ15" s="1"/>
      <c r="BA15" s="1"/>
      <c r="BB15" s="1"/>
      <c r="BC15" s="1"/>
      <c r="BD15" s="1"/>
      <c r="BE15" s="1"/>
      <c r="BF15" s="1"/>
      <c r="BG15" s="1"/>
      <c r="BH15" s="1"/>
      <c r="BI15" s="1"/>
    </row>
    <row r="16" spans="1:61" ht="15" customHeight="1">
      <c r="A16" s="1"/>
      <c r="B16" s="1597"/>
      <c r="C16" s="967"/>
      <c r="D16" s="968"/>
      <c r="E16" s="979"/>
      <c r="F16" s="967"/>
      <c r="G16" s="967"/>
      <c r="H16" s="967"/>
      <c r="I16" s="967"/>
      <c r="J16" s="1614"/>
      <c r="K16" s="1600"/>
      <c r="L16" s="1615"/>
      <c r="M16" s="1600"/>
      <c r="N16" s="1615"/>
      <c r="O16" s="1596"/>
      <c r="P16" s="1614"/>
      <c r="Q16" s="1600"/>
      <c r="R16" s="1615"/>
      <c r="S16" s="1600"/>
      <c r="T16" s="1615"/>
      <c r="U16" s="1596"/>
      <c r="V16" s="1605"/>
      <c r="W16" s="1600"/>
      <c r="X16" s="1595" t="s">
        <v>172</v>
      </c>
      <c r="Y16" s="1600"/>
      <c r="Z16" s="1595"/>
      <c r="AA16" s="1596"/>
      <c r="AB16" s="1605"/>
      <c r="AC16" s="1600"/>
      <c r="AD16" s="1595"/>
      <c r="AE16" s="1600"/>
      <c r="AF16" s="1595"/>
      <c r="AG16" s="1596"/>
      <c r="AH16" s="1599"/>
      <c r="AI16" s="1600"/>
      <c r="AJ16" s="1599"/>
      <c r="AK16" s="1600"/>
      <c r="AL16" s="1599"/>
      <c r="AM16" s="1596"/>
      <c r="AN16" s="1"/>
      <c r="AO16" s="1619"/>
      <c r="AP16" s="967"/>
      <c r="AQ16" s="967"/>
      <c r="AR16" s="967"/>
      <c r="AS16" s="967"/>
      <c r="AT16" s="1620"/>
      <c r="AU16" s="1"/>
      <c r="AV16" s="1"/>
      <c r="AW16" s="1"/>
      <c r="AX16" s="1"/>
      <c r="AY16" s="1"/>
      <c r="AZ16" s="1"/>
      <c r="BA16" s="1"/>
      <c r="BB16" s="1"/>
      <c r="BC16" s="1"/>
      <c r="BD16" s="1"/>
      <c r="BE16" s="1"/>
      <c r="BF16" s="1"/>
      <c r="BG16" s="1"/>
      <c r="BH16" s="1"/>
      <c r="BI16" s="1"/>
    </row>
    <row r="17" spans="1:61" ht="15" customHeight="1">
      <c r="A17" s="1"/>
      <c r="B17" s="1597"/>
      <c r="C17" s="967"/>
      <c r="D17" s="968"/>
      <c r="E17" s="979"/>
      <c r="F17" s="967"/>
      <c r="G17" s="967"/>
      <c r="H17" s="967"/>
      <c r="I17" s="967"/>
      <c r="J17" s="1603"/>
      <c r="K17" s="967"/>
      <c r="L17" s="1597"/>
      <c r="M17" s="967"/>
      <c r="N17" s="1597"/>
      <c r="O17" s="1598"/>
      <c r="P17" s="1603"/>
      <c r="Q17" s="967"/>
      <c r="R17" s="1597"/>
      <c r="S17" s="967"/>
      <c r="T17" s="1597"/>
      <c r="U17" s="1598"/>
      <c r="V17" s="1603"/>
      <c r="W17" s="967"/>
      <c r="X17" s="1597"/>
      <c r="Y17" s="967"/>
      <c r="Z17" s="1597"/>
      <c r="AA17" s="1598"/>
      <c r="AB17" s="1603"/>
      <c r="AC17" s="967"/>
      <c r="AD17" s="1597"/>
      <c r="AE17" s="967"/>
      <c r="AF17" s="1597"/>
      <c r="AG17" s="1598"/>
      <c r="AH17" s="1597"/>
      <c r="AI17" s="967"/>
      <c r="AJ17" s="1597"/>
      <c r="AK17" s="967"/>
      <c r="AL17" s="1597"/>
      <c r="AM17" s="1598"/>
      <c r="AN17" s="1"/>
      <c r="AO17" s="1619"/>
      <c r="AP17" s="967"/>
      <c r="AQ17" s="967"/>
      <c r="AR17" s="967"/>
      <c r="AS17" s="967"/>
      <c r="AT17" s="1620"/>
      <c r="AU17" s="1"/>
      <c r="AV17" s="1"/>
      <c r="AW17" s="1"/>
      <c r="AX17" s="1"/>
      <c r="AY17" s="1"/>
      <c r="AZ17" s="1"/>
      <c r="BA17" s="1"/>
      <c r="BB17" s="1"/>
      <c r="BC17" s="1"/>
      <c r="BD17" s="1"/>
      <c r="BE17" s="1"/>
      <c r="BF17" s="1"/>
      <c r="BG17" s="1"/>
      <c r="BH17" s="1"/>
      <c r="BI17" s="1"/>
    </row>
    <row r="18" spans="1:61" ht="15" customHeight="1">
      <c r="A18" s="1"/>
      <c r="B18" s="1597"/>
      <c r="C18" s="967"/>
      <c r="D18" s="968"/>
      <c r="E18" s="979"/>
      <c r="F18" s="967"/>
      <c r="G18" s="967"/>
      <c r="H18" s="967"/>
      <c r="I18" s="967"/>
      <c r="J18" s="1614"/>
      <c r="K18" s="1600"/>
      <c r="L18" s="1615"/>
      <c r="M18" s="1600"/>
      <c r="N18" s="1615"/>
      <c r="O18" s="1596"/>
      <c r="P18" s="1614"/>
      <c r="Q18" s="1600"/>
      <c r="R18" s="1615"/>
      <c r="S18" s="1600"/>
      <c r="T18" s="1615"/>
      <c r="U18" s="1596"/>
      <c r="V18" s="1605"/>
      <c r="W18" s="1600"/>
      <c r="X18" s="1595"/>
      <c r="Y18" s="1600"/>
      <c r="Z18" s="1595"/>
      <c r="AA18" s="1596"/>
      <c r="AB18" s="1605"/>
      <c r="AC18" s="1600"/>
      <c r="AD18" s="1595"/>
      <c r="AE18" s="1600"/>
      <c r="AF18" s="1595"/>
      <c r="AG18" s="1596"/>
      <c r="AH18" s="1599"/>
      <c r="AI18" s="1600"/>
      <c r="AJ18" s="1599"/>
      <c r="AK18" s="1600"/>
      <c r="AL18" s="1599"/>
      <c r="AM18" s="1596"/>
      <c r="AN18" s="1"/>
      <c r="AO18" s="1619"/>
      <c r="AP18" s="967"/>
      <c r="AQ18" s="967"/>
      <c r="AR18" s="967"/>
      <c r="AS18" s="967"/>
      <c r="AT18" s="1620"/>
      <c r="AU18" s="1"/>
      <c r="AV18" s="1"/>
      <c r="AW18" s="1"/>
      <c r="AX18" s="1"/>
      <c r="AY18" s="1"/>
      <c r="AZ18" s="1"/>
      <c r="BA18" s="1"/>
      <c r="BB18" s="1"/>
      <c r="BC18" s="1"/>
      <c r="BD18" s="1"/>
      <c r="BE18" s="1"/>
      <c r="BF18" s="1"/>
      <c r="BG18" s="1"/>
      <c r="BH18" s="1"/>
      <c r="BI18" s="1"/>
    </row>
    <row r="19" spans="1:61" ht="15" customHeight="1">
      <c r="A19" s="1"/>
      <c r="B19" s="1597"/>
      <c r="C19" s="967"/>
      <c r="D19" s="968"/>
      <c r="E19" s="979"/>
      <c r="F19" s="967"/>
      <c r="G19" s="967"/>
      <c r="H19" s="967"/>
      <c r="I19" s="967"/>
      <c r="J19" s="1603"/>
      <c r="K19" s="967"/>
      <c r="L19" s="1597"/>
      <c r="M19" s="967"/>
      <c r="N19" s="1597"/>
      <c r="O19" s="1598"/>
      <c r="P19" s="1603"/>
      <c r="Q19" s="967"/>
      <c r="R19" s="1597"/>
      <c r="S19" s="967"/>
      <c r="T19" s="1597"/>
      <c r="U19" s="1598"/>
      <c r="V19" s="1603"/>
      <c r="W19" s="967"/>
      <c r="X19" s="1597"/>
      <c r="Y19" s="967"/>
      <c r="Z19" s="1597"/>
      <c r="AA19" s="1598"/>
      <c r="AB19" s="1603"/>
      <c r="AC19" s="967"/>
      <c r="AD19" s="1597"/>
      <c r="AE19" s="967"/>
      <c r="AF19" s="1597"/>
      <c r="AG19" s="1598"/>
      <c r="AH19" s="1597"/>
      <c r="AI19" s="967"/>
      <c r="AJ19" s="1597"/>
      <c r="AK19" s="967"/>
      <c r="AL19" s="1597"/>
      <c r="AM19" s="1598"/>
      <c r="AN19" s="1"/>
      <c r="AO19" s="1619"/>
      <c r="AP19" s="967"/>
      <c r="AQ19" s="967"/>
      <c r="AR19" s="967"/>
      <c r="AS19" s="967"/>
      <c r="AT19" s="1620"/>
      <c r="AU19" s="1"/>
      <c r="AV19" s="1"/>
      <c r="AW19" s="1"/>
      <c r="AX19" s="1"/>
      <c r="AY19" s="1"/>
      <c r="AZ19" s="1"/>
      <c r="BA19" s="1"/>
      <c r="BB19" s="1"/>
      <c r="BC19" s="1"/>
      <c r="BD19" s="1"/>
      <c r="BE19" s="1"/>
      <c r="BF19" s="1"/>
      <c r="BG19" s="1"/>
      <c r="BH19" s="1"/>
      <c r="BI19" s="1"/>
    </row>
    <row r="20" spans="1:61" ht="15" customHeight="1">
      <c r="A20" s="1"/>
      <c r="B20" s="1597"/>
      <c r="C20" s="967"/>
      <c r="D20" s="968"/>
      <c r="E20" s="979"/>
      <c r="F20" s="967"/>
      <c r="G20" s="967"/>
      <c r="H20" s="967"/>
      <c r="I20" s="967"/>
      <c r="J20" s="1614"/>
      <c r="K20" s="1600"/>
      <c r="L20" s="1615"/>
      <c r="M20" s="1600"/>
      <c r="N20" s="1615"/>
      <c r="O20" s="1596"/>
      <c r="P20" s="1614"/>
      <c r="Q20" s="1600"/>
      <c r="R20" s="1615"/>
      <c r="S20" s="1600"/>
      <c r="T20" s="1615"/>
      <c r="U20" s="1596"/>
      <c r="V20" s="1605"/>
      <c r="W20" s="1600"/>
      <c r="X20" s="1595"/>
      <c r="Y20" s="1600"/>
      <c r="Z20" s="1595"/>
      <c r="AA20" s="1596"/>
      <c r="AB20" s="1605"/>
      <c r="AC20" s="1600"/>
      <c r="AD20" s="1595"/>
      <c r="AE20" s="1600"/>
      <c r="AF20" s="1595"/>
      <c r="AG20" s="1596"/>
      <c r="AH20" s="1599"/>
      <c r="AI20" s="1600"/>
      <c r="AJ20" s="1599"/>
      <c r="AK20" s="1600"/>
      <c r="AL20" s="1599"/>
      <c r="AM20" s="1596"/>
      <c r="AN20" s="1"/>
      <c r="AO20" s="1619"/>
      <c r="AP20" s="967"/>
      <c r="AQ20" s="967"/>
      <c r="AR20" s="967"/>
      <c r="AS20" s="967"/>
      <c r="AT20" s="1620"/>
      <c r="AU20" s="1"/>
      <c r="AV20" s="1"/>
      <c r="AW20" s="1"/>
      <c r="AX20" s="1"/>
      <c r="AY20" s="1"/>
      <c r="AZ20" s="1"/>
      <c r="BA20" s="1"/>
      <c r="BB20" s="1"/>
      <c r="BC20" s="1"/>
      <c r="BD20" s="1"/>
      <c r="BE20" s="1"/>
      <c r="BF20" s="1"/>
      <c r="BG20" s="1"/>
      <c r="BH20" s="1"/>
      <c r="BI20" s="1"/>
    </row>
    <row r="21" spans="1:61" ht="15.75" customHeight="1">
      <c r="A21" s="1"/>
      <c r="B21" s="1597"/>
      <c r="C21" s="967"/>
      <c r="D21" s="968"/>
      <c r="E21" s="1629"/>
      <c r="F21" s="1630"/>
      <c r="G21" s="1630"/>
      <c r="H21" s="1630"/>
      <c r="I21" s="1630"/>
      <c r="J21" s="1607"/>
      <c r="K21" s="970"/>
      <c r="L21" s="1608"/>
      <c r="M21" s="970"/>
      <c r="N21" s="1608"/>
      <c r="O21" s="1609"/>
      <c r="P21" s="1607"/>
      <c r="Q21" s="970"/>
      <c r="R21" s="1608"/>
      <c r="S21" s="970"/>
      <c r="T21" s="1608"/>
      <c r="U21" s="1609"/>
      <c r="V21" s="1603"/>
      <c r="W21" s="967"/>
      <c r="X21" s="1597"/>
      <c r="Y21" s="967"/>
      <c r="Z21" s="1597"/>
      <c r="AA21" s="1598"/>
      <c r="AB21" s="1607"/>
      <c r="AC21" s="970"/>
      <c r="AD21" s="1608"/>
      <c r="AE21" s="970"/>
      <c r="AF21" s="1608"/>
      <c r="AG21" s="1609"/>
      <c r="AH21" s="1608"/>
      <c r="AI21" s="970"/>
      <c r="AJ21" s="1608"/>
      <c r="AK21" s="970"/>
      <c r="AL21" s="1608"/>
      <c r="AM21" s="1609"/>
      <c r="AN21" s="1"/>
      <c r="AO21" s="1621"/>
      <c r="AP21" s="1622"/>
      <c r="AQ21" s="1622"/>
      <c r="AR21" s="1622"/>
      <c r="AS21" s="1622"/>
      <c r="AT21" s="1623"/>
      <c r="AU21" s="1"/>
      <c r="AV21" s="1"/>
      <c r="AW21" s="1"/>
      <c r="AX21" s="1"/>
      <c r="AY21" s="1"/>
      <c r="AZ21" s="1"/>
      <c r="BA21" s="1"/>
      <c r="BB21" s="1"/>
      <c r="BC21" s="1"/>
      <c r="BD21" s="1"/>
      <c r="BE21" s="1"/>
      <c r="BF21" s="1"/>
      <c r="BG21" s="1"/>
      <c r="BH21" s="1"/>
      <c r="BI21" s="1"/>
    </row>
    <row r="22" spans="1:61" ht="14.25" customHeight="1">
      <c r="A22" s="1"/>
      <c r="B22" s="1597"/>
      <c r="C22" s="967"/>
      <c r="D22" s="968"/>
      <c r="E22" s="1627" t="s">
        <v>173</v>
      </c>
      <c r="F22" s="1628"/>
      <c r="G22" s="1628"/>
      <c r="H22" s="1628"/>
      <c r="I22" s="1634"/>
      <c r="J22" s="1612"/>
      <c r="K22" s="1602"/>
      <c r="L22" s="1610"/>
      <c r="M22" s="1602"/>
      <c r="N22" s="1610"/>
      <c r="O22" s="1611"/>
      <c r="P22" s="1612"/>
      <c r="Q22" s="1602"/>
      <c r="R22" s="1610"/>
      <c r="S22" s="1602"/>
      <c r="T22" s="1610"/>
      <c r="U22" s="1611"/>
      <c r="V22" s="1614"/>
      <c r="W22" s="1600"/>
      <c r="X22" s="1615"/>
      <c r="Y22" s="1600"/>
      <c r="Z22" s="1615"/>
      <c r="AA22" s="1596"/>
      <c r="AB22" s="1601"/>
      <c r="AC22" s="1602"/>
      <c r="AD22" s="1604"/>
      <c r="AE22" s="1602"/>
      <c r="AF22" s="1604"/>
      <c r="AG22" s="1611"/>
      <c r="AH22" s="1606"/>
      <c r="AI22" s="1602"/>
      <c r="AJ22" s="1606"/>
      <c r="AK22" s="1602"/>
      <c r="AL22" s="1606"/>
      <c r="AM22" s="1611"/>
      <c r="AN22" s="1"/>
      <c r="AO22" s="1625" t="s">
        <v>141</v>
      </c>
      <c r="AP22" s="1617"/>
      <c r="AQ22" s="1617"/>
      <c r="AR22" s="1617"/>
      <c r="AS22" s="1617"/>
      <c r="AT22" s="1618"/>
      <c r="AU22" s="1"/>
      <c r="AV22" s="1"/>
      <c r="AW22" s="1"/>
      <c r="AX22" s="1"/>
      <c r="AY22" s="1"/>
      <c r="AZ22" s="1"/>
      <c r="BA22" s="1"/>
      <c r="BB22" s="1"/>
      <c r="BC22" s="1"/>
      <c r="BD22" s="1"/>
      <c r="BE22" s="1"/>
      <c r="BF22" s="1"/>
      <c r="BG22" s="1"/>
      <c r="BH22" s="1"/>
      <c r="BI22" s="1"/>
    </row>
    <row r="23" spans="1:61" ht="14.25" customHeight="1">
      <c r="A23" s="1"/>
      <c r="B23" s="1597"/>
      <c r="C23" s="967"/>
      <c r="D23" s="968"/>
      <c r="E23" s="979"/>
      <c r="F23" s="967"/>
      <c r="G23" s="967"/>
      <c r="H23" s="967"/>
      <c r="I23" s="968"/>
      <c r="J23" s="1603"/>
      <c r="K23" s="967"/>
      <c r="L23" s="1597"/>
      <c r="M23" s="967"/>
      <c r="N23" s="1597"/>
      <c r="O23" s="1598"/>
      <c r="P23" s="1603"/>
      <c r="Q23" s="967"/>
      <c r="R23" s="1597"/>
      <c r="S23" s="967"/>
      <c r="T23" s="1597"/>
      <c r="U23" s="1598"/>
      <c r="V23" s="1603"/>
      <c r="W23" s="967"/>
      <c r="X23" s="1597"/>
      <c r="Y23" s="967"/>
      <c r="Z23" s="1597"/>
      <c r="AA23" s="1598"/>
      <c r="AB23" s="1603"/>
      <c r="AC23" s="967"/>
      <c r="AD23" s="1597"/>
      <c r="AE23" s="967"/>
      <c r="AF23" s="1597"/>
      <c r="AG23" s="1598"/>
      <c r="AH23" s="1597"/>
      <c r="AI23" s="967"/>
      <c r="AJ23" s="1597"/>
      <c r="AK23" s="967"/>
      <c r="AL23" s="1597"/>
      <c r="AM23" s="1598"/>
      <c r="AN23" s="1"/>
      <c r="AO23" s="1619"/>
      <c r="AP23" s="967"/>
      <c r="AQ23" s="967"/>
      <c r="AR23" s="967"/>
      <c r="AS23" s="967"/>
      <c r="AT23" s="1620"/>
      <c r="AU23" s="1"/>
      <c r="AV23" s="1"/>
      <c r="AW23" s="1"/>
      <c r="AX23" s="1"/>
      <c r="AY23" s="1"/>
      <c r="AZ23" s="1"/>
      <c r="BA23" s="1"/>
      <c r="BB23" s="1"/>
      <c r="BC23" s="1"/>
      <c r="BD23" s="1"/>
      <c r="BE23" s="1"/>
      <c r="BF23" s="1"/>
      <c r="BG23" s="1"/>
      <c r="BH23" s="1"/>
      <c r="BI23" s="1"/>
    </row>
    <row r="24" spans="1:61" ht="14.25" customHeight="1">
      <c r="A24" s="1"/>
      <c r="B24" s="1597"/>
      <c r="C24" s="967"/>
      <c r="D24" s="968"/>
      <c r="E24" s="979"/>
      <c r="F24" s="967"/>
      <c r="G24" s="967"/>
      <c r="H24" s="967"/>
      <c r="I24" s="968"/>
      <c r="J24" s="1614"/>
      <c r="K24" s="1600"/>
      <c r="L24" s="1615" t="s">
        <v>174</v>
      </c>
      <c r="M24" s="1600"/>
      <c r="N24" s="1615"/>
      <c r="O24" s="1596"/>
      <c r="P24" s="1614"/>
      <c r="Q24" s="1600"/>
      <c r="R24" s="1615" t="s">
        <v>175</v>
      </c>
      <c r="S24" s="1600"/>
      <c r="T24" s="1615"/>
      <c r="U24" s="1596"/>
      <c r="V24" s="1614"/>
      <c r="W24" s="1600"/>
      <c r="X24" s="1615" t="s">
        <v>176</v>
      </c>
      <c r="Y24" s="1600"/>
      <c r="Z24" s="1615"/>
      <c r="AA24" s="1596"/>
      <c r="AB24" s="1605"/>
      <c r="AC24" s="1600"/>
      <c r="AD24" s="1595"/>
      <c r="AE24" s="1600"/>
      <c r="AF24" s="1595"/>
      <c r="AG24" s="1596"/>
      <c r="AH24" s="1599"/>
      <c r="AI24" s="1600"/>
      <c r="AJ24" s="1599"/>
      <c r="AK24" s="1600"/>
      <c r="AL24" s="1599"/>
      <c r="AM24" s="1596"/>
      <c r="AN24" s="1"/>
      <c r="AO24" s="1619"/>
      <c r="AP24" s="967"/>
      <c r="AQ24" s="967"/>
      <c r="AR24" s="967"/>
      <c r="AS24" s="967"/>
      <c r="AT24" s="1620"/>
      <c r="AU24" s="1"/>
      <c r="AV24" s="1"/>
      <c r="AW24" s="1"/>
      <c r="AX24" s="1"/>
      <c r="AY24" s="1"/>
      <c r="AZ24" s="1"/>
      <c r="BA24" s="1"/>
      <c r="BB24" s="1"/>
      <c r="BC24" s="1"/>
      <c r="BD24" s="1"/>
      <c r="BE24" s="1"/>
      <c r="BF24" s="1"/>
      <c r="BG24" s="1"/>
      <c r="BH24" s="1"/>
      <c r="BI24" s="1"/>
    </row>
    <row r="25" spans="1:61" ht="14.25" customHeight="1">
      <c r="A25" s="1"/>
      <c r="B25" s="1597"/>
      <c r="C25" s="967"/>
      <c r="D25" s="968"/>
      <c r="E25" s="979"/>
      <c r="F25" s="967"/>
      <c r="G25" s="967"/>
      <c r="H25" s="967"/>
      <c r="I25" s="968"/>
      <c r="J25" s="1603"/>
      <c r="K25" s="967"/>
      <c r="L25" s="1597"/>
      <c r="M25" s="967"/>
      <c r="N25" s="1597"/>
      <c r="O25" s="1598"/>
      <c r="P25" s="1603"/>
      <c r="Q25" s="967"/>
      <c r="R25" s="1597"/>
      <c r="S25" s="967"/>
      <c r="T25" s="1597"/>
      <c r="U25" s="1598"/>
      <c r="V25" s="1603"/>
      <c r="W25" s="967"/>
      <c r="X25" s="1597"/>
      <c r="Y25" s="967"/>
      <c r="Z25" s="1597"/>
      <c r="AA25" s="1598"/>
      <c r="AB25" s="1603"/>
      <c r="AC25" s="967"/>
      <c r="AD25" s="1597"/>
      <c r="AE25" s="967"/>
      <c r="AF25" s="1597"/>
      <c r="AG25" s="1598"/>
      <c r="AH25" s="1597"/>
      <c r="AI25" s="967"/>
      <c r="AJ25" s="1597"/>
      <c r="AK25" s="967"/>
      <c r="AL25" s="1597"/>
      <c r="AM25" s="1598"/>
      <c r="AN25" s="1"/>
      <c r="AO25" s="1619"/>
      <c r="AP25" s="967"/>
      <c r="AQ25" s="967"/>
      <c r="AR25" s="967"/>
      <c r="AS25" s="967"/>
      <c r="AT25" s="1620"/>
      <c r="AU25" s="1"/>
      <c r="AV25" s="1"/>
      <c r="AW25" s="1"/>
      <c r="AX25" s="1"/>
      <c r="AY25" s="1"/>
      <c r="AZ25" s="1"/>
      <c r="BA25" s="1"/>
      <c r="BB25" s="1"/>
      <c r="BC25" s="1"/>
      <c r="BD25" s="1"/>
      <c r="BE25" s="1"/>
      <c r="BF25" s="1"/>
      <c r="BG25" s="1"/>
      <c r="BH25" s="1"/>
      <c r="BI25" s="1"/>
    </row>
    <row r="26" spans="1:61" ht="14.25" customHeight="1">
      <c r="A26" s="1"/>
      <c r="B26" s="1597"/>
      <c r="C26" s="967"/>
      <c r="D26" s="968"/>
      <c r="E26" s="979"/>
      <c r="F26" s="967"/>
      <c r="G26" s="967"/>
      <c r="H26" s="967"/>
      <c r="I26" s="968"/>
      <c r="J26" s="1614"/>
      <c r="K26" s="1600"/>
      <c r="L26" s="1615"/>
      <c r="M26" s="1600"/>
      <c r="N26" s="1615"/>
      <c r="O26" s="1596"/>
      <c r="P26" s="1614"/>
      <c r="Q26" s="1600"/>
      <c r="R26" s="1615"/>
      <c r="S26" s="1600"/>
      <c r="T26" s="1615"/>
      <c r="U26" s="1596"/>
      <c r="V26" s="1614"/>
      <c r="W26" s="1600"/>
      <c r="X26" s="1615"/>
      <c r="Y26" s="1600"/>
      <c r="Z26" s="1615"/>
      <c r="AA26" s="1596"/>
      <c r="AB26" s="1605"/>
      <c r="AC26" s="1600"/>
      <c r="AD26" s="1595"/>
      <c r="AE26" s="1600"/>
      <c r="AF26" s="1595"/>
      <c r="AG26" s="1596"/>
      <c r="AH26" s="1599"/>
      <c r="AI26" s="1600"/>
      <c r="AJ26" s="1599"/>
      <c r="AK26" s="1600"/>
      <c r="AL26" s="1599"/>
      <c r="AM26" s="1596"/>
      <c r="AN26" s="1"/>
      <c r="AO26" s="1619"/>
      <c r="AP26" s="967"/>
      <c r="AQ26" s="967"/>
      <c r="AR26" s="967"/>
      <c r="AS26" s="967"/>
      <c r="AT26" s="1620"/>
      <c r="AU26" s="1"/>
      <c r="AV26" s="1"/>
      <c r="AW26" s="1"/>
      <c r="AX26" s="1"/>
      <c r="AY26" s="1"/>
      <c r="AZ26" s="1"/>
      <c r="BA26" s="1"/>
      <c r="BB26" s="1"/>
      <c r="BC26" s="1"/>
      <c r="BD26" s="1"/>
      <c r="BE26" s="1"/>
      <c r="BF26" s="1"/>
      <c r="BG26" s="1"/>
      <c r="BH26" s="1"/>
      <c r="BI26" s="1"/>
    </row>
    <row r="27" spans="1:61" ht="14.25" customHeight="1">
      <c r="A27" s="1"/>
      <c r="B27" s="1597"/>
      <c r="C27" s="967"/>
      <c r="D27" s="968"/>
      <c r="E27" s="979"/>
      <c r="F27" s="967"/>
      <c r="G27" s="967"/>
      <c r="H27" s="967"/>
      <c r="I27" s="968"/>
      <c r="J27" s="1603"/>
      <c r="K27" s="967"/>
      <c r="L27" s="1597"/>
      <c r="M27" s="967"/>
      <c r="N27" s="1597"/>
      <c r="O27" s="1598"/>
      <c r="P27" s="1603"/>
      <c r="Q27" s="967"/>
      <c r="R27" s="1597"/>
      <c r="S27" s="967"/>
      <c r="T27" s="1597"/>
      <c r="U27" s="1598"/>
      <c r="V27" s="1603"/>
      <c r="W27" s="967"/>
      <c r="X27" s="1597"/>
      <c r="Y27" s="967"/>
      <c r="Z27" s="1597"/>
      <c r="AA27" s="1598"/>
      <c r="AB27" s="1603"/>
      <c r="AC27" s="967"/>
      <c r="AD27" s="1597"/>
      <c r="AE27" s="967"/>
      <c r="AF27" s="1597"/>
      <c r="AG27" s="1598"/>
      <c r="AH27" s="1597"/>
      <c r="AI27" s="967"/>
      <c r="AJ27" s="1597"/>
      <c r="AK27" s="967"/>
      <c r="AL27" s="1597"/>
      <c r="AM27" s="1598"/>
      <c r="AN27" s="1"/>
      <c r="AO27" s="1619"/>
      <c r="AP27" s="967"/>
      <c r="AQ27" s="967"/>
      <c r="AR27" s="967"/>
      <c r="AS27" s="967"/>
      <c r="AT27" s="1620"/>
      <c r="AU27" s="1"/>
      <c r="AV27" s="1"/>
      <c r="AW27" s="1"/>
      <c r="AX27" s="1"/>
      <c r="AY27" s="1"/>
      <c r="AZ27" s="1"/>
      <c r="BA27" s="1"/>
      <c r="BB27" s="1"/>
      <c r="BC27" s="1"/>
      <c r="BD27" s="1"/>
      <c r="BE27" s="1"/>
      <c r="BF27" s="1"/>
      <c r="BG27" s="1"/>
      <c r="BH27" s="1"/>
      <c r="BI27" s="1"/>
    </row>
    <row r="28" spans="1:61" ht="14.25" customHeight="1">
      <c r="A28" s="1"/>
      <c r="B28" s="1597"/>
      <c r="C28" s="967"/>
      <c r="D28" s="968"/>
      <c r="E28" s="979"/>
      <c r="F28" s="967"/>
      <c r="G28" s="967"/>
      <c r="H28" s="967"/>
      <c r="I28" s="968"/>
      <c r="J28" s="1614"/>
      <c r="K28" s="1600"/>
      <c r="L28" s="1615"/>
      <c r="M28" s="1600"/>
      <c r="N28" s="1615"/>
      <c r="O28" s="1596"/>
      <c r="P28" s="1614"/>
      <c r="Q28" s="1600"/>
      <c r="R28" s="1615"/>
      <c r="S28" s="1600"/>
      <c r="T28" s="1615"/>
      <c r="U28" s="1596"/>
      <c r="V28" s="1614"/>
      <c r="W28" s="1600"/>
      <c r="X28" s="1615"/>
      <c r="Y28" s="1600"/>
      <c r="Z28" s="1615"/>
      <c r="AA28" s="1596"/>
      <c r="AB28" s="1605"/>
      <c r="AC28" s="1600"/>
      <c r="AD28" s="1595"/>
      <c r="AE28" s="1600"/>
      <c r="AF28" s="1595"/>
      <c r="AG28" s="1596"/>
      <c r="AH28" s="1599"/>
      <c r="AI28" s="1600"/>
      <c r="AJ28" s="1599"/>
      <c r="AK28" s="1600"/>
      <c r="AL28" s="1599"/>
      <c r="AM28" s="1596"/>
      <c r="AN28" s="1"/>
      <c r="AO28" s="1619"/>
      <c r="AP28" s="967"/>
      <c r="AQ28" s="967"/>
      <c r="AR28" s="967"/>
      <c r="AS28" s="967"/>
      <c r="AT28" s="1620"/>
      <c r="AU28" s="1"/>
      <c r="AV28" s="1"/>
      <c r="AW28" s="1"/>
      <c r="AX28" s="1"/>
      <c r="AY28" s="1"/>
      <c r="AZ28" s="1"/>
      <c r="BA28" s="1"/>
      <c r="BB28" s="1"/>
      <c r="BC28" s="1"/>
      <c r="BD28" s="1"/>
      <c r="BE28" s="1"/>
      <c r="BF28" s="1"/>
      <c r="BG28" s="1"/>
      <c r="BH28" s="1"/>
      <c r="BI28" s="1"/>
    </row>
    <row r="29" spans="1:61" ht="14.25" customHeight="1">
      <c r="A29" s="1"/>
      <c r="B29" s="1597"/>
      <c r="C29" s="967"/>
      <c r="D29" s="968"/>
      <c r="E29" s="1629"/>
      <c r="F29" s="1630"/>
      <c r="G29" s="1630"/>
      <c r="H29" s="1630"/>
      <c r="I29" s="1635"/>
      <c r="J29" s="1607"/>
      <c r="K29" s="970"/>
      <c r="L29" s="1608"/>
      <c r="M29" s="970"/>
      <c r="N29" s="1608"/>
      <c r="O29" s="1609"/>
      <c r="P29" s="1607"/>
      <c r="Q29" s="970"/>
      <c r="R29" s="1608"/>
      <c r="S29" s="970"/>
      <c r="T29" s="1608"/>
      <c r="U29" s="1609"/>
      <c r="V29" s="1603"/>
      <c r="W29" s="967"/>
      <c r="X29" s="1597"/>
      <c r="Y29" s="967"/>
      <c r="Z29" s="1597"/>
      <c r="AA29" s="1598"/>
      <c r="AB29" s="1607"/>
      <c r="AC29" s="970"/>
      <c r="AD29" s="1608"/>
      <c r="AE29" s="970"/>
      <c r="AF29" s="1608"/>
      <c r="AG29" s="1609"/>
      <c r="AH29" s="1608"/>
      <c r="AI29" s="970"/>
      <c r="AJ29" s="1608"/>
      <c r="AK29" s="970"/>
      <c r="AL29" s="1608"/>
      <c r="AM29" s="1609"/>
      <c r="AN29" s="1"/>
      <c r="AO29" s="1621"/>
      <c r="AP29" s="1622"/>
      <c r="AQ29" s="1622"/>
      <c r="AR29" s="1622"/>
      <c r="AS29" s="1622"/>
      <c r="AT29" s="1623"/>
      <c r="AU29" s="1"/>
      <c r="AV29" s="1"/>
      <c r="AW29" s="1"/>
      <c r="AX29" s="1"/>
      <c r="AY29" s="1"/>
      <c r="AZ29" s="1"/>
      <c r="BA29" s="1"/>
      <c r="BB29" s="1"/>
      <c r="BC29" s="1"/>
      <c r="BD29" s="1"/>
      <c r="BE29" s="1"/>
      <c r="BF29" s="1"/>
      <c r="BG29" s="1"/>
      <c r="BH29" s="1"/>
      <c r="BI29" s="1"/>
    </row>
    <row r="30" spans="1:61" ht="14.25" customHeight="1">
      <c r="A30" s="1"/>
      <c r="B30" s="1597"/>
      <c r="C30" s="967"/>
      <c r="D30" s="968"/>
      <c r="E30" s="1627" t="s">
        <v>177</v>
      </c>
      <c r="F30" s="1628"/>
      <c r="G30" s="1628"/>
      <c r="H30" s="1628"/>
      <c r="I30" s="1628"/>
      <c r="J30" s="1631"/>
      <c r="K30" s="1602"/>
      <c r="L30" s="1633" t="s">
        <v>178</v>
      </c>
      <c r="M30" s="1602"/>
      <c r="N30" s="1633"/>
      <c r="O30" s="1611"/>
      <c r="P30" s="1612"/>
      <c r="Q30" s="1602"/>
      <c r="R30" s="1610"/>
      <c r="S30" s="1602"/>
      <c r="T30" s="1610"/>
      <c r="U30" s="1611"/>
      <c r="V30" s="1614"/>
      <c r="W30" s="1600"/>
      <c r="X30" s="1615"/>
      <c r="Y30" s="1600"/>
      <c r="Z30" s="1615"/>
      <c r="AA30" s="1596"/>
      <c r="AB30" s="1601"/>
      <c r="AC30" s="1602"/>
      <c r="AD30" s="1604"/>
      <c r="AE30" s="1602"/>
      <c r="AF30" s="1604"/>
      <c r="AG30" s="1611"/>
      <c r="AH30" s="1606"/>
      <c r="AI30" s="1602"/>
      <c r="AJ30" s="1606"/>
      <c r="AK30" s="1602"/>
      <c r="AL30" s="1606"/>
      <c r="AM30" s="1611"/>
      <c r="AN30" s="1"/>
      <c r="AO30" s="1616" t="s">
        <v>179</v>
      </c>
      <c r="AP30" s="1617"/>
      <c r="AQ30" s="1617"/>
      <c r="AR30" s="1617"/>
      <c r="AS30" s="1617"/>
      <c r="AT30" s="1618"/>
      <c r="AU30" s="1"/>
      <c r="AV30" s="1"/>
      <c r="AW30" s="1"/>
      <c r="AX30" s="1"/>
      <c r="AY30" s="1"/>
      <c r="AZ30" s="1"/>
      <c r="BA30" s="1"/>
      <c r="BB30" s="1"/>
      <c r="BC30" s="1"/>
      <c r="BD30" s="1"/>
      <c r="BE30" s="1"/>
      <c r="BF30" s="1"/>
      <c r="BG30" s="1"/>
      <c r="BH30" s="1"/>
      <c r="BI30" s="1"/>
    </row>
    <row r="31" spans="1:61" ht="14.25" customHeight="1">
      <c r="A31" s="1"/>
      <c r="B31" s="1597"/>
      <c r="C31" s="967"/>
      <c r="D31" s="968"/>
      <c r="E31" s="979"/>
      <c r="F31" s="967"/>
      <c r="G31" s="967"/>
      <c r="H31" s="967"/>
      <c r="I31" s="967"/>
      <c r="J31" s="1603"/>
      <c r="K31" s="967"/>
      <c r="L31" s="1597"/>
      <c r="M31" s="967"/>
      <c r="N31" s="1597"/>
      <c r="O31" s="1598"/>
      <c r="P31" s="1603"/>
      <c r="Q31" s="967"/>
      <c r="R31" s="1597"/>
      <c r="S31" s="967"/>
      <c r="T31" s="1597"/>
      <c r="U31" s="1598"/>
      <c r="V31" s="1603"/>
      <c r="W31" s="967"/>
      <c r="X31" s="1597"/>
      <c r="Y31" s="967"/>
      <c r="Z31" s="1597"/>
      <c r="AA31" s="1598"/>
      <c r="AB31" s="1603"/>
      <c r="AC31" s="967"/>
      <c r="AD31" s="1597"/>
      <c r="AE31" s="967"/>
      <c r="AF31" s="1597"/>
      <c r="AG31" s="1598"/>
      <c r="AH31" s="1597"/>
      <c r="AI31" s="967"/>
      <c r="AJ31" s="1597"/>
      <c r="AK31" s="967"/>
      <c r="AL31" s="1597"/>
      <c r="AM31" s="1598"/>
      <c r="AN31" s="1"/>
      <c r="AO31" s="1619"/>
      <c r="AP31" s="967"/>
      <c r="AQ31" s="967"/>
      <c r="AR31" s="967"/>
      <c r="AS31" s="967"/>
      <c r="AT31" s="1620"/>
      <c r="AU31" s="1"/>
      <c r="AV31" s="1"/>
      <c r="AW31" s="1"/>
      <c r="AX31" s="1"/>
      <c r="AY31" s="1"/>
      <c r="AZ31" s="1"/>
      <c r="BA31" s="1"/>
      <c r="BB31" s="1"/>
      <c r="BC31" s="1"/>
      <c r="BD31" s="1"/>
      <c r="BE31" s="1"/>
      <c r="BF31" s="1"/>
      <c r="BG31" s="1"/>
      <c r="BH31" s="1"/>
      <c r="BI31" s="1"/>
    </row>
    <row r="32" spans="1:61" ht="14.25" customHeight="1">
      <c r="A32" s="1"/>
      <c r="B32" s="1597"/>
      <c r="C32" s="967"/>
      <c r="D32" s="968"/>
      <c r="E32" s="979"/>
      <c r="F32" s="967"/>
      <c r="G32" s="967"/>
      <c r="H32" s="967"/>
      <c r="I32" s="967"/>
      <c r="J32" s="1632" t="s">
        <v>180</v>
      </c>
      <c r="K32" s="1600"/>
      <c r="L32" s="1613"/>
      <c r="M32" s="1600"/>
      <c r="N32" s="1613"/>
      <c r="O32" s="1596"/>
      <c r="P32" s="1614"/>
      <c r="Q32" s="1600"/>
      <c r="R32" s="1615" t="s">
        <v>181</v>
      </c>
      <c r="S32" s="1600"/>
      <c r="T32" s="1615"/>
      <c r="U32" s="1596"/>
      <c r="V32" s="1614"/>
      <c r="W32" s="1600"/>
      <c r="X32" s="1615"/>
      <c r="Y32" s="1600"/>
      <c r="Z32" s="1615"/>
      <c r="AA32" s="1596"/>
      <c r="AB32" s="1605"/>
      <c r="AC32" s="1600"/>
      <c r="AD32" s="1595"/>
      <c r="AE32" s="1600"/>
      <c r="AF32" s="1595"/>
      <c r="AG32" s="1596"/>
      <c r="AH32" s="1599"/>
      <c r="AI32" s="1600"/>
      <c r="AJ32" s="1599"/>
      <c r="AK32" s="1600"/>
      <c r="AL32" s="1599"/>
      <c r="AM32" s="1596"/>
      <c r="AN32" s="1"/>
      <c r="AO32" s="1619"/>
      <c r="AP32" s="967"/>
      <c r="AQ32" s="967"/>
      <c r="AR32" s="967"/>
      <c r="AS32" s="967"/>
      <c r="AT32" s="1620"/>
      <c r="AU32" s="1"/>
      <c r="AV32" s="1"/>
      <c r="AW32" s="1"/>
      <c r="AX32" s="1"/>
      <c r="AY32" s="1"/>
      <c r="AZ32" s="1"/>
      <c r="BA32" s="1"/>
      <c r="BB32" s="1"/>
      <c r="BC32" s="1"/>
      <c r="BD32" s="1"/>
      <c r="BE32" s="1"/>
      <c r="BF32" s="1"/>
      <c r="BG32" s="1"/>
      <c r="BH32" s="1"/>
      <c r="BI32" s="1"/>
    </row>
    <row r="33" spans="1:61" ht="14.25" customHeight="1">
      <c r="A33" s="1"/>
      <c r="B33" s="1597"/>
      <c r="C33" s="967"/>
      <c r="D33" s="968"/>
      <c r="E33" s="979"/>
      <c r="F33" s="967"/>
      <c r="G33" s="967"/>
      <c r="H33" s="967"/>
      <c r="I33" s="967"/>
      <c r="J33" s="1603"/>
      <c r="K33" s="967"/>
      <c r="L33" s="1597"/>
      <c r="M33" s="967"/>
      <c r="N33" s="1597"/>
      <c r="O33" s="1598"/>
      <c r="P33" s="1603"/>
      <c r="Q33" s="967"/>
      <c r="R33" s="1597"/>
      <c r="S33" s="967"/>
      <c r="T33" s="1597"/>
      <c r="U33" s="1598"/>
      <c r="V33" s="1603"/>
      <c r="W33" s="967"/>
      <c r="X33" s="1597"/>
      <c r="Y33" s="967"/>
      <c r="Z33" s="1597"/>
      <c r="AA33" s="1598"/>
      <c r="AB33" s="1603"/>
      <c r="AC33" s="967"/>
      <c r="AD33" s="1597"/>
      <c r="AE33" s="967"/>
      <c r="AF33" s="1597"/>
      <c r="AG33" s="1598"/>
      <c r="AH33" s="1597"/>
      <c r="AI33" s="967"/>
      <c r="AJ33" s="1597"/>
      <c r="AK33" s="967"/>
      <c r="AL33" s="1597"/>
      <c r="AM33" s="1598"/>
      <c r="AN33" s="1"/>
      <c r="AO33" s="1619"/>
      <c r="AP33" s="967"/>
      <c r="AQ33" s="967"/>
      <c r="AR33" s="967"/>
      <c r="AS33" s="967"/>
      <c r="AT33" s="1620"/>
      <c r="AU33" s="1"/>
      <c r="AV33" s="1"/>
      <c r="AW33" s="1"/>
      <c r="AX33" s="1"/>
      <c r="AY33" s="1"/>
      <c r="AZ33" s="1"/>
      <c r="BA33" s="1"/>
      <c r="BB33" s="1"/>
      <c r="BC33" s="1"/>
      <c r="BD33" s="1"/>
      <c r="BE33" s="1"/>
      <c r="BF33" s="1"/>
      <c r="BG33" s="1"/>
      <c r="BH33" s="1"/>
      <c r="BI33" s="1"/>
    </row>
    <row r="34" spans="1:61" ht="14.25" customHeight="1">
      <c r="A34" s="1"/>
      <c r="B34" s="1597"/>
      <c r="C34" s="967"/>
      <c r="D34" s="968"/>
      <c r="E34" s="979"/>
      <c r="F34" s="967"/>
      <c r="G34" s="967"/>
      <c r="H34" s="967"/>
      <c r="I34" s="967"/>
      <c r="J34" s="1632"/>
      <c r="K34" s="1600"/>
      <c r="L34" s="1613"/>
      <c r="M34" s="1600"/>
      <c r="N34" s="1613"/>
      <c r="O34" s="1596"/>
      <c r="P34" s="1614"/>
      <c r="Q34" s="1600"/>
      <c r="R34" s="1615" t="s">
        <v>182</v>
      </c>
      <c r="S34" s="1600"/>
      <c r="T34" s="1615"/>
      <c r="U34" s="1596"/>
      <c r="V34" s="1614"/>
      <c r="W34" s="1600"/>
      <c r="X34" s="1615"/>
      <c r="Y34" s="1600"/>
      <c r="Z34" s="1615"/>
      <c r="AA34" s="1596"/>
      <c r="AB34" s="1605"/>
      <c r="AC34" s="1600"/>
      <c r="AD34" s="1595"/>
      <c r="AE34" s="1600"/>
      <c r="AF34" s="1595"/>
      <c r="AG34" s="1596"/>
      <c r="AH34" s="1599"/>
      <c r="AI34" s="1600"/>
      <c r="AJ34" s="1599"/>
      <c r="AK34" s="1600"/>
      <c r="AL34" s="1599"/>
      <c r="AM34" s="1596"/>
      <c r="AN34" s="1"/>
      <c r="AO34" s="1619"/>
      <c r="AP34" s="967"/>
      <c r="AQ34" s="967"/>
      <c r="AR34" s="967"/>
      <c r="AS34" s="967"/>
      <c r="AT34" s="1620"/>
      <c r="AU34" s="1"/>
      <c r="AV34" s="1"/>
      <c r="AW34" s="1"/>
      <c r="AX34" s="1"/>
      <c r="AY34" s="1"/>
      <c r="AZ34" s="1"/>
      <c r="BA34" s="1"/>
      <c r="BB34" s="1"/>
      <c r="BC34" s="1"/>
      <c r="BD34" s="1"/>
      <c r="BE34" s="1"/>
      <c r="BF34" s="1"/>
      <c r="BG34" s="1"/>
      <c r="BH34" s="1"/>
      <c r="BI34" s="1"/>
    </row>
    <row r="35" spans="1:61" ht="14.25" customHeight="1">
      <c r="A35" s="1"/>
      <c r="B35" s="1597"/>
      <c r="C35" s="967"/>
      <c r="D35" s="968"/>
      <c r="E35" s="979"/>
      <c r="F35" s="967"/>
      <c r="G35" s="967"/>
      <c r="H35" s="967"/>
      <c r="I35" s="967"/>
      <c r="J35" s="1603"/>
      <c r="K35" s="967"/>
      <c r="L35" s="1597"/>
      <c r="M35" s="967"/>
      <c r="N35" s="1597"/>
      <c r="O35" s="1598"/>
      <c r="P35" s="1603"/>
      <c r="Q35" s="967"/>
      <c r="R35" s="1597"/>
      <c r="S35" s="967"/>
      <c r="T35" s="1597"/>
      <c r="U35" s="1598"/>
      <c r="V35" s="1603"/>
      <c r="W35" s="967"/>
      <c r="X35" s="1597"/>
      <c r="Y35" s="967"/>
      <c r="Z35" s="1597"/>
      <c r="AA35" s="1598"/>
      <c r="AB35" s="1603"/>
      <c r="AC35" s="967"/>
      <c r="AD35" s="1597"/>
      <c r="AE35" s="967"/>
      <c r="AF35" s="1597"/>
      <c r="AG35" s="1598"/>
      <c r="AH35" s="1597"/>
      <c r="AI35" s="967"/>
      <c r="AJ35" s="1597"/>
      <c r="AK35" s="967"/>
      <c r="AL35" s="1597"/>
      <c r="AM35" s="1598"/>
      <c r="AN35" s="1"/>
      <c r="AO35" s="1619"/>
      <c r="AP35" s="967"/>
      <c r="AQ35" s="967"/>
      <c r="AR35" s="967"/>
      <c r="AS35" s="967"/>
      <c r="AT35" s="1620"/>
      <c r="AU35" s="1"/>
      <c r="AV35" s="1"/>
      <c r="AW35" s="1"/>
      <c r="AX35" s="1"/>
      <c r="AY35" s="1"/>
      <c r="AZ35" s="1"/>
      <c r="BA35" s="1"/>
      <c r="BB35" s="1"/>
      <c r="BC35" s="1"/>
      <c r="BD35" s="1"/>
      <c r="BE35" s="1"/>
      <c r="BF35" s="1"/>
      <c r="BG35" s="1"/>
      <c r="BH35" s="1"/>
      <c r="BI35" s="1"/>
    </row>
    <row r="36" spans="1:61" ht="14.25" customHeight="1">
      <c r="A36" s="1"/>
      <c r="B36" s="1597"/>
      <c r="C36" s="967"/>
      <c r="D36" s="968"/>
      <c r="E36" s="979"/>
      <c r="F36" s="967"/>
      <c r="G36" s="967"/>
      <c r="H36" s="967"/>
      <c r="I36" s="967"/>
      <c r="J36" s="1632"/>
      <c r="K36" s="1600"/>
      <c r="L36" s="1613"/>
      <c r="M36" s="1600"/>
      <c r="N36" s="1613"/>
      <c r="O36" s="1596"/>
      <c r="P36" s="1614"/>
      <c r="Q36" s="1600"/>
      <c r="R36" s="1615"/>
      <c r="S36" s="1600"/>
      <c r="T36" s="1615"/>
      <c r="U36" s="1596"/>
      <c r="V36" s="1614"/>
      <c r="W36" s="1600"/>
      <c r="X36" s="1615"/>
      <c r="Y36" s="1600"/>
      <c r="Z36" s="1615"/>
      <c r="AA36" s="1596"/>
      <c r="AB36" s="1605"/>
      <c r="AC36" s="1600"/>
      <c r="AD36" s="1595"/>
      <c r="AE36" s="1600"/>
      <c r="AF36" s="1595"/>
      <c r="AG36" s="1596"/>
      <c r="AH36" s="1599"/>
      <c r="AI36" s="1600"/>
      <c r="AJ36" s="1599"/>
      <c r="AK36" s="1600"/>
      <c r="AL36" s="1599"/>
      <c r="AM36" s="1596"/>
      <c r="AN36" s="1"/>
      <c r="AO36" s="1619"/>
      <c r="AP36" s="967"/>
      <c r="AQ36" s="967"/>
      <c r="AR36" s="967"/>
      <c r="AS36" s="967"/>
      <c r="AT36" s="1620"/>
      <c r="AU36" s="1"/>
      <c r="AV36" s="1"/>
      <c r="AW36" s="1"/>
      <c r="AX36" s="1"/>
      <c r="AY36" s="1"/>
      <c r="AZ36" s="1"/>
      <c r="BA36" s="1"/>
      <c r="BB36" s="1"/>
      <c r="BC36" s="1"/>
      <c r="BD36" s="1"/>
      <c r="BE36" s="1"/>
      <c r="BF36" s="1"/>
      <c r="BG36" s="1"/>
      <c r="BH36" s="1"/>
      <c r="BI36" s="1"/>
    </row>
    <row r="37" spans="1:61" ht="14.25" customHeight="1">
      <c r="A37" s="1"/>
      <c r="B37" s="1597"/>
      <c r="C37" s="967"/>
      <c r="D37" s="968"/>
      <c r="E37" s="1629"/>
      <c r="F37" s="1630"/>
      <c r="G37" s="1630"/>
      <c r="H37" s="1630"/>
      <c r="I37" s="1630"/>
      <c r="J37" s="1607"/>
      <c r="K37" s="970"/>
      <c r="L37" s="1608"/>
      <c r="M37" s="970"/>
      <c r="N37" s="1608"/>
      <c r="O37" s="1609"/>
      <c r="P37" s="1607"/>
      <c r="Q37" s="970"/>
      <c r="R37" s="1608"/>
      <c r="S37" s="970"/>
      <c r="T37" s="1608"/>
      <c r="U37" s="1609"/>
      <c r="V37" s="1603"/>
      <c r="W37" s="967"/>
      <c r="X37" s="1597"/>
      <c r="Y37" s="967"/>
      <c r="Z37" s="1597"/>
      <c r="AA37" s="1598"/>
      <c r="AB37" s="1607"/>
      <c r="AC37" s="970"/>
      <c r="AD37" s="1608"/>
      <c r="AE37" s="970"/>
      <c r="AF37" s="1608"/>
      <c r="AG37" s="1609"/>
      <c r="AH37" s="1608"/>
      <c r="AI37" s="970"/>
      <c r="AJ37" s="1608"/>
      <c r="AK37" s="970"/>
      <c r="AL37" s="1608"/>
      <c r="AM37" s="1609"/>
      <c r="AN37" s="1"/>
      <c r="AO37" s="1621"/>
      <c r="AP37" s="1622"/>
      <c r="AQ37" s="1622"/>
      <c r="AR37" s="1622"/>
      <c r="AS37" s="1622"/>
      <c r="AT37" s="1623"/>
      <c r="AU37" s="1"/>
      <c r="AV37" s="1"/>
      <c r="AW37" s="1"/>
      <c r="AX37" s="1"/>
      <c r="AY37" s="1"/>
      <c r="AZ37" s="1"/>
      <c r="BA37" s="1"/>
      <c r="BB37" s="1"/>
      <c r="BC37" s="1"/>
      <c r="BD37" s="1"/>
      <c r="BE37" s="1"/>
      <c r="BF37" s="1"/>
      <c r="BG37" s="1"/>
      <c r="BH37" s="1"/>
      <c r="BI37" s="1"/>
    </row>
    <row r="38" spans="1:61" ht="14.25" customHeight="1">
      <c r="A38" s="1"/>
      <c r="B38" s="1597"/>
      <c r="C38" s="967"/>
      <c r="D38" s="968"/>
      <c r="E38" s="1627" t="s">
        <v>183</v>
      </c>
      <c r="F38" s="1628"/>
      <c r="G38" s="1628"/>
      <c r="H38" s="1628"/>
      <c r="I38" s="1634"/>
      <c r="J38" s="1632"/>
      <c r="K38" s="1600"/>
      <c r="L38" s="1613"/>
      <c r="M38" s="1600"/>
      <c r="N38" s="1613"/>
      <c r="O38" s="1596"/>
      <c r="P38" s="1632"/>
      <c r="Q38" s="1600"/>
      <c r="R38" s="1613"/>
      <c r="S38" s="1600"/>
      <c r="T38" s="1613"/>
      <c r="U38" s="1596"/>
      <c r="V38" s="1614"/>
      <c r="W38" s="1600"/>
      <c r="X38" s="1615"/>
      <c r="Y38" s="1600"/>
      <c r="Z38" s="1615"/>
      <c r="AA38" s="1596"/>
      <c r="AB38" s="1605"/>
      <c r="AC38" s="1600"/>
      <c r="AD38" s="1595"/>
      <c r="AE38" s="1600"/>
      <c r="AF38" s="1595"/>
      <c r="AG38" s="1596"/>
      <c r="AH38" s="1599"/>
      <c r="AI38" s="1600"/>
      <c r="AJ38" s="1599"/>
      <c r="AK38" s="1600"/>
      <c r="AL38" s="1599"/>
      <c r="AM38" s="1600"/>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1597"/>
      <c r="C39" s="967"/>
      <c r="D39" s="968"/>
      <c r="E39" s="979"/>
      <c r="F39" s="967"/>
      <c r="G39" s="967"/>
      <c r="H39" s="967"/>
      <c r="I39" s="968"/>
      <c r="J39" s="1603"/>
      <c r="K39" s="967"/>
      <c r="L39" s="1597"/>
      <c r="M39" s="967"/>
      <c r="N39" s="1597"/>
      <c r="O39" s="1598"/>
      <c r="P39" s="1603"/>
      <c r="Q39" s="967"/>
      <c r="R39" s="1597"/>
      <c r="S39" s="967"/>
      <c r="T39" s="1597"/>
      <c r="U39" s="1598"/>
      <c r="V39" s="1603"/>
      <c r="W39" s="967"/>
      <c r="X39" s="1597"/>
      <c r="Y39" s="967"/>
      <c r="Z39" s="1597"/>
      <c r="AA39" s="1598"/>
      <c r="AB39" s="1603"/>
      <c r="AC39" s="967"/>
      <c r="AD39" s="1597"/>
      <c r="AE39" s="967"/>
      <c r="AF39" s="1597"/>
      <c r="AG39" s="1598"/>
      <c r="AH39" s="1597"/>
      <c r="AI39" s="967"/>
      <c r="AJ39" s="1597"/>
      <c r="AK39" s="967"/>
      <c r="AL39" s="1597"/>
      <c r="AM39" s="967"/>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1597"/>
      <c r="C40" s="967"/>
      <c r="D40" s="968"/>
      <c r="E40" s="979"/>
      <c r="F40" s="967"/>
      <c r="G40" s="967"/>
      <c r="H40" s="967"/>
      <c r="I40" s="968"/>
      <c r="J40" s="1632"/>
      <c r="K40" s="1600"/>
      <c r="L40" s="1613" t="s">
        <v>184</v>
      </c>
      <c r="M40" s="1600"/>
      <c r="N40" s="1613"/>
      <c r="O40" s="1596"/>
      <c r="P40" s="1632"/>
      <c r="Q40" s="1600"/>
      <c r="R40" s="1613" t="s">
        <v>185</v>
      </c>
      <c r="S40" s="1600"/>
      <c r="T40" s="1613"/>
      <c r="U40" s="1596"/>
      <c r="V40" s="1614"/>
      <c r="W40" s="1600"/>
      <c r="X40" s="1615"/>
      <c r="Y40" s="1600"/>
      <c r="Z40" s="1615"/>
      <c r="AA40" s="1596"/>
      <c r="AB40" s="1605"/>
      <c r="AC40" s="1600"/>
      <c r="AD40" s="1595" t="s">
        <v>186</v>
      </c>
      <c r="AE40" s="1600"/>
      <c r="AF40" s="1595"/>
      <c r="AG40" s="1596"/>
      <c r="AH40" s="1599"/>
      <c r="AI40" s="1600"/>
      <c r="AJ40" s="1599"/>
      <c r="AK40" s="1600"/>
      <c r="AL40" s="1599"/>
      <c r="AM40" s="1600"/>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1597"/>
      <c r="C41" s="967"/>
      <c r="D41" s="968"/>
      <c r="E41" s="979"/>
      <c r="F41" s="967"/>
      <c r="G41" s="967"/>
      <c r="H41" s="967"/>
      <c r="I41" s="968"/>
      <c r="J41" s="1603"/>
      <c r="K41" s="967"/>
      <c r="L41" s="1597"/>
      <c r="M41" s="967"/>
      <c r="N41" s="1597"/>
      <c r="O41" s="1598"/>
      <c r="P41" s="1603"/>
      <c r="Q41" s="967"/>
      <c r="R41" s="1597"/>
      <c r="S41" s="967"/>
      <c r="T41" s="1597"/>
      <c r="U41" s="1598"/>
      <c r="V41" s="1603"/>
      <c r="W41" s="967"/>
      <c r="X41" s="1597"/>
      <c r="Y41" s="967"/>
      <c r="Z41" s="1597"/>
      <c r="AA41" s="1598"/>
      <c r="AB41" s="1603"/>
      <c r="AC41" s="967"/>
      <c r="AD41" s="1597"/>
      <c r="AE41" s="967"/>
      <c r="AF41" s="1597"/>
      <c r="AG41" s="1598"/>
      <c r="AH41" s="1597"/>
      <c r="AI41" s="967"/>
      <c r="AJ41" s="1597"/>
      <c r="AK41" s="967"/>
      <c r="AL41" s="1597"/>
      <c r="AM41" s="967"/>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1597"/>
      <c r="C42" s="967"/>
      <c r="D42" s="968"/>
      <c r="E42" s="979"/>
      <c r="F42" s="967"/>
      <c r="G42" s="967"/>
      <c r="H42" s="967"/>
      <c r="I42" s="968"/>
      <c r="J42" s="1632"/>
      <c r="K42" s="1600"/>
      <c r="L42" s="1613"/>
      <c r="M42" s="1600"/>
      <c r="N42" s="1613"/>
      <c r="O42" s="1596"/>
      <c r="P42" s="1632"/>
      <c r="Q42" s="1600"/>
      <c r="R42" s="1613" t="s">
        <v>187</v>
      </c>
      <c r="S42" s="1600"/>
      <c r="T42" s="1613"/>
      <c r="U42" s="1596"/>
      <c r="V42" s="1614"/>
      <c r="W42" s="1600"/>
      <c r="X42" s="1615"/>
      <c r="Y42" s="1600"/>
      <c r="Z42" s="1615"/>
      <c r="AA42" s="1596"/>
      <c r="AB42" s="1605"/>
      <c r="AC42" s="1600"/>
      <c r="AD42" s="1595" t="s">
        <v>188</v>
      </c>
      <c r="AE42" s="1600"/>
      <c r="AF42" s="1595"/>
      <c r="AG42" s="1596"/>
      <c r="AH42" s="1599"/>
      <c r="AI42" s="1600"/>
      <c r="AJ42" s="1599"/>
      <c r="AK42" s="1600"/>
      <c r="AL42" s="1599"/>
      <c r="AM42" s="1600"/>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1597"/>
      <c r="C43" s="967"/>
      <c r="D43" s="968"/>
      <c r="E43" s="979"/>
      <c r="F43" s="967"/>
      <c r="G43" s="967"/>
      <c r="H43" s="967"/>
      <c r="I43" s="968"/>
      <c r="J43" s="1603"/>
      <c r="K43" s="967"/>
      <c r="L43" s="1597"/>
      <c r="M43" s="967"/>
      <c r="N43" s="1597"/>
      <c r="O43" s="1598"/>
      <c r="P43" s="1603"/>
      <c r="Q43" s="967"/>
      <c r="R43" s="1597"/>
      <c r="S43" s="967"/>
      <c r="T43" s="1597"/>
      <c r="U43" s="1598"/>
      <c r="V43" s="1603"/>
      <c r="W43" s="967"/>
      <c r="X43" s="1597"/>
      <c r="Y43" s="967"/>
      <c r="Z43" s="1597"/>
      <c r="AA43" s="1598"/>
      <c r="AB43" s="1603"/>
      <c r="AC43" s="967"/>
      <c r="AD43" s="1597"/>
      <c r="AE43" s="967"/>
      <c r="AF43" s="1597"/>
      <c r="AG43" s="1598"/>
      <c r="AH43" s="1597"/>
      <c r="AI43" s="967"/>
      <c r="AJ43" s="1597"/>
      <c r="AK43" s="967"/>
      <c r="AL43" s="1597"/>
      <c r="AM43" s="967"/>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1597"/>
      <c r="C44" s="967"/>
      <c r="D44" s="968"/>
      <c r="E44" s="979"/>
      <c r="F44" s="967"/>
      <c r="G44" s="967"/>
      <c r="H44" s="967"/>
      <c r="I44" s="968"/>
      <c r="J44" s="1632"/>
      <c r="K44" s="1600"/>
      <c r="L44" s="1613"/>
      <c r="M44" s="1600"/>
      <c r="N44" s="1613"/>
      <c r="O44" s="1596"/>
      <c r="P44" s="1632"/>
      <c r="Q44" s="1600"/>
      <c r="R44" s="1613"/>
      <c r="S44" s="1600"/>
      <c r="T44" s="1613"/>
      <c r="U44" s="1596"/>
      <c r="V44" s="1614"/>
      <c r="W44" s="1600"/>
      <c r="X44" s="1615"/>
      <c r="Y44" s="1600"/>
      <c r="Z44" s="1615"/>
      <c r="AA44" s="1596"/>
      <c r="AB44" s="1605"/>
      <c r="AC44" s="1600"/>
      <c r="AD44" s="1595"/>
      <c r="AE44" s="1600"/>
      <c r="AF44" s="1595"/>
      <c r="AG44" s="1596"/>
      <c r="AH44" s="1599"/>
      <c r="AI44" s="1600"/>
      <c r="AJ44" s="1599"/>
      <c r="AK44" s="1600"/>
      <c r="AL44" s="1599"/>
      <c r="AM44" s="1600"/>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1597"/>
      <c r="C45" s="967"/>
      <c r="D45" s="968"/>
      <c r="E45" s="1629"/>
      <c r="F45" s="1630"/>
      <c r="G45" s="1630"/>
      <c r="H45" s="1630"/>
      <c r="I45" s="1635"/>
      <c r="J45" s="1607"/>
      <c r="K45" s="970"/>
      <c r="L45" s="1608"/>
      <c r="M45" s="970"/>
      <c r="N45" s="1608"/>
      <c r="O45" s="1609"/>
      <c r="P45" s="1607"/>
      <c r="Q45" s="970"/>
      <c r="R45" s="1608"/>
      <c r="S45" s="970"/>
      <c r="T45" s="1608"/>
      <c r="U45" s="1609"/>
      <c r="V45" s="1607"/>
      <c r="W45" s="970"/>
      <c r="X45" s="1608"/>
      <c r="Y45" s="970"/>
      <c r="Z45" s="1608"/>
      <c r="AA45" s="1609"/>
      <c r="AB45" s="1607"/>
      <c r="AC45" s="970"/>
      <c r="AD45" s="1608"/>
      <c r="AE45" s="970"/>
      <c r="AF45" s="1608"/>
      <c r="AG45" s="1609"/>
      <c r="AH45" s="1597"/>
      <c r="AI45" s="967"/>
      <c r="AJ45" s="1597"/>
      <c r="AK45" s="967"/>
      <c r="AL45" s="1597"/>
      <c r="AM45" s="967"/>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1640" t="s">
        <v>189</v>
      </c>
      <c r="K46" s="967"/>
      <c r="L46" s="967"/>
      <c r="M46" s="967"/>
      <c r="N46" s="967"/>
      <c r="O46" s="968"/>
      <c r="P46" s="1640" t="s">
        <v>190</v>
      </c>
      <c r="Q46" s="967"/>
      <c r="R46" s="967"/>
      <c r="S46" s="967"/>
      <c r="T46" s="967"/>
      <c r="U46" s="968"/>
      <c r="V46" s="1640" t="s">
        <v>191</v>
      </c>
      <c r="W46" s="967"/>
      <c r="X46" s="967"/>
      <c r="Y46" s="967"/>
      <c r="Z46" s="967"/>
      <c r="AA46" s="968"/>
      <c r="AB46" s="1640" t="s">
        <v>192</v>
      </c>
      <c r="AC46" s="967"/>
      <c r="AD46" s="967"/>
      <c r="AE46" s="967"/>
      <c r="AF46" s="967"/>
      <c r="AG46" s="968"/>
      <c r="AH46" s="1640" t="s">
        <v>193</v>
      </c>
      <c r="AI46" s="967"/>
      <c r="AJ46" s="967"/>
      <c r="AK46" s="967"/>
      <c r="AL46" s="967"/>
      <c r="AM46" s="968"/>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979"/>
      <c r="K47" s="967"/>
      <c r="L47" s="967"/>
      <c r="M47" s="967"/>
      <c r="N47" s="967"/>
      <c r="O47" s="968"/>
      <c r="P47" s="979"/>
      <c r="Q47" s="967"/>
      <c r="R47" s="967"/>
      <c r="S47" s="967"/>
      <c r="T47" s="967"/>
      <c r="U47" s="968"/>
      <c r="V47" s="979"/>
      <c r="W47" s="967"/>
      <c r="X47" s="967"/>
      <c r="Y47" s="967"/>
      <c r="Z47" s="967"/>
      <c r="AA47" s="968"/>
      <c r="AB47" s="979"/>
      <c r="AC47" s="967"/>
      <c r="AD47" s="967"/>
      <c r="AE47" s="967"/>
      <c r="AF47" s="967"/>
      <c r="AG47" s="968"/>
      <c r="AH47" s="979"/>
      <c r="AI47" s="967"/>
      <c r="AJ47" s="967"/>
      <c r="AK47" s="967"/>
      <c r="AL47" s="967"/>
      <c r="AM47" s="968"/>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979"/>
      <c r="K48" s="967"/>
      <c r="L48" s="967"/>
      <c r="M48" s="967"/>
      <c r="N48" s="967"/>
      <c r="O48" s="968"/>
      <c r="P48" s="979"/>
      <c r="Q48" s="967"/>
      <c r="R48" s="967"/>
      <c r="S48" s="967"/>
      <c r="T48" s="967"/>
      <c r="U48" s="968"/>
      <c r="V48" s="979"/>
      <c r="W48" s="967"/>
      <c r="X48" s="967"/>
      <c r="Y48" s="967"/>
      <c r="Z48" s="967"/>
      <c r="AA48" s="968"/>
      <c r="AB48" s="979"/>
      <c r="AC48" s="967"/>
      <c r="AD48" s="967"/>
      <c r="AE48" s="967"/>
      <c r="AF48" s="967"/>
      <c r="AG48" s="968"/>
      <c r="AH48" s="979"/>
      <c r="AI48" s="967"/>
      <c r="AJ48" s="967"/>
      <c r="AK48" s="967"/>
      <c r="AL48" s="967"/>
      <c r="AM48" s="968"/>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979"/>
      <c r="K49" s="967"/>
      <c r="L49" s="967"/>
      <c r="M49" s="967"/>
      <c r="N49" s="967"/>
      <c r="O49" s="968"/>
      <c r="P49" s="979"/>
      <c r="Q49" s="967"/>
      <c r="R49" s="967"/>
      <c r="S49" s="967"/>
      <c r="T49" s="967"/>
      <c r="U49" s="968"/>
      <c r="V49" s="979"/>
      <c r="W49" s="967"/>
      <c r="X49" s="967"/>
      <c r="Y49" s="967"/>
      <c r="Z49" s="967"/>
      <c r="AA49" s="968"/>
      <c r="AB49" s="979"/>
      <c r="AC49" s="967"/>
      <c r="AD49" s="967"/>
      <c r="AE49" s="967"/>
      <c r="AF49" s="967"/>
      <c r="AG49" s="968"/>
      <c r="AH49" s="979"/>
      <c r="AI49" s="967"/>
      <c r="AJ49" s="967"/>
      <c r="AK49" s="967"/>
      <c r="AL49" s="967"/>
      <c r="AM49" s="968"/>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979"/>
      <c r="K50" s="967"/>
      <c r="L50" s="967"/>
      <c r="M50" s="967"/>
      <c r="N50" s="967"/>
      <c r="O50" s="968"/>
      <c r="P50" s="979"/>
      <c r="Q50" s="967"/>
      <c r="R50" s="967"/>
      <c r="S50" s="967"/>
      <c r="T50" s="967"/>
      <c r="U50" s="968"/>
      <c r="V50" s="979"/>
      <c r="W50" s="967"/>
      <c r="X50" s="967"/>
      <c r="Y50" s="967"/>
      <c r="Z50" s="967"/>
      <c r="AA50" s="968"/>
      <c r="AB50" s="979"/>
      <c r="AC50" s="967"/>
      <c r="AD50" s="967"/>
      <c r="AE50" s="967"/>
      <c r="AF50" s="967"/>
      <c r="AG50" s="968"/>
      <c r="AH50" s="979"/>
      <c r="AI50" s="967"/>
      <c r="AJ50" s="967"/>
      <c r="AK50" s="967"/>
      <c r="AL50" s="967"/>
      <c r="AM50" s="968"/>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1629"/>
      <c r="K51" s="1630"/>
      <c r="L51" s="1630"/>
      <c r="M51" s="1630"/>
      <c r="N51" s="1630"/>
      <c r="O51" s="1635"/>
      <c r="P51" s="1629"/>
      <c r="Q51" s="1630"/>
      <c r="R51" s="1630"/>
      <c r="S51" s="1630"/>
      <c r="T51" s="1630"/>
      <c r="U51" s="1635"/>
      <c r="V51" s="1629"/>
      <c r="W51" s="1630"/>
      <c r="X51" s="1630"/>
      <c r="Y51" s="1630"/>
      <c r="Z51" s="1630"/>
      <c r="AA51" s="1635"/>
      <c r="AB51" s="1629"/>
      <c r="AC51" s="1630"/>
      <c r="AD51" s="1630"/>
      <c r="AE51" s="1630"/>
      <c r="AF51" s="1630"/>
      <c r="AG51" s="1635"/>
      <c r="AH51" s="1629"/>
      <c r="AI51" s="1630"/>
      <c r="AJ51" s="1630"/>
      <c r="AK51" s="1630"/>
      <c r="AL51" s="1630"/>
      <c r="AM51" s="1635"/>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1"/>
      <c r="AV53" s="1"/>
      <c r="AW53" s="1"/>
      <c r="AX53" s="1"/>
      <c r="AY53" s="1"/>
      <c r="AZ53" s="1"/>
      <c r="BA53" s="1"/>
      <c r="BB53" s="1"/>
      <c r="BC53" s="1"/>
      <c r="BD53" s="1"/>
      <c r="BE53" s="1"/>
      <c r="BF53" s="1"/>
      <c r="BG53" s="1"/>
      <c r="BH53" s="1"/>
      <c r="BI53" s="1"/>
    </row>
    <row r="54" spans="1:61" ht="15" customHeight="1">
      <c r="A54" s="1"/>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topLeftCell="A18" zoomScale="115" zoomScaleNormal="115" workbookViewId="0">
      <selection activeCell="J36" sqref="J36"/>
    </sheetView>
  </sheetViews>
  <sheetFormatPr baseColWidth="10" defaultColWidth="12.625" defaultRowHeight="15" customHeight="1"/>
  <cols>
    <col min="1" max="1" width="9.375" customWidth="1"/>
    <col min="2" max="9" width="5" customWidth="1"/>
    <col min="10" max="39" width="7.125" bestFit="1" customWidth="1"/>
    <col min="40" max="40" width="9.375" customWidth="1"/>
    <col min="41" max="46" width="5" customWidth="1"/>
    <col min="47" max="76" width="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1647" t="s">
        <v>194</v>
      </c>
      <c r="C2" s="967"/>
      <c r="D2" s="967"/>
      <c r="E2" s="967"/>
      <c r="F2" s="967"/>
      <c r="G2" s="967"/>
      <c r="H2" s="967"/>
      <c r="I2" s="967"/>
      <c r="J2" s="1637" t="s">
        <v>15</v>
      </c>
      <c r="K2" s="1600"/>
      <c r="L2" s="1600"/>
      <c r="M2" s="1600"/>
      <c r="N2" s="1600"/>
      <c r="O2" s="1600"/>
      <c r="P2" s="1600"/>
      <c r="Q2" s="1600"/>
      <c r="R2" s="1600"/>
      <c r="S2" s="1600"/>
      <c r="T2" s="1600"/>
      <c r="U2" s="1600"/>
      <c r="V2" s="1600"/>
      <c r="W2" s="1600"/>
      <c r="X2" s="1600"/>
      <c r="Y2" s="1600"/>
      <c r="Z2" s="1600"/>
      <c r="AA2" s="1600"/>
      <c r="AB2" s="1600"/>
      <c r="AC2" s="1600"/>
      <c r="AD2" s="1600"/>
      <c r="AE2" s="1600"/>
      <c r="AF2" s="1600"/>
      <c r="AG2" s="1600"/>
      <c r="AH2" s="1600"/>
      <c r="AI2" s="1600"/>
      <c r="AJ2" s="1600"/>
      <c r="AK2" s="1600"/>
      <c r="AL2" s="1600"/>
      <c r="AM2" s="1600"/>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967"/>
      <c r="C3" s="967"/>
      <c r="D3" s="967"/>
      <c r="E3" s="967"/>
      <c r="F3" s="967"/>
      <c r="G3" s="967"/>
      <c r="H3" s="967"/>
      <c r="I3" s="967"/>
      <c r="J3" s="1597"/>
      <c r="K3" s="967"/>
      <c r="L3" s="967"/>
      <c r="M3" s="967"/>
      <c r="N3" s="967"/>
      <c r="O3" s="967"/>
      <c r="P3" s="967"/>
      <c r="Q3" s="967"/>
      <c r="R3" s="967"/>
      <c r="S3" s="967"/>
      <c r="T3" s="967"/>
      <c r="U3" s="967"/>
      <c r="V3" s="967"/>
      <c r="W3" s="967"/>
      <c r="X3" s="967"/>
      <c r="Y3" s="967"/>
      <c r="Z3" s="967"/>
      <c r="AA3" s="967"/>
      <c r="AB3" s="967"/>
      <c r="AC3" s="967"/>
      <c r="AD3" s="967"/>
      <c r="AE3" s="967"/>
      <c r="AF3" s="967"/>
      <c r="AG3" s="967"/>
      <c r="AH3" s="967"/>
      <c r="AI3" s="967"/>
      <c r="AJ3" s="967"/>
      <c r="AK3" s="967"/>
      <c r="AL3" s="967"/>
      <c r="AM3" s="967"/>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967"/>
      <c r="C4" s="967"/>
      <c r="D4" s="967"/>
      <c r="E4" s="967"/>
      <c r="F4" s="967"/>
      <c r="G4" s="967"/>
      <c r="H4" s="967"/>
      <c r="I4" s="967"/>
      <c r="J4" s="1597"/>
      <c r="K4" s="967"/>
      <c r="L4" s="967"/>
      <c r="M4" s="967"/>
      <c r="N4" s="967"/>
      <c r="O4" s="967"/>
      <c r="P4" s="967"/>
      <c r="Q4" s="967"/>
      <c r="R4" s="967"/>
      <c r="S4" s="967"/>
      <c r="T4" s="967"/>
      <c r="U4" s="967"/>
      <c r="V4" s="967"/>
      <c r="W4" s="967"/>
      <c r="X4" s="967"/>
      <c r="Y4" s="967"/>
      <c r="Z4" s="967"/>
      <c r="AA4" s="967"/>
      <c r="AB4" s="967"/>
      <c r="AC4" s="967"/>
      <c r="AD4" s="967"/>
      <c r="AE4" s="967"/>
      <c r="AF4" s="967"/>
      <c r="AG4" s="967"/>
      <c r="AH4" s="967"/>
      <c r="AI4" s="967"/>
      <c r="AJ4" s="967"/>
      <c r="AK4" s="967"/>
      <c r="AL4" s="967"/>
      <c r="AM4" s="967"/>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1638" t="s">
        <v>167</v>
      </c>
      <c r="C6" s="1600"/>
      <c r="D6" s="1639"/>
      <c r="E6" s="1648" t="s">
        <v>168</v>
      </c>
      <c r="F6" s="1628"/>
      <c r="G6" s="1628"/>
      <c r="H6" s="1628"/>
      <c r="I6" s="1634"/>
      <c r="J6" s="24" t="str">
        <f>IF(AND('Mapa final'!$AF$5="Muy Alta",'Mapa final'!$AH$5="Leve"),CONCATENATE("R1C",'Mapa final'!$V$5),"")</f>
        <v/>
      </c>
      <c r="K6" s="25" t="str">
        <f>IF(AND('Mapa final'!$AF$6="Muy Alta",'Mapa final'!$AH$6="Leve"),CONCATENATE("R1C",'Mapa final'!$V$6),"")</f>
        <v/>
      </c>
      <c r="L6" s="25" t="str">
        <f>IF(AND('Mapa final'!$AF$7="Muy Alta",'Mapa final'!$AH$7="Leve"),CONCATENATE("R1C",'Mapa final'!$V$7),"")</f>
        <v/>
      </c>
      <c r="M6" s="25" t="e">
        <f>IF(AND('Mapa final'!#REF!="Muy Alta",'Mapa final'!#REF!="Leve"),CONCATENATE("R1C",'Mapa final'!#REF!),"")</f>
        <v>#REF!</v>
      </c>
      <c r="N6" s="25" t="e">
        <f>IF(AND('Mapa final'!#REF!="Muy Alta",'Mapa final'!#REF!="Leve"),CONCATENATE("R1C",'Mapa final'!#REF!),"")</f>
        <v>#REF!</v>
      </c>
      <c r="O6" s="25" t="e">
        <f>IF(AND('Mapa final'!#REF!="Muy Alta",'Mapa final'!#REF!="Leve"),CONCATENATE("R1C",'Mapa final'!#REF!),"")</f>
        <v>#REF!</v>
      </c>
      <c r="P6" s="25" t="str">
        <f>IF(AND('Mapa final'!$AF$5="Muy Alta",'Mapa final'!$AH$5="Menor"),CONCATENATE("R1C",'Mapa final'!$V$5),"")</f>
        <v/>
      </c>
      <c r="Q6" s="25" t="str">
        <f>IF(AND('Mapa final'!$AF$6="Muy Alta",'Mapa final'!$AH$6="Menor"),CONCATENATE("R1C",'Mapa final'!$V$6),"")</f>
        <v/>
      </c>
      <c r="R6" s="25" t="str">
        <f>IF(AND('Mapa final'!$AF$7="Muy Alta",'Mapa final'!$AH$7="Menor"),CONCATENATE("R1C",'Mapa final'!$V$7),"")</f>
        <v/>
      </c>
      <c r="S6" s="25" t="e">
        <f>IF(AND('Mapa final'!#REF!="Muy Alta",'Mapa final'!#REF!="Menor"),CONCATENATE("R1C",'Mapa final'!#REF!),"")</f>
        <v>#REF!</v>
      </c>
      <c r="T6" s="25" t="e">
        <f>IF(AND('Mapa final'!#REF!="Muy Alta",'Mapa final'!#REF!="Menor"),CONCATENATE("R1C",'Mapa final'!#REF!),"")</f>
        <v>#REF!</v>
      </c>
      <c r="U6" s="25" t="e">
        <f>IF(AND('Mapa final'!#REF!="Muy Alta",'Mapa final'!#REF!="Menor"),CONCATENATE("R1C",'Mapa final'!#REF!),"")</f>
        <v>#REF!</v>
      </c>
      <c r="V6" s="25" t="str">
        <f>IF(AND('Mapa final'!$AF$5="Muy Alta",'Mapa final'!$AH$5="Moderado"),CONCATENATE("R1C",'Mapa final'!$V$5),"")</f>
        <v/>
      </c>
      <c r="W6" s="25" t="str">
        <f>IF(AND('Mapa final'!$AF$6="Muy Alta",'Mapa final'!$AH$6="Moderado"),CONCATENATE("R1C",'Mapa final'!$V$6),"")</f>
        <v/>
      </c>
      <c r="X6" s="25" t="str">
        <f>IF(AND('Mapa final'!$AF$7="Muy Alta",'Mapa final'!$AH$7="Moderado"),CONCATENATE("R1C",'Mapa final'!$V$7),"")</f>
        <v/>
      </c>
      <c r="Y6" s="25" t="e">
        <f>IF(AND('Mapa final'!#REF!="Muy Alta",'Mapa final'!#REF!="Moderado"),CONCATENATE("R1C",'Mapa final'!#REF!),"")</f>
        <v>#REF!</v>
      </c>
      <c r="Z6" s="25" t="e">
        <f>IF(AND('Mapa final'!#REF!="Muy Alta",'Mapa final'!#REF!="Moderado"),CONCATENATE("R1C",'Mapa final'!#REF!),"")</f>
        <v>#REF!</v>
      </c>
      <c r="AA6" s="25" t="e">
        <f>IF(AND('Mapa final'!#REF!="Muy Alta",'Mapa final'!#REF!="Moderado"),CONCATENATE("R1C",'Mapa final'!#REF!),"")</f>
        <v>#REF!</v>
      </c>
      <c r="AB6" s="25" t="str">
        <f>IF(AND('Mapa final'!$AF$5="Muy Alta",'Mapa final'!$AH$5="Mayor"),CONCATENATE("R1C",'Mapa final'!$V$5),"")</f>
        <v/>
      </c>
      <c r="AC6" s="25" t="str">
        <f>IF(AND('Mapa final'!$AF$6="Muy Alta",'Mapa final'!$AH$6="Mayor"),CONCATENATE("R1C",'Mapa final'!$V$6),"")</f>
        <v/>
      </c>
      <c r="AD6" s="25" t="str">
        <f>IF(AND('Mapa final'!$AF$7="Muy Alta",'Mapa final'!$AH$7="Mayor"),CONCATENATE("R1C",'Mapa final'!$V$7),"")</f>
        <v/>
      </c>
      <c r="AE6" s="25" t="e">
        <f>IF(AND('Mapa final'!#REF!="Muy Alta",'Mapa final'!#REF!="Mayor"),CONCATENATE("R1C",'Mapa final'!#REF!),"")</f>
        <v>#REF!</v>
      </c>
      <c r="AF6" s="25" t="e">
        <f>IF(AND('Mapa final'!#REF!="Muy Alta",'Mapa final'!#REF!="Mayor"),CONCATENATE("R1C",'Mapa final'!#REF!),"")</f>
        <v>#REF!</v>
      </c>
      <c r="AG6" s="25" t="e">
        <f>IF(AND('Mapa final'!#REF!="Muy Alta",'Mapa final'!#REF!="Mayor"),CONCATENATE("R1C",'Mapa final'!#REF!),"")</f>
        <v>#REF!</v>
      </c>
      <c r="AH6" s="26" t="str">
        <f>IF(AND('Mapa final'!$AF$5="Muy Alta",'Mapa final'!$AH$5="Catastrófico"),CONCATENATE("R1C",'Mapa final'!$V$5),"")</f>
        <v/>
      </c>
      <c r="AI6" s="26" t="str">
        <f>IF(AND('Mapa final'!$AF$6="Muy Alta",'Mapa final'!$AH$6="Catastrófico"),CONCATENATE("R1C",'Mapa final'!$V$6),"")</f>
        <v/>
      </c>
      <c r="AJ6" s="26" t="str">
        <f>IF(AND('Mapa final'!$AF$7="Muy Alta",'Mapa final'!$AH$7="Catastrófico"),CONCATENATE("R1C",'Mapa final'!$V$7),"")</f>
        <v/>
      </c>
      <c r="AK6" s="26" t="e">
        <f>IF(AND('Mapa final'!#REF!="Muy Alta",'Mapa final'!#REF!="Catastrófico"),CONCATENATE("R1C",'Mapa final'!#REF!),"")</f>
        <v>#REF!</v>
      </c>
      <c r="AL6" s="26" t="e">
        <f>IF(AND('Mapa final'!#REF!="Muy Alta",'Mapa final'!#REF!="Catastrófico"),CONCATENATE("R1C",'Mapa final'!#REF!),"")</f>
        <v>#REF!</v>
      </c>
      <c r="AM6" s="26" t="e">
        <f>IF(AND('Mapa final'!#REF!="Muy Alta",'Mapa final'!#REF!="Catastrófico"),CONCATENATE("R1C",'Mapa final'!#REF!),"")</f>
        <v>#REF!</v>
      </c>
      <c r="AN6" s="1"/>
      <c r="AO6" s="1643" t="s">
        <v>169</v>
      </c>
      <c r="AP6" s="1617"/>
      <c r="AQ6" s="1617"/>
      <c r="AR6" s="1617"/>
      <c r="AS6" s="1617"/>
      <c r="AT6" s="1618"/>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1597"/>
      <c r="C7" s="967"/>
      <c r="D7" s="968"/>
      <c r="E7" s="979"/>
      <c r="F7" s="967"/>
      <c r="G7" s="967"/>
      <c r="H7" s="967"/>
      <c r="I7" s="968"/>
      <c r="J7" s="25" t="e">
        <f>IF(AND('Mapa final'!#REF!="Muy Alta",'Mapa final'!#REF!="Leve"),CONCATENATE("R2C",'Mapa final'!#REF!),"")</f>
        <v>#REF!</v>
      </c>
      <c r="K7" s="25" t="e">
        <f>IF(AND('Mapa final'!#REF!="Muy Alta",'Mapa final'!#REF!="Leve"),CONCATENATE("R2C",'Mapa final'!#REF!),"")</f>
        <v>#REF!</v>
      </c>
      <c r="L7" s="25" t="e">
        <f>IF(AND('Mapa final'!#REF!="Muy Alta",'Mapa final'!#REF!="Leve"),CONCATENATE("R2C",'Mapa final'!#REF!),"")</f>
        <v>#REF!</v>
      </c>
      <c r="M7" s="25" t="e">
        <f>IF(AND('Mapa final'!#REF!="Muy Alta",'Mapa final'!#REF!="Leve"),CONCATENATE("R2C",'Mapa final'!#REF!),"")</f>
        <v>#REF!</v>
      </c>
      <c r="N7" s="25" t="e">
        <f>IF(AND('Mapa final'!#REF!="Muy Alta",'Mapa final'!#REF!="Leve"),CONCATENATE("R2C",'Mapa final'!#REF!),"")</f>
        <v>#REF!</v>
      </c>
      <c r="O7" s="25" t="e">
        <f>IF(AND('Mapa final'!#REF!="Muy Alta",'Mapa final'!#REF!="Leve"),CONCATENATE("R2C",'Mapa final'!#REF!),"")</f>
        <v>#REF!</v>
      </c>
      <c r="P7" s="25" t="e">
        <f>IF(AND('Mapa final'!#REF!="Muy Alta",'Mapa final'!#REF!="Menor"),CONCATENATE("R2C",'Mapa final'!#REF!),"")</f>
        <v>#REF!</v>
      </c>
      <c r="Q7" s="25" t="e">
        <f>IF(AND('Mapa final'!#REF!="Muy Alta",'Mapa final'!#REF!="Menor"),CONCATENATE("R2C",'Mapa final'!#REF!),"")</f>
        <v>#REF!</v>
      </c>
      <c r="R7" s="25" t="e">
        <f>IF(AND('Mapa final'!#REF!="Muy Alta",'Mapa final'!#REF!="Menor"),CONCATENATE("R2C",'Mapa final'!#REF!),"")</f>
        <v>#REF!</v>
      </c>
      <c r="S7" s="25" t="e">
        <f>IF(AND('Mapa final'!#REF!="Muy Alta",'Mapa final'!#REF!="Menor"),CONCATENATE("R2C",'Mapa final'!#REF!),"")</f>
        <v>#REF!</v>
      </c>
      <c r="T7" s="25" t="e">
        <f>IF(AND('Mapa final'!#REF!="Muy Alta",'Mapa final'!#REF!="Menor"),CONCATENATE("R2C",'Mapa final'!#REF!),"")</f>
        <v>#REF!</v>
      </c>
      <c r="U7" s="25" t="e">
        <f>IF(AND('Mapa final'!#REF!="Muy Alta",'Mapa final'!#REF!="Menor"),CONCATENATE("R2C",'Mapa final'!#REF!),"")</f>
        <v>#REF!</v>
      </c>
      <c r="V7" s="25" t="e">
        <f>IF(AND('Mapa final'!#REF!="Muy Alta",'Mapa final'!#REF!="Moderado"),CONCATENATE("R2C",'Mapa final'!#REF!),"")</f>
        <v>#REF!</v>
      </c>
      <c r="W7" s="25" t="e">
        <f>IF(AND('Mapa final'!#REF!="Muy Alta",'Mapa final'!#REF!="Moderado"),CONCATENATE("R2C",'Mapa final'!#REF!),"")</f>
        <v>#REF!</v>
      </c>
      <c r="X7" s="25" t="e">
        <f>IF(AND('Mapa final'!#REF!="Muy Alta",'Mapa final'!#REF!="Moderado"),CONCATENATE("R2C",'Mapa final'!#REF!),"")</f>
        <v>#REF!</v>
      </c>
      <c r="Y7" s="25" t="e">
        <f>IF(AND('Mapa final'!#REF!="Muy Alta",'Mapa final'!#REF!="Moderado"),CONCATENATE("R2C",'Mapa final'!#REF!),"")</f>
        <v>#REF!</v>
      </c>
      <c r="Z7" s="25" t="e">
        <f>IF(AND('Mapa final'!#REF!="Muy Alta",'Mapa final'!#REF!="Moderado"),CONCATENATE("R2C",'Mapa final'!#REF!),"")</f>
        <v>#REF!</v>
      </c>
      <c r="AA7" s="25" t="e">
        <f>IF(AND('Mapa final'!#REF!="Muy Alta",'Mapa final'!#REF!="Moderado"),CONCATENATE("R2C",'Mapa final'!#REF!),"")</f>
        <v>#REF!</v>
      </c>
      <c r="AB7" s="25" t="e">
        <f>IF(AND('Mapa final'!#REF!="Muy Alta",'Mapa final'!#REF!="Mayor"),CONCATENATE("R2C",'Mapa final'!#REF!),"")</f>
        <v>#REF!</v>
      </c>
      <c r="AC7" s="25" t="e">
        <f>IF(AND('Mapa final'!#REF!="Muy Alta",'Mapa final'!#REF!="Mayor"),CONCATENATE("R2C",'Mapa final'!#REF!),"")</f>
        <v>#REF!</v>
      </c>
      <c r="AD7" s="25" t="e">
        <f>IF(AND('Mapa final'!#REF!="Muy Alta",'Mapa final'!#REF!="Mayor"),CONCATENATE("R2C",'Mapa final'!#REF!),"")</f>
        <v>#REF!</v>
      </c>
      <c r="AE7" s="25" t="e">
        <f>IF(AND('Mapa final'!#REF!="Muy Alta",'Mapa final'!#REF!="Mayor"),CONCATENATE("R2C",'Mapa final'!#REF!),"")</f>
        <v>#REF!</v>
      </c>
      <c r="AF7" s="25" t="e">
        <f>IF(AND('Mapa final'!#REF!="Muy Alta",'Mapa final'!#REF!="Mayor"),CONCATENATE("R2C",'Mapa final'!#REF!),"")</f>
        <v>#REF!</v>
      </c>
      <c r="AG7" s="25" t="e">
        <f>IF(AND('Mapa final'!#REF!="Muy Alta",'Mapa final'!#REF!="Mayor"),CONCATENATE("R2C",'Mapa final'!#REF!),"")</f>
        <v>#REF!</v>
      </c>
      <c r="AH7" s="26" t="e">
        <f>IF(AND('Mapa final'!#REF!="Muy Alta",'Mapa final'!#REF!="Catastrófico"),CONCATENATE("R2C",'Mapa final'!#REF!),"")</f>
        <v>#REF!</v>
      </c>
      <c r="AI7" s="26" t="e">
        <f>IF(AND('Mapa final'!#REF!="Muy Alta",'Mapa final'!#REF!="Catastrófico"),CONCATENATE("R2C",'Mapa final'!#REF!),"")</f>
        <v>#REF!</v>
      </c>
      <c r="AJ7" s="26" t="e">
        <f>IF(AND('Mapa final'!#REF!="Muy Alta",'Mapa final'!#REF!="Catastrófico"),CONCATENATE("R2C",'Mapa final'!#REF!),"")</f>
        <v>#REF!</v>
      </c>
      <c r="AK7" s="26" t="e">
        <f>IF(AND('Mapa final'!#REF!="Muy Alta",'Mapa final'!#REF!="Catastrófico"),CONCATENATE("R2C",'Mapa final'!#REF!),"")</f>
        <v>#REF!</v>
      </c>
      <c r="AL7" s="26" t="e">
        <f>IF(AND('Mapa final'!#REF!="Muy Alta",'Mapa final'!#REF!="Catastrófico"),CONCATENATE("R2C",'Mapa final'!#REF!),"")</f>
        <v>#REF!</v>
      </c>
      <c r="AM7" s="26" t="e">
        <f>IF(AND('Mapa final'!#REF!="Muy Alta",'Mapa final'!#REF!="Catastrófico"),CONCATENATE("R2C",'Mapa final'!#REF!),"")</f>
        <v>#REF!</v>
      </c>
      <c r="AN7" s="1"/>
      <c r="AO7" s="1619"/>
      <c r="AP7" s="967"/>
      <c r="AQ7" s="967"/>
      <c r="AR7" s="967"/>
      <c r="AS7" s="967"/>
      <c r="AT7" s="1620"/>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1597"/>
      <c r="C8" s="967"/>
      <c r="D8" s="968"/>
      <c r="E8" s="979"/>
      <c r="F8" s="967"/>
      <c r="G8" s="967"/>
      <c r="H8" s="967"/>
      <c r="I8" s="968"/>
      <c r="J8" s="25" t="e">
        <f>IF(AND('Mapa final'!#REF!="Muy Alta",'Mapa final'!#REF!="Leve"),CONCATENATE("R3C",'Mapa final'!#REF!),"")</f>
        <v>#REF!</v>
      </c>
      <c r="K8" s="25" t="e">
        <f>IF(AND('Mapa final'!#REF!="Muy Alta",'Mapa final'!#REF!="Leve"),CONCATENATE("R3C",'Mapa final'!#REF!),"")</f>
        <v>#REF!</v>
      </c>
      <c r="L8" s="25" t="e">
        <f>IF(AND('Mapa final'!#REF!="Muy Alta",'Mapa final'!#REF!="Leve"),CONCATENATE("R3C",'Mapa final'!#REF!),"")</f>
        <v>#REF!</v>
      </c>
      <c r="M8" s="25" t="e">
        <f>IF(AND(#REF!="Muy Alta",#REF!="Leve"),CONCATENATE("R3C",#REF!),"")</f>
        <v>#REF!</v>
      </c>
      <c r="N8" s="25" t="e">
        <f>IF(AND('Mapa final'!#REF!="Muy Alta",'Mapa final'!#REF!="Leve"),CONCATENATE("R3C",'Mapa final'!#REF!),"")</f>
        <v>#REF!</v>
      </c>
      <c r="O8" s="25" t="e">
        <f>IF(AND('Mapa final'!#REF!="Muy Alta",'Mapa final'!#REF!="Leve"),CONCATENATE("R3C",'Mapa final'!#REF!),"")</f>
        <v>#REF!</v>
      </c>
      <c r="P8" s="25" t="e">
        <f>IF(AND('Mapa final'!#REF!="Muy Alta",'Mapa final'!#REF!="Menor"),CONCATENATE("R3C",'Mapa final'!#REF!),"")</f>
        <v>#REF!</v>
      </c>
      <c r="Q8" s="25" t="e">
        <f>IF(AND('Mapa final'!#REF!="Muy Alta",'Mapa final'!#REF!="Menor"),CONCATENATE("R3C",'Mapa final'!#REF!),"")</f>
        <v>#REF!</v>
      </c>
      <c r="R8" s="25" t="e">
        <f>IF(AND('Mapa final'!#REF!="Muy Alta",'Mapa final'!#REF!="Menor"),CONCATENATE("R3C",'Mapa final'!#REF!),"")</f>
        <v>#REF!</v>
      </c>
      <c r="S8" s="25" t="e">
        <f>IF(AND(#REF!="Muy Alta",#REF!="Menor"),CONCATENATE("R3C",#REF!),"")</f>
        <v>#REF!</v>
      </c>
      <c r="T8" s="25" t="e">
        <f>IF(AND('Mapa final'!#REF!="Muy Alta",'Mapa final'!#REF!="Menor"),CONCATENATE("R3C",'Mapa final'!#REF!),"")</f>
        <v>#REF!</v>
      </c>
      <c r="U8" s="25" t="e">
        <f>IF(AND('Mapa final'!#REF!="Muy Alta",'Mapa final'!#REF!="Menor"),CONCATENATE("R3C",'Mapa final'!#REF!),"")</f>
        <v>#REF!</v>
      </c>
      <c r="V8" s="25" t="e">
        <f>IF(AND('Mapa final'!#REF!="Muy Alta",'Mapa final'!#REF!="Moderado"),CONCATENATE("R3C",'Mapa final'!#REF!),"")</f>
        <v>#REF!</v>
      </c>
      <c r="W8" s="25" t="e">
        <f>IF(AND('Mapa final'!#REF!="Muy Alta",'Mapa final'!#REF!="Moderado"),CONCATENATE("R3C",'Mapa final'!#REF!),"")</f>
        <v>#REF!</v>
      </c>
      <c r="X8" s="25" t="e">
        <f>IF(AND('Mapa final'!#REF!="Muy Alta",'Mapa final'!#REF!="Moderado"),CONCATENATE("R3C",'Mapa final'!#REF!),"")</f>
        <v>#REF!</v>
      </c>
      <c r="Y8" s="25" t="e">
        <f>IF(AND(#REF!="Muy Alta",#REF!="Moderado"),CONCATENATE("R3C",#REF!),"")</f>
        <v>#REF!</v>
      </c>
      <c r="Z8" s="25" t="e">
        <f>IF(AND('Mapa final'!#REF!="Muy Alta",'Mapa final'!#REF!="Moderado"),CONCATENATE("R3C",'Mapa final'!#REF!),"")</f>
        <v>#REF!</v>
      </c>
      <c r="AA8" s="25" t="e">
        <f>IF(AND('Mapa final'!#REF!="Muy Alta",'Mapa final'!#REF!="Moderado"),CONCATENATE("R3C",'Mapa final'!#REF!),"")</f>
        <v>#REF!</v>
      </c>
      <c r="AB8" s="25" t="e">
        <f>IF(AND('Mapa final'!#REF!="Muy Alta",'Mapa final'!#REF!="Mayor"),CONCATENATE("R3C",'Mapa final'!#REF!),"")</f>
        <v>#REF!</v>
      </c>
      <c r="AC8" s="25" t="e">
        <f>IF(AND('Mapa final'!#REF!="Muy Alta",'Mapa final'!#REF!="Mayor"),CONCATENATE("R3C",'Mapa final'!#REF!),"")</f>
        <v>#REF!</v>
      </c>
      <c r="AD8" s="25" t="e">
        <f>IF(AND('Mapa final'!#REF!="Muy Alta",'Mapa final'!#REF!="Mayor"),CONCATENATE("R3C",'Mapa final'!#REF!),"")</f>
        <v>#REF!</v>
      </c>
      <c r="AE8" s="25" t="e">
        <f>IF(AND(#REF!="Muy Alta",#REF!="Mayor"),CONCATENATE("R3C",#REF!),"")</f>
        <v>#REF!</v>
      </c>
      <c r="AF8" s="25" t="e">
        <f>IF(AND('Mapa final'!#REF!="Muy Alta",'Mapa final'!#REF!="Mayor"),CONCATENATE("R3C",'Mapa final'!#REF!),"")</f>
        <v>#REF!</v>
      </c>
      <c r="AG8" s="25" t="e">
        <f>IF(AND('Mapa final'!#REF!="Muy Alta",'Mapa final'!#REF!="Mayor"),CONCATENATE("R3C",'Mapa final'!#REF!),"")</f>
        <v>#REF!</v>
      </c>
      <c r="AH8" s="26" t="e">
        <f>IF(AND('Mapa final'!#REF!="Muy Alta",'Mapa final'!#REF!="Catastrófico"),CONCATENATE("R3C",'Mapa final'!#REF!),"")</f>
        <v>#REF!</v>
      </c>
      <c r="AI8" s="26" t="e">
        <f>IF(AND('Mapa final'!#REF!="Muy Alta",'Mapa final'!#REF!="Catastrófico"),CONCATENATE("R3C",'Mapa final'!#REF!),"")</f>
        <v>#REF!</v>
      </c>
      <c r="AJ8" s="26" t="e">
        <f>IF(AND('Mapa final'!#REF!="Muy Alta",'Mapa final'!#REF!="Catastrófico"),CONCATENATE("R3C",'Mapa final'!#REF!),"")</f>
        <v>#REF!</v>
      </c>
      <c r="AK8" s="26" t="e">
        <f>IF(AND(#REF!="Muy Alta",#REF!="Catastrófico"),CONCATENATE("R3C",#REF!),"")</f>
        <v>#REF!</v>
      </c>
      <c r="AL8" s="26" t="e">
        <f>IF(AND('Mapa final'!#REF!="Muy Alta",'Mapa final'!#REF!="Catastrófico"),CONCATENATE("R3C",'Mapa final'!#REF!),"")</f>
        <v>#REF!</v>
      </c>
      <c r="AM8" s="26" t="e">
        <f>IF(AND('Mapa final'!#REF!="Muy Alta",'Mapa final'!#REF!="Catastrófico"),CONCATENATE("R3C",'Mapa final'!#REF!),"")</f>
        <v>#REF!</v>
      </c>
      <c r="AN8" s="1"/>
      <c r="AO8" s="1619"/>
      <c r="AP8" s="967"/>
      <c r="AQ8" s="967"/>
      <c r="AR8" s="967"/>
      <c r="AS8" s="967"/>
      <c r="AT8" s="1620"/>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1597"/>
      <c r="C9" s="967"/>
      <c r="D9" s="968"/>
      <c r="E9" s="979"/>
      <c r="F9" s="967"/>
      <c r="G9" s="967"/>
      <c r="H9" s="967"/>
      <c r="I9" s="968"/>
      <c r="J9" s="25" t="e">
        <f>IF(AND('Mapa final'!#REF!="Muy Alta",'Mapa final'!#REF!="Leve"),CONCATENATE("R4C",'Mapa final'!#REF!),"")</f>
        <v>#REF!</v>
      </c>
      <c r="K9" s="25" t="e">
        <f>IF(AND('Mapa final'!#REF!="Muy Alta",'Mapa final'!#REF!="Leve"),CONCATENATE("R4C",'Mapa final'!#REF!),"")</f>
        <v>#REF!</v>
      </c>
      <c r="L9" s="25" t="e">
        <f>IF(AND('Mapa final'!#REF!="Muy Alta",'Mapa final'!#REF!="Leve"),CONCATENATE("R4C",'Mapa final'!#REF!),"")</f>
        <v>#REF!</v>
      </c>
      <c r="M9" s="25" t="e">
        <f>IF(AND('Mapa final'!#REF!="Muy Alta",'Mapa final'!#REF!="Leve"),CONCATENATE("R4C",'Mapa final'!#REF!),"")</f>
        <v>#REF!</v>
      </c>
      <c r="N9" s="25" t="e">
        <f>IF(AND('Mapa final'!#REF!="Muy Alta",'Mapa final'!#REF!="Leve"),CONCATENATE("R4C",'Mapa final'!#REF!),"")</f>
        <v>#REF!</v>
      </c>
      <c r="O9" s="25" t="e">
        <f>IF(AND('Mapa final'!#REF!="Muy Alta",'Mapa final'!#REF!="Leve"),CONCATENATE("R4C",'Mapa final'!#REF!),"")</f>
        <v>#REF!</v>
      </c>
      <c r="P9" s="25" t="e">
        <f>IF(AND('Mapa final'!#REF!="Muy Alta",'Mapa final'!#REF!="Menor"),CONCATENATE("R4C",'Mapa final'!#REF!),"")</f>
        <v>#REF!</v>
      </c>
      <c r="Q9" s="25" t="e">
        <f>IF(AND('Mapa final'!#REF!="Muy Alta",'Mapa final'!#REF!="Menor"),CONCATENATE("R4C",'Mapa final'!#REF!),"")</f>
        <v>#REF!</v>
      </c>
      <c r="R9" s="25" t="e">
        <f>IF(AND('Mapa final'!#REF!="Muy Alta",'Mapa final'!#REF!="Menor"),CONCATENATE("R4C",'Mapa final'!#REF!),"")</f>
        <v>#REF!</v>
      </c>
      <c r="S9" s="25" t="e">
        <f>IF(AND('Mapa final'!#REF!="Muy Alta",'Mapa final'!#REF!="Menor"),CONCATENATE("R4C",'Mapa final'!#REF!),"")</f>
        <v>#REF!</v>
      </c>
      <c r="T9" s="25" t="e">
        <f>IF(AND('Mapa final'!#REF!="Muy Alta",'Mapa final'!#REF!="Menor"),CONCATENATE("R4C",'Mapa final'!#REF!),"")</f>
        <v>#REF!</v>
      </c>
      <c r="U9" s="25" t="e">
        <f>IF(AND('Mapa final'!#REF!="Muy Alta",'Mapa final'!#REF!="Menor"),CONCATENATE("R4C",'Mapa final'!#REF!),"")</f>
        <v>#REF!</v>
      </c>
      <c r="V9" s="25" t="e">
        <f>IF(AND('Mapa final'!#REF!="Muy Alta",'Mapa final'!#REF!="Moderado"),CONCATENATE("R4C",'Mapa final'!#REF!),"")</f>
        <v>#REF!</v>
      </c>
      <c r="W9" s="25" t="e">
        <f>IF(AND('Mapa final'!#REF!="Muy Alta",'Mapa final'!#REF!="Moderado"),CONCATENATE("R4C",'Mapa final'!#REF!),"")</f>
        <v>#REF!</v>
      </c>
      <c r="X9" s="25" t="e">
        <f>IF(AND('Mapa final'!#REF!="Muy Alta",'Mapa final'!#REF!="Moderado"),CONCATENATE("R4C",'Mapa final'!#REF!),"")</f>
        <v>#REF!</v>
      </c>
      <c r="Y9" s="25" t="e">
        <f>IF(AND('Mapa final'!#REF!="Muy Alta",'Mapa final'!#REF!="Moderado"),CONCATENATE("R4C",'Mapa final'!#REF!),"")</f>
        <v>#REF!</v>
      </c>
      <c r="Z9" s="25" t="e">
        <f>IF(AND('Mapa final'!#REF!="Muy Alta",'Mapa final'!#REF!="Moderado"),CONCATENATE("R4C",'Mapa final'!#REF!),"")</f>
        <v>#REF!</v>
      </c>
      <c r="AA9" s="25" t="e">
        <f>IF(AND('Mapa final'!#REF!="Muy Alta",'Mapa final'!#REF!="Moderado"),CONCATENATE("R4C",'Mapa final'!#REF!),"")</f>
        <v>#REF!</v>
      </c>
      <c r="AB9" s="25" t="e">
        <f>IF(AND('Mapa final'!#REF!="Muy Alta",'Mapa final'!#REF!="Mayor"),CONCATENATE("R4C",'Mapa final'!#REF!),"")</f>
        <v>#REF!</v>
      </c>
      <c r="AC9" s="25" t="e">
        <f>IF(AND('Mapa final'!#REF!="Muy Alta",'Mapa final'!#REF!="Mayor"),CONCATENATE("R4C",'Mapa final'!#REF!),"")</f>
        <v>#REF!</v>
      </c>
      <c r="AD9" s="25" t="e">
        <f>IF(AND('Mapa final'!#REF!="Muy Alta",'Mapa final'!#REF!="Mayor"),CONCATENATE("R4C",'Mapa final'!#REF!),"")</f>
        <v>#REF!</v>
      </c>
      <c r="AE9" s="25" t="e">
        <f>IF(AND('Mapa final'!#REF!="Muy Alta",'Mapa final'!#REF!="Mayor"),CONCATENATE("R4C",'Mapa final'!#REF!),"")</f>
        <v>#REF!</v>
      </c>
      <c r="AF9" s="25" t="e">
        <f>IF(AND('Mapa final'!#REF!="Muy Alta",'Mapa final'!#REF!="Mayor"),CONCATENATE("R4C",'Mapa final'!#REF!),"")</f>
        <v>#REF!</v>
      </c>
      <c r="AG9" s="25" t="e">
        <f>IF(AND('Mapa final'!#REF!="Muy Alta",'Mapa final'!#REF!="Mayor"),CONCATENATE("R4C",'Mapa final'!#REF!),"")</f>
        <v>#REF!</v>
      </c>
      <c r="AH9" s="26" t="e">
        <f>IF(AND('Mapa final'!#REF!="Muy Alta",'Mapa final'!#REF!="Catastrófico"),CONCATENATE("R4C",'Mapa final'!#REF!),"")</f>
        <v>#REF!</v>
      </c>
      <c r="AI9" s="26" t="e">
        <f>IF(AND('Mapa final'!#REF!="Muy Alta",'Mapa final'!#REF!="Catastrófico"),CONCATENATE("R4C",'Mapa final'!#REF!),"")</f>
        <v>#REF!</v>
      </c>
      <c r="AJ9" s="26" t="e">
        <f>IF(AND('Mapa final'!#REF!="Muy Alta",'Mapa final'!#REF!="Catastrófico"),CONCATENATE("R4C",'Mapa final'!#REF!),"")</f>
        <v>#REF!</v>
      </c>
      <c r="AK9" s="26" t="e">
        <f>IF(AND('Mapa final'!#REF!="Muy Alta",'Mapa final'!#REF!="Catastrófico"),CONCATENATE("R4C",'Mapa final'!#REF!),"")</f>
        <v>#REF!</v>
      </c>
      <c r="AL9" s="26" t="e">
        <f>IF(AND('Mapa final'!#REF!="Muy Alta",'Mapa final'!#REF!="Catastrófico"),CONCATENATE("R4C",'Mapa final'!#REF!),"")</f>
        <v>#REF!</v>
      </c>
      <c r="AM9" s="26" t="e">
        <f>IF(AND('Mapa final'!#REF!="Muy Alta",'Mapa final'!#REF!="Catastrófico"),CONCATENATE("R4C",'Mapa final'!#REF!),"")</f>
        <v>#REF!</v>
      </c>
      <c r="AN9" s="1"/>
      <c r="AO9" s="1619"/>
      <c r="AP9" s="967"/>
      <c r="AQ9" s="967"/>
      <c r="AR9" s="967"/>
      <c r="AS9" s="967"/>
      <c r="AT9" s="1620"/>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1597"/>
      <c r="C10" s="967"/>
      <c r="D10" s="968"/>
      <c r="E10" s="979"/>
      <c r="F10" s="967"/>
      <c r="G10" s="967"/>
      <c r="H10" s="967"/>
      <c r="I10" s="968"/>
      <c r="J10" s="25" t="e">
        <f>IF(AND('Mapa final'!#REF!="Muy Alta",'Mapa final'!#REF!="Leve"),CONCATENATE("R5C",'Mapa final'!#REF!),"")</f>
        <v>#REF!</v>
      </c>
      <c r="K10" s="25" t="e">
        <f>IF(AND('Mapa final'!#REF!="Muy Alta",'Mapa final'!#REF!="Leve"),CONCATENATE("R5C",'Mapa final'!#REF!),"")</f>
        <v>#REF!</v>
      </c>
      <c r="L10" s="25" t="e">
        <f>IF(AND('Mapa final'!#REF!="Muy Alta",'Mapa final'!#REF!="Leve"),CONCATENATE("R5C",'Mapa final'!#REF!),"")</f>
        <v>#REF!</v>
      </c>
      <c r="M10" s="25" t="e">
        <f>IF(AND('Mapa final'!#REF!="Muy Alta",'Mapa final'!#REF!="Leve"),CONCATENATE("R5C",'Mapa final'!#REF!),"")</f>
        <v>#REF!</v>
      </c>
      <c r="N10" s="25" t="e">
        <f>IF(AND('Mapa final'!#REF!="Muy Alta",'Mapa final'!#REF!="Leve"),CONCATENATE("R5C",'Mapa final'!#REF!),"")</f>
        <v>#REF!</v>
      </c>
      <c r="O10" s="25" t="e">
        <f>IF(AND('Mapa final'!#REF!="Muy Alta",'Mapa final'!#REF!="Leve"),CONCATENATE("R5C",'Mapa final'!#REF!),"")</f>
        <v>#REF!</v>
      </c>
      <c r="P10" s="25" t="e">
        <f>IF(AND('Mapa final'!#REF!="Muy Alta",'Mapa final'!#REF!="Menor"),CONCATENATE("R5C",'Mapa final'!#REF!),"")</f>
        <v>#REF!</v>
      </c>
      <c r="Q10" s="25" t="e">
        <f>IF(AND('Mapa final'!#REF!="Muy Alta",'Mapa final'!#REF!="Menor"),CONCATENATE("R5C",'Mapa final'!#REF!),"")</f>
        <v>#REF!</v>
      </c>
      <c r="R10" s="25" t="e">
        <f>IF(AND('Mapa final'!#REF!="Muy Alta",'Mapa final'!#REF!="Menor"),CONCATENATE("R5C",'Mapa final'!#REF!),"")</f>
        <v>#REF!</v>
      </c>
      <c r="S10" s="25" t="e">
        <f>IF(AND('Mapa final'!#REF!="Muy Alta",'Mapa final'!#REF!="Menor"),CONCATENATE("R5C",'Mapa final'!#REF!),"")</f>
        <v>#REF!</v>
      </c>
      <c r="T10" s="25" t="e">
        <f>IF(AND('Mapa final'!#REF!="Muy Alta",'Mapa final'!#REF!="Menor"),CONCATENATE("R5C",'Mapa final'!#REF!),"")</f>
        <v>#REF!</v>
      </c>
      <c r="U10" s="25" t="e">
        <f>IF(AND('Mapa final'!#REF!="Muy Alta",'Mapa final'!#REF!="Menor"),CONCATENATE("R5C",'Mapa final'!#REF!),"")</f>
        <v>#REF!</v>
      </c>
      <c r="V10" s="25" t="e">
        <f>IF(AND('Mapa final'!#REF!="Muy Alta",'Mapa final'!#REF!="Moderado"),CONCATENATE("R5C",'Mapa final'!#REF!),"")</f>
        <v>#REF!</v>
      </c>
      <c r="W10" s="25" t="e">
        <f>IF(AND('Mapa final'!#REF!="Muy Alta",'Mapa final'!#REF!="Moderado"),CONCATENATE("R5C",'Mapa final'!#REF!),"")</f>
        <v>#REF!</v>
      </c>
      <c r="X10" s="25" t="e">
        <f>IF(AND('Mapa final'!#REF!="Muy Alta",'Mapa final'!#REF!="Moderado"),CONCATENATE("R5C",'Mapa final'!#REF!),"")</f>
        <v>#REF!</v>
      </c>
      <c r="Y10" s="25" t="e">
        <f>IF(AND('Mapa final'!#REF!="Muy Alta",'Mapa final'!#REF!="Moderado"),CONCATENATE("R5C",'Mapa final'!#REF!),"")</f>
        <v>#REF!</v>
      </c>
      <c r="Z10" s="25" t="e">
        <f>IF(AND('Mapa final'!#REF!="Muy Alta",'Mapa final'!#REF!="Moderado"),CONCATENATE("R5C",'Mapa final'!#REF!),"")</f>
        <v>#REF!</v>
      </c>
      <c r="AA10" s="25" t="e">
        <f>IF(AND('Mapa final'!#REF!="Muy Alta",'Mapa final'!#REF!="Moderado"),CONCATENATE("R5C",'Mapa final'!#REF!),"")</f>
        <v>#REF!</v>
      </c>
      <c r="AB10" s="25" t="e">
        <f>IF(AND('Mapa final'!#REF!="Muy Alta",'Mapa final'!#REF!="Mayor"),CONCATENATE("R5C",'Mapa final'!#REF!),"")</f>
        <v>#REF!</v>
      </c>
      <c r="AC10" s="25" t="e">
        <f>IF(AND('Mapa final'!#REF!="Muy Alta",'Mapa final'!#REF!="Mayor"),CONCATENATE("R5C",'Mapa final'!#REF!),"")</f>
        <v>#REF!</v>
      </c>
      <c r="AD10" s="25" t="e">
        <f>IF(AND('Mapa final'!#REF!="Muy Alta",'Mapa final'!#REF!="Mayor"),CONCATENATE("R5C",'Mapa final'!#REF!),"")</f>
        <v>#REF!</v>
      </c>
      <c r="AE10" s="25" t="e">
        <f>IF(AND('Mapa final'!#REF!="Muy Alta",'Mapa final'!#REF!="Mayor"),CONCATENATE("R5C",'Mapa final'!#REF!),"")</f>
        <v>#REF!</v>
      </c>
      <c r="AF10" s="25" t="e">
        <f>IF(AND('Mapa final'!#REF!="Muy Alta",'Mapa final'!#REF!="Mayor"),CONCATENATE("R5C",'Mapa final'!#REF!),"")</f>
        <v>#REF!</v>
      </c>
      <c r="AG10" s="25" t="e">
        <f>IF(AND('Mapa final'!#REF!="Muy Alta",'Mapa final'!#REF!="Mayor"),CONCATENATE("R5C",'Mapa final'!#REF!),"")</f>
        <v>#REF!</v>
      </c>
      <c r="AH10" s="26" t="e">
        <f>IF(AND('Mapa final'!#REF!="Muy Alta",'Mapa final'!#REF!="Catastrófico"),CONCATENATE("R5C",'Mapa final'!#REF!),"")</f>
        <v>#REF!</v>
      </c>
      <c r="AI10" s="26" t="e">
        <f>IF(AND('Mapa final'!#REF!="Muy Alta",'Mapa final'!#REF!="Catastrófico"),CONCATENATE("R5C",'Mapa final'!#REF!),"")</f>
        <v>#REF!</v>
      </c>
      <c r="AJ10" s="26" t="e">
        <f>IF(AND('Mapa final'!#REF!="Muy Alta",'Mapa final'!#REF!="Catastrófico"),CONCATENATE("R5C",'Mapa final'!#REF!),"")</f>
        <v>#REF!</v>
      </c>
      <c r="AK10" s="26" t="e">
        <f>IF(AND('Mapa final'!#REF!="Muy Alta",'Mapa final'!#REF!="Catastrófico"),CONCATENATE("R5C",'Mapa final'!#REF!),"")</f>
        <v>#REF!</v>
      </c>
      <c r="AL10" s="26" t="e">
        <f>IF(AND('Mapa final'!#REF!="Muy Alta",'Mapa final'!#REF!="Catastrófico"),CONCATENATE("R5C",'Mapa final'!#REF!),"")</f>
        <v>#REF!</v>
      </c>
      <c r="AM10" s="26" t="e">
        <f>IF(AND('Mapa final'!#REF!="Muy Alta",'Mapa final'!#REF!="Catastrófico"),CONCATENATE("R5C",'Mapa final'!#REF!),"")</f>
        <v>#REF!</v>
      </c>
      <c r="AN10" s="1"/>
      <c r="AO10" s="1619"/>
      <c r="AP10" s="967"/>
      <c r="AQ10" s="967"/>
      <c r="AR10" s="967"/>
      <c r="AS10" s="967"/>
      <c r="AT10" s="1620"/>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1597"/>
      <c r="C11" s="967"/>
      <c r="D11" s="968"/>
      <c r="E11" s="979"/>
      <c r="F11" s="967"/>
      <c r="G11" s="967"/>
      <c r="H11" s="967"/>
      <c r="I11" s="968"/>
      <c r="J11" s="25" t="e">
        <f>IF(AND('Mapa final'!#REF!="Muy Alta",'Mapa final'!#REF!="Leve"),CONCATENATE("R6C",'Mapa final'!#REF!),"")</f>
        <v>#REF!</v>
      </c>
      <c r="K11" s="25" t="e">
        <f>IF(AND('Mapa final'!#REF!="Muy Alta",'Mapa final'!#REF!="Leve"),CONCATENATE("R6C",'Mapa final'!#REF!),"")</f>
        <v>#REF!</v>
      </c>
      <c r="L11" s="25" t="e">
        <f>IF(AND('Mapa final'!#REF!="Muy Alta",'Mapa final'!#REF!="Leve"),CONCATENATE("R6C",'Mapa final'!#REF!),"")</f>
        <v>#REF!</v>
      </c>
      <c r="M11" s="25" t="e">
        <f>IF(AND('Mapa final'!#REF!="Muy Alta",'Mapa final'!#REF!="Leve"),CONCATENATE("R6C",'Mapa final'!#REF!),"")</f>
        <v>#REF!</v>
      </c>
      <c r="N11" s="25" t="e">
        <f>IF(AND('Mapa final'!#REF!="Muy Alta",'Mapa final'!#REF!="Leve"),CONCATENATE("R6C",'Mapa final'!#REF!),"")</f>
        <v>#REF!</v>
      </c>
      <c r="O11" s="25" t="e">
        <f>IF(AND('Mapa final'!#REF!="Muy Alta",'Mapa final'!#REF!="Leve"),CONCATENATE("R6C",'Mapa final'!#REF!),"")</f>
        <v>#REF!</v>
      </c>
      <c r="P11" s="25" t="e">
        <f>IF(AND('Mapa final'!#REF!="Muy Alta",'Mapa final'!#REF!="Menor"),CONCATENATE("R6C",'Mapa final'!#REF!),"")</f>
        <v>#REF!</v>
      </c>
      <c r="Q11" s="25" t="e">
        <f>IF(AND('Mapa final'!#REF!="Muy Alta",'Mapa final'!#REF!="Menor"),CONCATENATE("R6C",'Mapa final'!#REF!),"")</f>
        <v>#REF!</v>
      </c>
      <c r="R11" s="25" t="e">
        <f>IF(AND('Mapa final'!#REF!="Muy Alta",'Mapa final'!#REF!="Menor"),CONCATENATE("R6C",'Mapa final'!#REF!),"")</f>
        <v>#REF!</v>
      </c>
      <c r="S11" s="25" t="e">
        <f>IF(AND('Mapa final'!#REF!="Muy Alta",'Mapa final'!#REF!="Menor"),CONCATENATE("R6C",'Mapa final'!#REF!),"")</f>
        <v>#REF!</v>
      </c>
      <c r="T11" s="25" t="e">
        <f>IF(AND('Mapa final'!#REF!="Muy Alta",'Mapa final'!#REF!="Menor"),CONCATENATE("R6C",'Mapa final'!#REF!),"")</f>
        <v>#REF!</v>
      </c>
      <c r="U11" s="25" t="e">
        <f>IF(AND('Mapa final'!#REF!="Muy Alta",'Mapa final'!#REF!="Menor"),CONCATENATE("R6C",'Mapa final'!#REF!),"")</f>
        <v>#REF!</v>
      </c>
      <c r="V11" s="25" t="e">
        <f>IF(AND('Mapa final'!#REF!="Muy Alta",'Mapa final'!#REF!="Moderado"),CONCATENATE("R6C",'Mapa final'!#REF!),"")</f>
        <v>#REF!</v>
      </c>
      <c r="W11" s="25" t="e">
        <f>IF(AND('Mapa final'!#REF!="Muy Alta",'Mapa final'!#REF!="Moderado"),CONCATENATE("R6C",'Mapa final'!#REF!),"")</f>
        <v>#REF!</v>
      </c>
      <c r="X11" s="25" t="e">
        <f>IF(AND('Mapa final'!#REF!="Muy Alta",'Mapa final'!#REF!="Moderado"),CONCATENATE("R6C",'Mapa final'!#REF!),"")</f>
        <v>#REF!</v>
      </c>
      <c r="Y11" s="25" t="e">
        <f>IF(AND('Mapa final'!#REF!="Muy Alta",'Mapa final'!#REF!="Moderado"),CONCATENATE("R6C",'Mapa final'!#REF!),"")</f>
        <v>#REF!</v>
      </c>
      <c r="Z11" s="25" t="e">
        <f>IF(AND('Mapa final'!#REF!="Muy Alta",'Mapa final'!#REF!="Moderado"),CONCATENATE("R6C",'Mapa final'!#REF!),"")</f>
        <v>#REF!</v>
      </c>
      <c r="AA11" s="25" t="e">
        <f>IF(AND('Mapa final'!#REF!="Muy Alta",'Mapa final'!#REF!="Moderado"),CONCATENATE("R6C",'Mapa final'!#REF!),"")</f>
        <v>#REF!</v>
      </c>
      <c r="AB11" s="25" t="e">
        <f>IF(AND('Mapa final'!#REF!="Muy Alta",'Mapa final'!#REF!="Mayor"),CONCATENATE("R6C",'Mapa final'!#REF!),"")</f>
        <v>#REF!</v>
      </c>
      <c r="AC11" s="25" t="e">
        <f>IF(AND('Mapa final'!#REF!="Muy Alta",'Mapa final'!#REF!="Mayor"),CONCATENATE("R6C",'Mapa final'!#REF!),"")</f>
        <v>#REF!</v>
      </c>
      <c r="AD11" s="25" t="e">
        <f>IF(AND('Mapa final'!#REF!="Muy Alta",'Mapa final'!#REF!="Mayor"),CONCATENATE("R6C",'Mapa final'!#REF!),"")</f>
        <v>#REF!</v>
      </c>
      <c r="AE11" s="25" t="e">
        <f>IF(AND('Mapa final'!#REF!="Muy Alta",'Mapa final'!#REF!="Mayor"),CONCATENATE("R6C",'Mapa final'!#REF!),"")</f>
        <v>#REF!</v>
      </c>
      <c r="AF11" s="25" t="e">
        <f>IF(AND('Mapa final'!#REF!="Muy Alta",'Mapa final'!#REF!="Mayor"),CONCATENATE("R6C",'Mapa final'!#REF!),"")</f>
        <v>#REF!</v>
      </c>
      <c r="AG11" s="25" t="e">
        <f>IF(AND('Mapa final'!#REF!="Muy Alta",'Mapa final'!#REF!="Mayor"),CONCATENATE("R6C",'Mapa final'!#REF!),"")</f>
        <v>#REF!</v>
      </c>
      <c r="AH11" s="26" t="e">
        <f>IF(AND('Mapa final'!#REF!="Muy Alta",'Mapa final'!#REF!="Catastrófico"),CONCATENATE("R6C",'Mapa final'!#REF!),"")</f>
        <v>#REF!</v>
      </c>
      <c r="AI11" s="26" t="e">
        <f>IF(AND('Mapa final'!#REF!="Muy Alta",'Mapa final'!#REF!="Catastrófico"),CONCATENATE("R6C",'Mapa final'!#REF!),"")</f>
        <v>#REF!</v>
      </c>
      <c r="AJ11" s="26" t="e">
        <f>IF(AND('Mapa final'!#REF!="Muy Alta",'Mapa final'!#REF!="Catastrófico"),CONCATENATE("R6C",'Mapa final'!#REF!),"")</f>
        <v>#REF!</v>
      </c>
      <c r="AK11" s="26" t="e">
        <f>IF(AND('Mapa final'!#REF!="Muy Alta",'Mapa final'!#REF!="Catastrófico"),CONCATENATE("R6C",'Mapa final'!#REF!),"")</f>
        <v>#REF!</v>
      </c>
      <c r="AL11" s="26" t="e">
        <f>IF(AND('Mapa final'!#REF!="Muy Alta",'Mapa final'!#REF!="Catastrófico"),CONCATENATE("R6C",'Mapa final'!#REF!),"")</f>
        <v>#REF!</v>
      </c>
      <c r="AM11" s="26" t="e">
        <f>IF(AND('Mapa final'!#REF!="Muy Alta",'Mapa final'!#REF!="Catastrófico"),CONCATENATE("R6C",'Mapa final'!#REF!),"")</f>
        <v>#REF!</v>
      </c>
      <c r="AN11" s="1"/>
      <c r="AO11" s="1619"/>
      <c r="AP11" s="967"/>
      <c r="AQ11" s="967"/>
      <c r="AR11" s="967"/>
      <c r="AS11" s="967"/>
      <c r="AT11" s="1620"/>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1597"/>
      <c r="C12" s="967"/>
      <c r="D12" s="968"/>
      <c r="E12" s="979"/>
      <c r="F12" s="967"/>
      <c r="G12" s="967"/>
      <c r="H12" s="967"/>
      <c r="I12" s="968"/>
      <c r="J12" s="25" t="e">
        <f>IF(AND('Mapa final'!#REF!="Muy Alta",'Mapa final'!#REF!="Leve"),CONCATENATE("R7C",'Mapa final'!#REF!),"")</f>
        <v>#REF!</v>
      </c>
      <c r="K12" s="25" t="e">
        <f>IF(AND('Mapa final'!#REF!="Muy Alta",'Mapa final'!#REF!="Leve"),CONCATENATE("R7C",'Mapa final'!#REF!),"")</f>
        <v>#REF!</v>
      </c>
      <c r="L12" s="25" t="e">
        <f>IF(AND('Mapa final'!#REF!="Muy Alta",'Mapa final'!#REF!="Leve"),CONCATENATE("R7C",'Mapa final'!#REF!),"")</f>
        <v>#REF!</v>
      </c>
      <c r="M12" s="25" t="e">
        <f>IF(AND('Mapa final'!#REF!="Muy Alta",'Mapa final'!#REF!="Leve"),CONCATENATE("R7C",'Mapa final'!#REF!),"")</f>
        <v>#REF!</v>
      </c>
      <c r="N12" s="25" t="e">
        <f>IF(AND('Mapa final'!#REF!="Muy Alta",'Mapa final'!#REF!="Leve"),CONCATENATE("R7C",'Mapa final'!#REF!),"")</f>
        <v>#REF!</v>
      </c>
      <c r="O12" s="25" t="e">
        <f>IF(AND('Mapa final'!#REF!="Muy Alta",'Mapa final'!#REF!="Leve"),CONCATENATE("R7C",'Mapa final'!#REF!),"")</f>
        <v>#REF!</v>
      </c>
      <c r="P12" s="25" t="e">
        <f>IF(AND('Mapa final'!#REF!="Muy Alta",'Mapa final'!#REF!="Menor"),CONCATENATE("R7C",'Mapa final'!#REF!),"")</f>
        <v>#REF!</v>
      </c>
      <c r="Q12" s="25" t="e">
        <f>IF(AND('Mapa final'!#REF!="Muy Alta",'Mapa final'!#REF!="Menor"),CONCATENATE("R7C",'Mapa final'!#REF!),"")</f>
        <v>#REF!</v>
      </c>
      <c r="R12" s="25" t="e">
        <f>IF(AND('Mapa final'!#REF!="Muy Alta",'Mapa final'!#REF!="Menor"),CONCATENATE("R7C",'Mapa final'!#REF!),"")</f>
        <v>#REF!</v>
      </c>
      <c r="S12" s="25" t="e">
        <f>IF(AND('Mapa final'!#REF!="Muy Alta",'Mapa final'!#REF!="Menor"),CONCATENATE("R7C",'Mapa final'!#REF!),"")</f>
        <v>#REF!</v>
      </c>
      <c r="T12" s="25" t="e">
        <f>IF(AND('Mapa final'!#REF!="Muy Alta",'Mapa final'!#REF!="Menor"),CONCATENATE("R7C",'Mapa final'!#REF!),"")</f>
        <v>#REF!</v>
      </c>
      <c r="U12" s="25" t="e">
        <f>IF(AND('Mapa final'!#REF!="Muy Alta",'Mapa final'!#REF!="Menor"),CONCATENATE("R7C",'Mapa final'!#REF!),"")</f>
        <v>#REF!</v>
      </c>
      <c r="V12" s="25" t="e">
        <f>IF(AND('Mapa final'!#REF!="Muy Alta",'Mapa final'!#REF!="Moderado"),CONCATENATE("R7C",'Mapa final'!#REF!),"")</f>
        <v>#REF!</v>
      </c>
      <c r="W12" s="25" t="e">
        <f>IF(AND('Mapa final'!#REF!="Muy Alta",'Mapa final'!#REF!="Moderado"),CONCATENATE("R7C",'Mapa final'!#REF!),"")</f>
        <v>#REF!</v>
      </c>
      <c r="X12" s="25" t="e">
        <f>IF(AND('Mapa final'!#REF!="Muy Alta",'Mapa final'!#REF!="Moderado"),CONCATENATE("R7C",'Mapa final'!#REF!),"")</f>
        <v>#REF!</v>
      </c>
      <c r="Y12" s="25" t="e">
        <f>IF(AND('Mapa final'!#REF!="Muy Alta",'Mapa final'!#REF!="Moderado"),CONCATENATE("R7C",'Mapa final'!#REF!),"")</f>
        <v>#REF!</v>
      </c>
      <c r="Z12" s="25" t="e">
        <f>IF(AND('Mapa final'!#REF!="Muy Alta",'Mapa final'!#REF!="Moderado"),CONCATENATE("R7C",'Mapa final'!#REF!),"")</f>
        <v>#REF!</v>
      </c>
      <c r="AA12" s="25" t="e">
        <f>IF(AND('Mapa final'!#REF!="Muy Alta",'Mapa final'!#REF!="Moderado"),CONCATENATE("R7C",'Mapa final'!#REF!),"")</f>
        <v>#REF!</v>
      </c>
      <c r="AB12" s="25" t="e">
        <f>IF(AND('Mapa final'!#REF!="Muy Alta",'Mapa final'!#REF!="Mayor"),CONCATENATE("R7C",'Mapa final'!#REF!),"")</f>
        <v>#REF!</v>
      </c>
      <c r="AC12" s="25" t="e">
        <f>IF(AND('Mapa final'!#REF!="Muy Alta",'Mapa final'!#REF!="Mayor"),CONCATENATE("R7C",'Mapa final'!#REF!),"")</f>
        <v>#REF!</v>
      </c>
      <c r="AD12" s="25" t="e">
        <f>IF(AND('Mapa final'!#REF!="Muy Alta",'Mapa final'!#REF!="Mayor"),CONCATENATE("R7C",'Mapa final'!#REF!),"")</f>
        <v>#REF!</v>
      </c>
      <c r="AE12" s="25" t="e">
        <f>IF(AND('Mapa final'!#REF!="Muy Alta",'Mapa final'!#REF!="Mayor"),CONCATENATE("R7C",'Mapa final'!#REF!),"")</f>
        <v>#REF!</v>
      </c>
      <c r="AF12" s="25" t="e">
        <f>IF(AND('Mapa final'!#REF!="Muy Alta",'Mapa final'!#REF!="Mayor"),CONCATENATE("R7C",'Mapa final'!#REF!),"")</f>
        <v>#REF!</v>
      </c>
      <c r="AG12" s="25" t="e">
        <f>IF(AND('Mapa final'!#REF!="Muy Alta",'Mapa final'!#REF!="Mayor"),CONCATENATE("R7C",'Mapa final'!#REF!),"")</f>
        <v>#REF!</v>
      </c>
      <c r="AH12" s="26" t="e">
        <f>IF(AND('Mapa final'!#REF!="Muy Alta",'Mapa final'!#REF!="Catastrófico"),CONCATENATE("R7C",'Mapa final'!#REF!),"")</f>
        <v>#REF!</v>
      </c>
      <c r="AI12" s="26" t="e">
        <f>IF(AND('Mapa final'!#REF!="Muy Alta",'Mapa final'!#REF!="Catastrófico"),CONCATENATE("R7C",'Mapa final'!#REF!),"")</f>
        <v>#REF!</v>
      </c>
      <c r="AJ12" s="26" t="e">
        <f>IF(AND('Mapa final'!#REF!="Muy Alta",'Mapa final'!#REF!="Catastrófico"),CONCATENATE("R7C",'Mapa final'!#REF!),"")</f>
        <v>#REF!</v>
      </c>
      <c r="AK12" s="26" t="e">
        <f>IF(AND('Mapa final'!#REF!="Muy Alta",'Mapa final'!#REF!="Catastrófico"),CONCATENATE("R7C",'Mapa final'!#REF!),"")</f>
        <v>#REF!</v>
      </c>
      <c r="AL12" s="26" t="e">
        <f>IF(AND('Mapa final'!#REF!="Muy Alta",'Mapa final'!#REF!="Catastrófico"),CONCATENATE("R7C",'Mapa final'!#REF!),"")</f>
        <v>#REF!</v>
      </c>
      <c r="AM12" s="26" t="e">
        <f>IF(AND('Mapa final'!#REF!="Muy Alta",'Mapa final'!#REF!="Catastrófico"),CONCATENATE("R7C",'Mapa final'!#REF!),"")</f>
        <v>#REF!</v>
      </c>
      <c r="AN12" s="1"/>
      <c r="AO12" s="1619"/>
      <c r="AP12" s="967"/>
      <c r="AQ12" s="967"/>
      <c r="AR12" s="967"/>
      <c r="AS12" s="967"/>
      <c r="AT12" s="1620"/>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1597"/>
      <c r="C13" s="967"/>
      <c r="D13" s="968"/>
      <c r="E13" s="979"/>
      <c r="F13" s="967"/>
      <c r="G13" s="967"/>
      <c r="H13" s="967"/>
      <c r="I13" s="968"/>
      <c r="J13" s="25" t="e">
        <f>IF(AND('Mapa final'!#REF!="Muy Alta",'Mapa final'!#REF!="Leve"),CONCATENATE("R8C",'Mapa final'!#REF!),"")</f>
        <v>#REF!</v>
      </c>
      <c r="K13" s="25" t="e">
        <f>IF(AND('Mapa final'!#REF!="Muy Alta",'Mapa final'!#REF!="Leve"),CONCATENATE("R8C",'Mapa final'!#REF!),"")</f>
        <v>#REF!</v>
      </c>
      <c r="L13" s="25" t="e">
        <f>IF(AND('Mapa final'!#REF!="Muy Alta",'Mapa final'!#REF!="Leve"),CONCATENATE("R8C",'Mapa final'!#REF!),"")</f>
        <v>#REF!</v>
      </c>
      <c r="M13" s="25" t="e">
        <f>IF(AND('Mapa final'!#REF!="Muy Alta",'Mapa final'!#REF!="Leve"),CONCATENATE("R8C",'Mapa final'!#REF!),"")</f>
        <v>#REF!</v>
      </c>
      <c r="N13" s="25" t="e">
        <f>IF(AND('Mapa final'!#REF!="Muy Alta",'Mapa final'!#REF!="Leve"),CONCATENATE("R8C",'Mapa final'!#REF!),"")</f>
        <v>#REF!</v>
      </c>
      <c r="O13" s="25" t="e">
        <f>IF(AND('Mapa final'!#REF!="Muy Alta",'Mapa final'!#REF!="Leve"),CONCATENATE("R8C",'Mapa final'!#REF!),"")</f>
        <v>#REF!</v>
      </c>
      <c r="P13" s="25" t="e">
        <f>IF(AND('Mapa final'!#REF!="Muy Alta",'Mapa final'!#REF!="Menor"),CONCATENATE("R8C",'Mapa final'!#REF!),"")</f>
        <v>#REF!</v>
      </c>
      <c r="Q13" s="25" t="e">
        <f>IF(AND('Mapa final'!#REF!="Muy Alta",'Mapa final'!#REF!="Menor"),CONCATENATE("R8C",'Mapa final'!#REF!),"")</f>
        <v>#REF!</v>
      </c>
      <c r="R13" s="25" t="e">
        <f>IF(AND('Mapa final'!#REF!="Muy Alta",'Mapa final'!#REF!="Menor"),CONCATENATE("R8C",'Mapa final'!#REF!),"")</f>
        <v>#REF!</v>
      </c>
      <c r="S13" s="25" t="e">
        <f>IF(AND('Mapa final'!#REF!="Muy Alta",'Mapa final'!#REF!="Menor"),CONCATENATE("R8C",'Mapa final'!#REF!),"")</f>
        <v>#REF!</v>
      </c>
      <c r="T13" s="25" t="e">
        <f>IF(AND('Mapa final'!#REF!="Muy Alta",'Mapa final'!#REF!="Menor"),CONCATENATE("R8C",'Mapa final'!#REF!),"")</f>
        <v>#REF!</v>
      </c>
      <c r="U13" s="25" t="e">
        <f>IF(AND('Mapa final'!#REF!="Muy Alta",'Mapa final'!#REF!="Menor"),CONCATENATE("R8C",'Mapa final'!#REF!),"")</f>
        <v>#REF!</v>
      </c>
      <c r="V13" s="25" t="e">
        <f>IF(AND('Mapa final'!#REF!="Muy Alta",'Mapa final'!#REF!="Moderado"),CONCATENATE("R8C",'Mapa final'!#REF!),"")</f>
        <v>#REF!</v>
      </c>
      <c r="W13" s="25" t="e">
        <f>IF(AND('Mapa final'!#REF!="Muy Alta",'Mapa final'!#REF!="Moderado"),CONCATENATE("R8C",'Mapa final'!#REF!),"")</f>
        <v>#REF!</v>
      </c>
      <c r="X13" s="25" t="e">
        <f>IF(AND('Mapa final'!#REF!="Muy Alta",'Mapa final'!#REF!="Moderado"),CONCATENATE("R8C",'Mapa final'!#REF!),"")</f>
        <v>#REF!</v>
      </c>
      <c r="Y13" s="25" t="e">
        <f>IF(AND('Mapa final'!#REF!="Muy Alta",'Mapa final'!#REF!="Moderado"),CONCATENATE("R8C",'Mapa final'!#REF!),"")</f>
        <v>#REF!</v>
      </c>
      <c r="Z13" s="25" t="e">
        <f>IF(AND('Mapa final'!#REF!="Muy Alta",'Mapa final'!#REF!="Moderado"),CONCATENATE("R8C",'Mapa final'!#REF!),"")</f>
        <v>#REF!</v>
      </c>
      <c r="AA13" s="25" t="e">
        <f>IF(AND('Mapa final'!#REF!="Muy Alta",'Mapa final'!#REF!="Moderado"),CONCATENATE("R8C",'Mapa final'!#REF!),"")</f>
        <v>#REF!</v>
      </c>
      <c r="AB13" s="25" t="e">
        <f>IF(AND('Mapa final'!#REF!="Muy Alta",'Mapa final'!#REF!="Mayor"),CONCATENATE("R8C",'Mapa final'!#REF!),"")</f>
        <v>#REF!</v>
      </c>
      <c r="AC13" s="25" t="e">
        <f>IF(AND('Mapa final'!#REF!="Muy Alta",'Mapa final'!#REF!="Mayor"),CONCATENATE("R8C",'Mapa final'!#REF!),"")</f>
        <v>#REF!</v>
      </c>
      <c r="AD13" s="25" t="e">
        <f>IF(AND('Mapa final'!#REF!="Muy Alta",'Mapa final'!#REF!="Mayor"),CONCATENATE("R8C",'Mapa final'!#REF!),"")</f>
        <v>#REF!</v>
      </c>
      <c r="AE13" s="25" t="e">
        <f>IF(AND('Mapa final'!#REF!="Muy Alta",'Mapa final'!#REF!="Mayor"),CONCATENATE("R8C",'Mapa final'!#REF!),"")</f>
        <v>#REF!</v>
      </c>
      <c r="AF13" s="25" t="e">
        <f>IF(AND('Mapa final'!#REF!="Muy Alta",'Mapa final'!#REF!="Mayor"),CONCATENATE("R8C",'Mapa final'!#REF!),"")</f>
        <v>#REF!</v>
      </c>
      <c r="AG13" s="25" t="e">
        <f>IF(AND('Mapa final'!#REF!="Muy Alta",'Mapa final'!#REF!="Mayor"),CONCATENATE("R8C",'Mapa final'!#REF!),"")</f>
        <v>#REF!</v>
      </c>
      <c r="AH13" s="26" t="e">
        <f>IF(AND('Mapa final'!#REF!="Muy Alta",'Mapa final'!#REF!="Catastrófico"),CONCATENATE("R8C",'Mapa final'!#REF!),"")</f>
        <v>#REF!</v>
      </c>
      <c r="AI13" s="26" t="e">
        <f>IF(AND('Mapa final'!#REF!="Muy Alta",'Mapa final'!#REF!="Catastrófico"),CONCATENATE("R8C",'Mapa final'!#REF!),"")</f>
        <v>#REF!</v>
      </c>
      <c r="AJ13" s="26" t="e">
        <f>IF(AND('Mapa final'!#REF!="Muy Alta",'Mapa final'!#REF!="Catastrófico"),CONCATENATE("R8C",'Mapa final'!#REF!),"")</f>
        <v>#REF!</v>
      </c>
      <c r="AK13" s="26" t="e">
        <f>IF(AND('Mapa final'!#REF!="Muy Alta",'Mapa final'!#REF!="Catastrófico"),CONCATENATE("R8C",'Mapa final'!#REF!),"")</f>
        <v>#REF!</v>
      </c>
      <c r="AL13" s="26" t="e">
        <f>IF(AND('Mapa final'!#REF!="Muy Alta",'Mapa final'!#REF!="Catastrófico"),CONCATENATE("R8C",'Mapa final'!#REF!),"")</f>
        <v>#REF!</v>
      </c>
      <c r="AM13" s="26" t="e">
        <f>IF(AND('Mapa final'!#REF!="Muy Alta",'Mapa final'!#REF!="Catastrófico"),CONCATENATE("R8C",'Mapa final'!#REF!),"")</f>
        <v>#REF!</v>
      </c>
      <c r="AN13" s="1"/>
      <c r="AO13" s="1619"/>
      <c r="AP13" s="967"/>
      <c r="AQ13" s="967"/>
      <c r="AR13" s="967"/>
      <c r="AS13" s="967"/>
      <c r="AT13" s="1620"/>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1597"/>
      <c r="C14" s="967"/>
      <c r="D14" s="968"/>
      <c r="E14" s="979"/>
      <c r="F14" s="967"/>
      <c r="G14" s="967"/>
      <c r="H14" s="967"/>
      <c r="I14" s="968"/>
      <c r="J14" s="25" t="e">
        <f>IF(AND('Mapa final'!#REF!="Muy Alta",'Mapa final'!#REF!="Leve"),CONCATENATE("R9C",'Mapa final'!#REF!),"")</f>
        <v>#REF!</v>
      </c>
      <c r="K14" s="25" t="e">
        <f>IF(AND('Mapa final'!#REF!="Muy Alta",'Mapa final'!#REF!="Leve"),CONCATENATE("R9C",'Mapa final'!#REF!),"")</f>
        <v>#REF!</v>
      </c>
      <c r="L14" s="25" t="e">
        <f>IF(AND('Mapa final'!#REF!="Muy Alta",'Mapa final'!#REF!="Leve"),CONCATENATE("R9C",'Mapa final'!#REF!),"")</f>
        <v>#REF!</v>
      </c>
      <c r="M14" s="25" t="e">
        <f>IF(AND('Mapa final'!#REF!="Muy Alta",'Mapa final'!#REF!="Leve"),CONCATENATE("R9C",'Mapa final'!#REF!),"")</f>
        <v>#REF!</v>
      </c>
      <c r="N14" s="25" t="e">
        <f>IF(AND('Mapa final'!#REF!="Muy Alta",'Mapa final'!#REF!="Leve"),CONCATENATE("R9C",'Mapa final'!#REF!),"")</f>
        <v>#REF!</v>
      </c>
      <c r="O14" s="25" t="e">
        <f>IF(AND('Mapa final'!#REF!="Muy Alta",'Mapa final'!#REF!="Leve"),CONCATENATE("R9C",'Mapa final'!#REF!),"")</f>
        <v>#REF!</v>
      </c>
      <c r="P14" s="25" t="e">
        <f>IF(AND('Mapa final'!#REF!="Muy Alta",'Mapa final'!#REF!="Menor"),CONCATENATE("R9C",'Mapa final'!#REF!),"")</f>
        <v>#REF!</v>
      </c>
      <c r="Q14" s="25" t="e">
        <f>IF(AND('Mapa final'!#REF!="Muy Alta",'Mapa final'!#REF!="Menor"),CONCATENATE("R9C",'Mapa final'!#REF!),"")</f>
        <v>#REF!</v>
      </c>
      <c r="R14" s="25" t="e">
        <f>IF(AND('Mapa final'!#REF!="Muy Alta",'Mapa final'!#REF!="Menor"),CONCATENATE("R9C",'Mapa final'!#REF!),"")</f>
        <v>#REF!</v>
      </c>
      <c r="S14" s="25" t="e">
        <f>IF(AND('Mapa final'!#REF!="Muy Alta",'Mapa final'!#REF!="Menor"),CONCATENATE("R9C",'Mapa final'!#REF!),"")</f>
        <v>#REF!</v>
      </c>
      <c r="T14" s="25" t="e">
        <f>IF(AND('Mapa final'!#REF!="Muy Alta",'Mapa final'!#REF!="Menor"),CONCATENATE("R9C",'Mapa final'!#REF!),"")</f>
        <v>#REF!</v>
      </c>
      <c r="U14" s="25" t="e">
        <f>IF(AND('Mapa final'!#REF!="Muy Alta",'Mapa final'!#REF!="Menor"),CONCATENATE("R9C",'Mapa final'!#REF!),"")</f>
        <v>#REF!</v>
      </c>
      <c r="V14" s="25" t="e">
        <f>IF(AND('Mapa final'!#REF!="Muy Alta",'Mapa final'!#REF!="Moderado"),CONCATENATE("R9C",'Mapa final'!#REF!),"")</f>
        <v>#REF!</v>
      </c>
      <c r="W14" s="25" t="e">
        <f>IF(AND('Mapa final'!#REF!="Muy Alta",'Mapa final'!#REF!="Moderado"),CONCATENATE("R9C",'Mapa final'!#REF!),"")</f>
        <v>#REF!</v>
      </c>
      <c r="X14" s="25" t="e">
        <f>IF(AND('Mapa final'!#REF!="Muy Alta",'Mapa final'!#REF!="Moderado"),CONCATENATE("R9C",'Mapa final'!#REF!),"")</f>
        <v>#REF!</v>
      </c>
      <c r="Y14" s="25" t="e">
        <f>IF(AND('Mapa final'!#REF!="Muy Alta",'Mapa final'!#REF!="Moderado"),CONCATENATE("R9C",'Mapa final'!#REF!),"")</f>
        <v>#REF!</v>
      </c>
      <c r="Z14" s="25" t="e">
        <f>IF(AND('Mapa final'!#REF!="Muy Alta",'Mapa final'!#REF!="Moderado"),CONCATENATE("R9C",'Mapa final'!#REF!),"")</f>
        <v>#REF!</v>
      </c>
      <c r="AA14" s="25" t="e">
        <f>IF(AND('Mapa final'!#REF!="Muy Alta",'Mapa final'!#REF!="Moderado"),CONCATENATE("R9C",'Mapa final'!#REF!),"")</f>
        <v>#REF!</v>
      </c>
      <c r="AB14" s="25" t="e">
        <f>IF(AND('Mapa final'!#REF!="Muy Alta",'Mapa final'!#REF!="Mayor"),CONCATENATE("R9C",'Mapa final'!#REF!),"")</f>
        <v>#REF!</v>
      </c>
      <c r="AC14" s="25" t="e">
        <f>IF(AND('Mapa final'!#REF!="Muy Alta",'Mapa final'!#REF!="Mayor"),CONCATENATE("R9C",'Mapa final'!#REF!),"")</f>
        <v>#REF!</v>
      </c>
      <c r="AD14" s="25" t="e">
        <f>IF(AND('Mapa final'!#REF!="Muy Alta",'Mapa final'!#REF!="Mayor"),CONCATENATE("R9C",'Mapa final'!#REF!),"")</f>
        <v>#REF!</v>
      </c>
      <c r="AE14" s="25" t="e">
        <f>IF(AND('Mapa final'!#REF!="Muy Alta",'Mapa final'!#REF!="Mayor"),CONCATENATE("R9C",'Mapa final'!#REF!),"")</f>
        <v>#REF!</v>
      </c>
      <c r="AF14" s="25" t="e">
        <f>IF(AND('Mapa final'!#REF!="Muy Alta",'Mapa final'!#REF!="Mayor"),CONCATENATE("R9C",'Mapa final'!#REF!),"")</f>
        <v>#REF!</v>
      </c>
      <c r="AG14" s="25" t="e">
        <f>IF(AND('Mapa final'!#REF!="Muy Alta",'Mapa final'!#REF!="Mayor"),CONCATENATE("R9C",'Mapa final'!#REF!),"")</f>
        <v>#REF!</v>
      </c>
      <c r="AH14" s="26" t="e">
        <f>IF(AND('Mapa final'!#REF!="Muy Alta",'Mapa final'!#REF!="Catastrófico"),CONCATENATE("R9C",'Mapa final'!#REF!),"")</f>
        <v>#REF!</v>
      </c>
      <c r="AI14" s="26" t="e">
        <f>IF(AND('Mapa final'!#REF!="Muy Alta",'Mapa final'!#REF!="Catastrófico"),CONCATENATE("R9C",'Mapa final'!#REF!),"")</f>
        <v>#REF!</v>
      </c>
      <c r="AJ14" s="26" t="e">
        <f>IF(AND('Mapa final'!#REF!="Muy Alta",'Mapa final'!#REF!="Catastrófico"),CONCATENATE("R9C",'Mapa final'!#REF!),"")</f>
        <v>#REF!</v>
      </c>
      <c r="AK14" s="26" t="e">
        <f>IF(AND('Mapa final'!#REF!="Muy Alta",'Mapa final'!#REF!="Catastrófico"),CONCATENATE("R9C",'Mapa final'!#REF!),"")</f>
        <v>#REF!</v>
      </c>
      <c r="AL14" s="26" t="e">
        <f>IF(AND('Mapa final'!#REF!="Muy Alta",'Mapa final'!#REF!="Catastrófico"),CONCATENATE("R9C",'Mapa final'!#REF!),"")</f>
        <v>#REF!</v>
      </c>
      <c r="AM14" s="26" t="e">
        <f>IF(AND('Mapa final'!#REF!="Muy Alta",'Mapa final'!#REF!="Catastrófico"),CONCATENATE("R9C",'Mapa final'!#REF!),"")</f>
        <v>#REF!</v>
      </c>
      <c r="AN14" s="1"/>
      <c r="AO14" s="1619"/>
      <c r="AP14" s="967"/>
      <c r="AQ14" s="967"/>
      <c r="AR14" s="967"/>
      <c r="AS14" s="967"/>
      <c r="AT14" s="1620"/>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1597"/>
      <c r="C15" s="967"/>
      <c r="D15" s="968"/>
      <c r="E15" s="1629"/>
      <c r="F15" s="1630"/>
      <c r="G15" s="1630"/>
      <c r="H15" s="1630"/>
      <c r="I15" s="1635"/>
      <c r="J15" s="25" t="e">
        <f>IF(AND('Mapa final'!#REF!="Muy Alta",'Mapa final'!#REF!="Leve"),CONCATENATE("R10C",'Mapa final'!#REF!),"")</f>
        <v>#REF!</v>
      </c>
      <c r="K15" s="25" t="e">
        <f>IF(AND('Mapa final'!#REF!="Muy Alta",'Mapa final'!#REF!="Leve"),CONCATENATE("R10C",'Mapa final'!#REF!),"")</f>
        <v>#REF!</v>
      </c>
      <c r="L15" s="25" t="e">
        <f>IF(AND('Mapa final'!#REF!="Muy Alta",'Mapa final'!#REF!="Leve"),CONCATENATE("R10C",'Mapa final'!#REF!),"")</f>
        <v>#REF!</v>
      </c>
      <c r="M15" s="25" t="e">
        <f>IF(AND('Mapa final'!#REF!="Muy Alta",'Mapa final'!#REF!="Leve"),CONCATENATE("R10C",'Mapa final'!#REF!),"")</f>
        <v>#REF!</v>
      </c>
      <c r="N15" s="25" t="e">
        <f>IF(AND('Mapa final'!#REF!="Muy Alta",'Mapa final'!#REF!="Leve"),CONCATENATE("R10C",'Mapa final'!#REF!),"")</f>
        <v>#REF!</v>
      </c>
      <c r="O15" s="25" t="e">
        <f>IF(AND('Mapa final'!#REF!="Muy Alta",'Mapa final'!#REF!="Leve"),CONCATENATE("R10C",'Mapa final'!#REF!),"")</f>
        <v>#REF!</v>
      </c>
      <c r="P15" s="25" t="e">
        <f>IF(AND('Mapa final'!#REF!="Muy Alta",'Mapa final'!#REF!="Menor"),CONCATENATE("R10C",'Mapa final'!#REF!),"")</f>
        <v>#REF!</v>
      </c>
      <c r="Q15" s="25" t="e">
        <f>IF(AND('Mapa final'!#REF!="Muy Alta",'Mapa final'!#REF!="Menor"),CONCATENATE("R10C",'Mapa final'!#REF!),"")</f>
        <v>#REF!</v>
      </c>
      <c r="R15" s="25" t="e">
        <f>IF(AND('Mapa final'!#REF!="Muy Alta",'Mapa final'!#REF!="Menor"),CONCATENATE("R10C",'Mapa final'!#REF!),"")</f>
        <v>#REF!</v>
      </c>
      <c r="S15" s="25" t="e">
        <f>IF(AND('Mapa final'!#REF!="Muy Alta",'Mapa final'!#REF!="Menor"),CONCATENATE("R10C",'Mapa final'!#REF!),"")</f>
        <v>#REF!</v>
      </c>
      <c r="T15" s="25" t="e">
        <f>IF(AND('Mapa final'!#REF!="Muy Alta",'Mapa final'!#REF!="Menor"),CONCATENATE("R10C",'Mapa final'!#REF!),"")</f>
        <v>#REF!</v>
      </c>
      <c r="U15" s="25" t="e">
        <f>IF(AND('Mapa final'!#REF!="Muy Alta",'Mapa final'!#REF!="Menor"),CONCATENATE("R10C",'Mapa final'!#REF!),"")</f>
        <v>#REF!</v>
      </c>
      <c r="V15" s="25" t="e">
        <f>IF(AND('Mapa final'!#REF!="Muy Alta",'Mapa final'!#REF!="Moderado"),CONCATENATE("R10C",'Mapa final'!#REF!),"")</f>
        <v>#REF!</v>
      </c>
      <c r="W15" s="25" t="e">
        <f>IF(AND('Mapa final'!#REF!="Muy Alta",'Mapa final'!#REF!="Moderado"),CONCATENATE("R10C",'Mapa final'!#REF!),"")</f>
        <v>#REF!</v>
      </c>
      <c r="X15" s="25" t="e">
        <f>IF(AND('Mapa final'!#REF!="Muy Alta",'Mapa final'!#REF!="Moderado"),CONCATENATE("R10C",'Mapa final'!#REF!),"")</f>
        <v>#REF!</v>
      </c>
      <c r="Y15" s="25" t="e">
        <f>IF(AND('Mapa final'!#REF!="Muy Alta",'Mapa final'!#REF!="Moderado"),CONCATENATE("R10C",'Mapa final'!#REF!),"")</f>
        <v>#REF!</v>
      </c>
      <c r="Z15" s="25" t="e">
        <f>IF(AND('Mapa final'!#REF!="Muy Alta",'Mapa final'!#REF!="Moderado"),CONCATENATE("R10C",'Mapa final'!#REF!),"")</f>
        <v>#REF!</v>
      </c>
      <c r="AA15" s="25" t="e">
        <f>IF(AND('Mapa final'!#REF!="Muy Alta",'Mapa final'!#REF!="Moderado"),CONCATENATE("R10C",'Mapa final'!#REF!),"")</f>
        <v>#REF!</v>
      </c>
      <c r="AB15" s="25" t="e">
        <f>IF(AND('Mapa final'!#REF!="Muy Alta",'Mapa final'!#REF!="Mayor"),CONCATENATE("R10C",'Mapa final'!#REF!),"")</f>
        <v>#REF!</v>
      </c>
      <c r="AC15" s="25" t="e">
        <f>IF(AND('Mapa final'!#REF!="Muy Alta",'Mapa final'!#REF!="Mayor"),CONCATENATE("R10C",'Mapa final'!#REF!),"")</f>
        <v>#REF!</v>
      </c>
      <c r="AD15" s="25" t="e">
        <f>IF(AND('Mapa final'!#REF!="Muy Alta",'Mapa final'!#REF!="Mayor"),CONCATENATE("R10C",'Mapa final'!#REF!),"")</f>
        <v>#REF!</v>
      </c>
      <c r="AE15" s="25" t="e">
        <f>IF(AND('Mapa final'!#REF!="Muy Alta",'Mapa final'!#REF!="Mayor"),CONCATENATE("R10C",'Mapa final'!#REF!),"")</f>
        <v>#REF!</v>
      </c>
      <c r="AF15" s="25" t="e">
        <f>IF(AND('Mapa final'!#REF!="Muy Alta",'Mapa final'!#REF!="Mayor"),CONCATENATE("R10C",'Mapa final'!#REF!),"")</f>
        <v>#REF!</v>
      </c>
      <c r="AG15" s="25" t="e">
        <f>IF(AND('Mapa final'!#REF!="Muy Alta",'Mapa final'!#REF!="Mayor"),CONCATENATE("R10C",'Mapa final'!#REF!),"")</f>
        <v>#REF!</v>
      </c>
      <c r="AH15" s="26" t="e">
        <f>IF(AND('Mapa final'!#REF!="Muy Alta",'Mapa final'!#REF!="Catastrófico"),CONCATENATE("R10C",'Mapa final'!#REF!),"")</f>
        <v>#REF!</v>
      </c>
      <c r="AI15" s="26" t="e">
        <f>IF(AND('Mapa final'!#REF!="Muy Alta",'Mapa final'!#REF!="Catastrófico"),CONCATENATE("R10C",'Mapa final'!#REF!),"")</f>
        <v>#REF!</v>
      </c>
      <c r="AJ15" s="26" t="e">
        <f>IF(AND('Mapa final'!#REF!="Muy Alta",'Mapa final'!#REF!="Catastrófico"),CONCATENATE("R10C",'Mapa final'!#REF!),"")</f>
        <v>#REF!</v>
      </c>
      <c r="AK15" s="26" t="e">
        <f>IF(AND('Mapa final'!#REF!="Muy Alta",'Mapa final'!#REF!="Catastrófico"),CONCATENATE("R10C",'Mapa final'!#REF!),"")</f>
        <v>#REF!</v>
      </c>
      <c r="AL15" s="26" t="e">
        <f>IF(AND('Mapa final'!#REF!="Muy Alta",'Mapa final'!#REF!="Catastrófico"),CONCATENATE("R10C",'Mapa final'!#REF!),"")</f>
        <v>#REF!</v>
      </c>
      <c r="AM15" s="26" t="e">
        <f>IF(AND('Mapa final'!#REF!="Muy Alta",'Mapa final'!#REF!="Catastrófico"),CONCATENATE("R10C",'Mapa final'!#REF!),"")</f>
        <v>#REF!</v>
      </c>
      <c r="AN15" s="1"/>
      <c r="AO15" s="1621"/>
      <c r="AP15" s="1622"/>
      <c r="AQ15" s="1622"/>
      <c r="AR15" s="1622"/>
      <c r="AS15" s="1622"/>
      <c r="AT15" s="1623"/>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1597"/>
      <c r="C16" s="967"/>
      <c r="D16" s="968"/>
      <c r="E16" s="1645" t="s">
        <v>170</v>
      </c>
      <c r="F16" s="967"/>
      <c r="G16" s="967"/>
      <c r="H16" s="967"/>
      <c r="I16" s="967"/>
      <c r="J16" s="27" t="str">
        <f>IF(AND('Mapa final'!$AF$5="Alta",'Mapa final'!$AH$5="Leve"),CONCATENATE("R1C",'Mapa final'!$V$5),"")</f>
        <v/>
      </c>
      <c r="K16" s="27" t="str">
        <f>IF(AND('Mapa final'!$AF$6="Alta",'Mapa final'!$AH$6="Leve"),CONCATENATE("R1C",'Mapa final'!$V$6),"")</f>
        <v/>
      </c>
      <c r="L16" s="27" t="str">
        <f>IF(AND('Mapa final'!$AF$7="Alta",'Mapa final'!$AH$7="Leve"),CONCATENATE("R1C",'Mapa final'!$V$7),"")</f>
        <v/>
      </c>
      <c r="M16" s="27" t="e">
        <f>IF(AND('Mapa final'!#REF!="Alta",'Mapa final'!#REF!="Leve"),CONCATENATE("R1C",'Mapa final'!#REF!),"")</f>
        <v>#REF!</v>
      </c>
      <c r="N16" s="27" t="e">
        <f>IF(AND('Mapa final'!#REF!="Alta",'Mapa final'!#REF!="Leve"),CONCATENATE("R1C",'Mapa final'!#REF!),"")</f>
        <v>#REF!</v>
      </c>
      <c r="O16" s="27" t="e">
        <f>IF(AND('Mapa final'!#REF!="Alta",'Mapa final'!#REF!="Leve"),CONCATENATE("R1C",'Mapa final'!#REF!),"")</f>
        <v>#REF!</v>
      </c>
      <c r="P16" s="27" t="str">
        <f>IF(AND('Mapa final'!$AF$5="Alta",'Mapa final'!$AH$5="Menor"),CONCATENATE("R1C",'Mapa final'!$V$5),"")</f>
        <v/>
      </c>
      <c r="Q16" s="27" t="str">
        <f>IF(AND('Mapa final'!$AF$6="Alta",'Mapa final'!$AH$6="Menor"),CONCATENATE("R1C",'Mapa final'!$V$6),"")</f>
        <v/>
      </c>
      <c r="R16" s="27" t="str">
        <f>IF(AND('Mapa final'!$AF$7="Alta",'Mapa final'!$AH$7="Menor"),CONCATENATE("R1C",'Mapa final'!$V$7),"")</f>
        <v/>
      </c>
      <c r="S16" s="27" t="e">
        <f>IF(AND('Mapa final'!#REF!="Alta",'Mapa final'!#REF!="Menor"),CONCATENATE("R1C",'Mapa final'!#REF!),"")</f>
        <v>#REF!</v>
      </c>
      <c r="T16" s="27" t="e">
        <f>IF(AND('Mapa final'!#REF!="Alta",'Mapa final'!#REF!="Menor"),CONCATENATE("R1C",'Mapa final'!#REF!),"")</f>
        <v>#REF!</v>
      </c>
      <c r="U16" s="27" t="e">
        <f>IF(AND('Mapa final'!#REF!="Alta",'Mapa final'!#REF!="Menor"),CONCATENATE("R1C",'Mapa final'!#REF!),"")</f>
        <v>#REF!</v>
      </c>
      <c r="V16" s="25" t="str">
        <f>IF(AND('Mapa final'!$AF$5="Alta",'Mapa final'!$AH$5="Moderado"),CONCATENATE("R1C",'Mapa final'!$V$5),"")</f>
        <v/>
      </c>
      <c r="W16" s="25" t="str">
        <f>IF(AND('Mapa final'!$AF$6="Alta",'Mapa final'!$AH$6="Moderado"),CONCATENATE("R1C",'Mapa final'!$V$6),"")</f>
        <v/>
      </c>
      <c r="X16" s="25" t="str">
        <f>IF(AND('Mapa final'!$AF$7="Alta",'Mapa final'!$AH$7="Moderado"),CONCATENATE("R1C",'Mapa final'!$V$7),"")</f>
        <v/>
      </c>
      <c r="Y16" s="25" t="e">
        <f>IF(AND('Mapa final'!#REF!="Alta",'Mapa final'!#REF!="Moderado"),CONCATENATE("R1C",'Mapa final'!#REF!),"")</f>
        <v>#REF!</v>
      </c>
      <c r="Z16" s="25" t="e">
        <f>IF(AND('Mapa final'!#REF!="Alta",'Mapa final'!#REF!="Moderado"),CONCATENATE("R1C",'Mapa final'!#REF!),"")</f>
        <v>#REF!</v>
      </c>
      <c r="AA16" s="25" t="e">
        <f>IF(AND('Mapa final'!#REF!="Alta",'Mapa final'!#REF!="Moderado"),CONCATENATE("R1C",'Mapa final'!#REF!),"")</f>
        <v>#REF!</v>
      </c>
      <c r="AB16" s="25" t="str">
        <f>IF(AND('Mapa final'!$AF$5="Alta",'Mapa final'!$AH$5="Mayor"),CONCATENATE("R1C",'Mapa final'!$V$5),"")</f>
        <v/>
      </c>
      <c r="AC16" s="25" t="str">
        <f>IF(AND('Mapa final'!$AF$6="Alta",'Mapa final'!$AH$6="Mayor"),CONCATENATE("R1C",'Mapa final'!$V$6),"")</f>
        <v/>
      </c>
      <c r="AD16" s="25" t="str">
        <f>IF(AND('Mapa final'!$AF$7="Alta",'Mapa final'!$AH$7="Mayor"),CONCATENATE("R1C",'Mapa final'!$V$7),"")</f>
        <v/>
      </c>
      <c r="AE16" s="25" t="e">
        <f>IF(AND('Mapa final'!#REF!="Alta",'Mapa final'!#REF!="Mayor"),CONCATENATE("R1C",'Mapa final'!#REF!),"")</f>
        <v>#REF!</v>
      </c>
      <c r="AF16" s="25" t="e">
        <f>IF(AND('Mapa final'!#REF!="Alta",'Mapa final'!#REF!="Mayor"),CONCATENATE("R1C",'Mapa final'!#REF!),"")</f>
        <v>#REF!</v>
      </c>
      <c r="AG16" s="25" t="e">
        <f>IF(AND('Mapa final'!#REF!="Alta",'Mapa final'!#REF!="Mayor"),CONCATENATE("R1C",'Mapa final'!#REF!),"")</f>
        <v>#REF!</v>
      </c>
      <c r="AH16" s="26" t="str">
        <f>IF(AND('Mapa final'!$AF$5="Alta",'Mapa final'!$AH$5="Catastrófico"),CONCATENATE("R1C",'Mapa final'!$V$5),"")</f>
        <v/>
      </c>
      <c r="AI16" s="26" t="str">
        <f>IF(AND('Mapa final'!$AF$6="Alta",'Mapa final'!$AH$6="Catastrófico"),CONCATENATE("R1C",'Mapa final'!$V$6),"")</f>
        <v/>
      </c>
      <c r="AJ16" s="26" t="str">
        <f>IF(AND('Mapa final'!$AF$7="Alta",'Mapa final'!$AH$7="Catastrófico"),CONCATENATE("R1C",'Mapa final'!$V$7),"")</f>
        <v/>
      </c>
      <c r="AK16" s="26" t="e">
        <f>IF(AND('Mapa final'!#REF!="Alta",'Mapa final'!#REF!="Catastrófico"),CONCATENATE("R1C",'Mapa final'!#REF!),"")</f>
        <v>#REF!</v>
      </c>
      <c r="AL16" s="26" t="e">
        <f>IF(AND('Mapa final'!#REF!="Alta",'Mapa final'!#REF!="Catastrófico"),CONCATENATE("R1C",'Mapa final'!#REF!),"")</f>
        <v>#REF!</v>
      </c>
      <c r="AM16" s="26" t="e">
        <f>IF(AND('Mapa final'!#REF!="Alta",'Mapa final'!#REF!="Catastrófico"),CONCATENATE("R1C",'Mapa final'!#REF!),"")</f>
        <v>#REF!</v>
      </c>
      <c r="AN16" s="1"/>
      <c r="AO16" s="1641" t="s">
        <v>171</v>
      </c>
      <c r="AP16" s="1617"/>
      <c r="AQ16" s="1617"/>
      <c r="AR16" s="1617"/>
      <c r="AS16" s="1617"/>
      <c r="AT16" s="1618"/>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1597"/>
      <c r="C17" s="967"/>
      <c r="D17" s="968"/>
      <c r="E17" s="967"/>
      <c r="F17" s="967"/>
      <c r="G17" s="967"/>
      <c r="H17" s="967"/>
      <c r="I17" s="967"/>
      <c r="J17" s="27" t="e">
        <f>IF(AND(#REF!="Alta",#REF!="Leve"),CONCATENATE("R2C",#REF!),"")</f>
        <v>#REF!</v>
      </c>
      <c r="K17" s="27" t="e">
        <f>IF(AND('Mapa final'!#REF!="Alta",'Mapa final'!#REF!="Leve"),CONCATENATE("R2C",'Mapa final'!#REF!),"")</f>
        <v>#REF!</v>
      </c>
      <c r="L17" s="27" t="e">
        <f>IF(AND('Mapa final'!#REF!="Alta",'Mapa final'!#REF!="Leve"),CONCATENATE("R2C",'Mapa final'!#REF!),"")</f>
        <v>#REF!</v>
      </c>
      <c r="M17" s="27" t="e">
        <f>IF(AND('Mapa final'!#REF!="Alta",'Mapa final'!#REF!="Leve"),CONCATENATE("R2C",'Mapa final'!#REF!),"")</f>
        <v>#REF!</v>
      </c>
      <c r="N17" s="27" t="e">
        <f>IF(AND('Mapa final'!#REF!="Alta",'Mapa final'!#REF!="Leve"),CONCATENATE("R2C",'Mapa final'!#REF!),"")</f>
        <v>#REF!</v>
      </c>
      <c r="O17" s="27" t="e">
        <f>IF(AND('Mapa final'!#REF!="Alta",'Mapa final'!#REF!="Leve"),CONCATENATE("R2C",'Mapa final'!#REF!),"")</f>
        <v>#REF!</v>
      </c>
      <c r="P17" s="27" t="e">
        <f>IF(AND(#REF!="Alta",#REF!="Menor"),CONCATENATE("R2C",#REF!),"")</f>
        <v>#REF!</v>
      </c>
      <c r="Q17" s="27" t="e">
        <f>IF(AND('Mapa final'!#REF!="Alta",'Mapa final'!#REF!="Menor"),CONCATENATE("R2C",'Mapa final'!#REF!),"")</f>
        <v>#REF!</v>
      </c>
      <c r="R17" s="27" t="e">
        <f>IF(AND('Mapa final'!#REF!="Alta",'Mapa final'!#REF!="Menor"),CONCATENATE("R2C",'Mapa final'!#REF!),"")</f>
        <v>#REF!</v>
      </c>
      <c r="S17" s="27" t="e">
        <f>IF(AND('Mapa final'!#REF!="Alta",'Mapa final'!#REF!="Menor"),CONCATENATE("R2C",'Mapa final'!#REF!),"")</f>
        <v>#REF!</v>
      </c>
      <c r="T17" s="27" t="e">
        <f>IF(AND('Mapa final'!#REF!="Alta",'Mapa final'!#REF!="Menor"),CONCATENATE("R2C",'Mapa final'!#REF!),"")</f>
        <v>#REF!</v>
      </c>
      <c r="U17" s="27" t="e">
        <f>IF(AND('Mapa final'!#REF!="Alta",'Mapa final'!#REF!="Menor"),CONCATENATE("R2C",'Mapa final'!#REF!),"")</f>
        <v>#REF!</v>
      </c>
      <c r="V17" s="25" t="e">
        <f>IF(AND(#REF!="Alta",#REF!="Moderado"),CONCATENATE("R2C",#REF!),"")</f>
        <v>#REF!</v>
      </c>
      <c r="W17" s="25" t="e">
        <f>IF(AND('Mapa final'!#REF!="Alta",'Mapa final'!#REF!="Moderado"),CONCATENATE("R2C",'Mapa final'!#REF!),"")</f>
        <v>#REF!</v>
      </c>
      <c r="X17" s="25" t="e">
        <f>IF(AND('Mapa final'!#REF!="Alta",'Mapa final'!#REF!="Moderado"),CONCATENATE("R2C",'Mapa final'!#REF!),"")</f>
        <v>#REF!</v>
      </c>
      <c r="Y17" s="25" t="e">
        <f>IF(AND('Mapa final'!#REF!="Alta",'Mapa final'!#REF!="Moderado"),CONCATENATE("R2C",'Mapa final'!#REF!),"")</f>
        <v>#REF!</v>
      </c>
      <c r="Z17" s="25" t="e">
        <f>IF(AND('Mapa final'!#REF!="Alta",'Mapa final'!#REF!="Moderado"),CONCATENATE("R2C",'Mapa final'!#REF!),"")</f>
        <v>#REF!</v>
      </c>
      <c r="AA17" s="25" t="e">
        <f>IF(AND('Mapa final'!#REF!="Alta",'Mapa final'!#REF!="Moderado"),CONCATENATE("R2C",'Mapa final'!#REF!),"")</f>
        <v>#REF!</v>
      </c>
      <c r="AB17" s="25" t="e">
        <f>IF(AND(#REF!="Alta",#REF!="Mayor"),CONCATENATE("R2C",#REF!),"")</f>
        <v>#REF!</v>
      </c>
      <c r="AC17" s="25" t="e">
        <f>IF(AND('Mapa final'!#REF!="Alta",'Mapa final'!#REF!="Mayor"),CONCATENATE("R2C",'Mapa final'!#REF!),"")</f>
        <v>#REF!</v>
      </c>
      <c r="AD17" s="25" t="e">
        <f>IF(AND('Mapa final'!#REF!="Alta",'Mapa final'!#REF!="Mayor"),CONCATENATE("R2C",'Mapa final'!#REF!),"")</f>
        <v>#REF!</v>
      </c>
      <c r="AE17" s="25" t="e">
        <f>IF(AND('Mapa final'!#REF!="Alta",'Mapa final'!#REF!="Mayor"),CONCATENATE("R2C",'Mapa final'!#REF!),"")</f>
        <v>#REF!</v>
      </c>
      <c r="AF17" s="25" t="e">
        <f>IF(AND('Mapa final'!#REF!="Alta",'Mapa final'!#REF!="Mayor"),CONCATENATE("R2C",'Mapa final'!#REF!),"")</f>
        <v>#REF!</v>
      </c>
      <c r="AG17" s="25" t="e">
        <f>IF(AND('Mapa final'!#REF!="Alta",'Mapa final'!#REF!="Mayor"),CONCATENATE("R2C",'Mapa final'!#REF!),"")</f>
        <v>#REF!</v>
      </c>
      <c r="AH17" s="26" t="e">
        <f>IF(AND(#REF!="Alta",#REF!="Catastrófico"),CONCATENATE("R2C",#REF!),"")</f>
        <v>#REF!</v>
      </c>
      <c r="AI17" s="26" t="e">
        <f>IF(AND('Mapa final'!#REF!="Alta",'Mapa final'!#REF!="Catastrófico"),CONCATENATE("R2C",'Mapa final'!#REF!),"")</f>
        <v>#REF!</v>
      </c>
      <c r="AJ17" s="26" t="e">
        <f>IF(AND('Mapa final'!#REF!="Alta",'Mapa final'!#REF!="Catastrófico"),CONCATENATE("R2C",'Mapa final'!#REF!),"")</f>
        <v>#REF!</v>
      </c>
      <c r="AK17" s="26" t="e">
        <f>IF(AND('Mapa final'!#REF!="Alta",'Mapa final'!#REF!="Catastrófico"),CONCATENATE("R2C",'Mapa final'!#REF!),"")</f>
        <v>#REF!</v>
      </c>
      <c r="AL17" s="26" t="e">
        <f>IF(AND('Mapa final'!#REF!="Alta",'Mapa final'!#REF!="Catastrófico"),CONCATENATE("R2C",'Mapa final'!#REF!),"")</f>
        <v>#REF!</v>
      </c>
      <c r="AM17" s="26" t="e">
        <f>IF(AND('Mapa final'!#REF!="Alta",'Mapa final'!#REF!="Catastrófico"),CONCATENATE("R2C",'Mapa final'!#REF!),"")</f>
        <v>#REF!</v>
      </c>
      <c r="AN17" s="1"/>
      <c r="AO17" s="1619"/>
      <c r="AP17" s="967"/>
      <c r="AQ17" s="967"/>
      <c r="AR17" s="967"/>
      <c r="AS17" s="967"/>
      <c r="AT17" s="1620"/>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1597"/>
      <c r="C18" s="967"/>
      <c r="D18" s="968"/>
      <c r="E18" s="967"/>
      <c r="F18" s="967"/>
      <c r="G18" s="967"/>
      <c r="H18" s="967"/>
      <c r="I18" s="967"/>
      <c r="J18" s="27" t="e">
        <f>IF(AND('Mapa final'!#REF!="Alta",'Mapa final'!#REF!="Leve"),CONCATENATE("R3C",'Mapa final'!#REF!),"")</f>
        <v>#REF!</v>
      </c>
      <c r="K18" s="27" t="e">
        <f>IF(AND('Mapa final'!#REF!="Alta",'Mapa final'!#REF!="Leve"),CONCATENATE("R3C",'Mapa final'!#REF!),"")</f>
        <v>#REF!</v>
      </c>
      <c r="L18" s="27" t="e">
        <f>IF(AND('Mapa final'!#REF!="Alta",'Mapa final'!#REF!="Leve"),CONCATENATE("R3C",'Mapa final'!#REF!),"")</f>
        <v>#REF!</v>
      </c>
      <c r="M18" s="27" t="e">
        <f>IF(AND(#REF!="Alta",#REF!="Leve"),CONCATENATE("R3C",#REF!),"")</f>
        <v>#REF!</v>
      </c>
      <c r="N18" s="27" t="e">
        <f>IF(AND('Mapa final'!#REF!="Alta",'Mapa final'!#REF!="Leve"),CONCATENATE("R3C",'Mapa final'!#REF!),"")</f>
        <v>#REF!</v>
      </c>
      <c r="O18" s="27" t="e">
        <f>IF(AND('Mapa final'!#REF!="Alta",'Mapa final'!#REF!="Leve"),CONCATENATE("R3C",'Mapa final'!#REF!),"")</f>
        <v>#REF!</v>
      </c>
      <c r="P18" s="27" t="e">
        <f>IF(AND('Mapa final'!#REF!="Alta",'Mapa final'!#REF!="Menor"),CONCATENATE("R3C",'Mapa final'!#REF!),"")</f>
        <v>#REF!</v>
      </c>
      <c r="Q18" s="27" t="e">
        <f>IF(AND('Mapa final'!#REF!="Alta",'Mapa final'!#REF!="Menor"),CONCATENATE("R3C",'Mapa final'!#REF!),"")</f>
        <v>#REF!</v>
      </c>
      <c r="R18" s="27" t="e">
        <f>IF(AND('Mapa final'!#REF!="Alta",'Mapa final'!#REF!="Menor"),CONCATENATE("R3C",'Mapa final'!#REF!),"")</f>
        <v>#REF!</v>
      </c>
      <c r="S18" s="27" t="e">
        <f>IF(AND(#REF!="Alta",#REF!="Menor"),CONCATENATE("R3C",#REF!),"")</f>
        <v>#REF!</v>
      </c>
      <c r="T18" s="27" t="e">
        <f>IF(AND('Mapa final'!#REF!="Alta",'Mapa final'!#REF!="Menor"),CONCATENATE("R3C",'Mapa final'!#REF!),"")</f>
        <v>#REF!</v>
      </c>
      <c r="U18" s="27" t="e">
        <f>IF(AND('Mapa final'!#REF!="Alta",'Mapa final'!#REF!="Menor"),CONCATENATE("R3C",'Mapa final'!#REF!),"")</f>
        <v>#REF!</v>
      </c>
      <c r="V18" s="25" t="e">
        <f>IF(AND('Mapa final'!#REF!="Alta",'Mapa final'!#REF!="Moderado"),CONCATENATE("R3C",'Mapa final'!#REF!),"")</f>
        <v>#REF!</v>
      </c>
      <c r="W18" s="25" t="e">
        <f>IF(AND('Mapa final'!#REF!="Alta",'Mapa final'!#REF!="Moderado"),CONCATENATE("R3C",'Mapa final'!#REF!),"")</f>
        <v>#REF!</v>
      </c>
      <c r="X18" s="25" t="e">
        <f>IF(AND('Mapa final'!#REF!="Alta",'Mapa final'!#REF!="Moderado"),CONCATENATE("R3C",'Mapa final'!#REF!),"")</f>
        <v>#REF!</v>
      </c>
      <c r="Y18" s="25" t="e">
        <f>IF(AND(#REF!="Alta",#REF!="Moderado"),CONCATENATE("R3C",#REF!),"")</f>
        <v>#REF!</v>
      </c>
      <c r="Z18" s="25" t="e">
        <f>IF(AND('Mapa final'!#REF!="Alta",'Mapa final'!#REF!="Moderado"),CONCATENATE("R3C",'Mapa final'!#REF!),"")</f>
        <v>#REF!</v>
      </c>
      <c r="AA18" s="25" t="e">
        <f>IF(AND('Mapa final'!#REF!="Alta",'Mapa final'!#REF!="Moderado"),CONCATENATE("R3C",'Mapa final'!#REF!),"")</f>
        <v>#REF!</v>
      </c>
      <c r="AB18" s="25" t="e">
        <f>IF(AND('Mapa final'!#REF!="Alta",'Mapa final'!#REF!="Mayor"),CONCATENATE("R3C",'Mapa final'!#REF!),"")</f>
        <v>#REF!</v>
      </c>
      <c r="AC18" s="25" t="e">
        <f>IF(AND('Mapa final'!#REF!="Alta",'Mapa final'!#REF!="Mayor"),CONCATENATE("R3C",'Mapa final'!#REF!),"")</f>
        <v>#REF!</v>
      </c>
      <c r="AD18" s="25" t="e">
        <f>IF(AND('Mapa final'!#REF!="Alta",'Mapa final'!#REF!="Mayor"),CONCATENATE("R3C",'Mapa final'!#REF!),"")</f>
        <v>#REF!</v>
      </c>
      <c r="AE18" s="25" t="e">
        <f>IF(AND(#REF!="Alta",#REF!="Mayor"),CONCATENATE("R3C",#REF!),"")</f>
        <v>#REF!</v>
      </c>
      <c r="AF18" s="25" t="e">
        <f>IF(AND('Mapa final'!#REF!="Alta",'Mapa final'!#REF!="Mayor"),CONCATENATE("R3C",'Mapa final'!#REF!),"")</f>
        <v>#REF!</v>
      </c>
      <c r="AG18" s="25" t="e">
        <f>IF(AND('Mapa final'!#REF!="Alta",'Mapa final'!#REF!="Mayor"),CONCATENATE("R3C",'Mapa final'!#REF!),"")</f>
        <v>#REF!</v>
      </c>
      <c r="AH18" s="26" t="e">
        <f>IF(AND('Mapa final'!#REF!="Alta",'Mapa final'!#REF!="Catastrófico"),CONCATENATE("R3C",'Mapa final'!#REF!),"")</f>
        <v>#REF!</v>
      </c>
      <c r="AI18" s="26" t="e">
        <f>IF(AND('Mapa final'!#REF!="Alta",'Mapa final'!#REF!="Catastrófico"),CONCATENATE("R3C",'Mapa final'!#REF!),"")</f>
        <v>#REF!</v>
      </c>
      <c r="AJ18" s="26" t="e">
        <f>IF(AND('Mapa final'!#REF!="Alta",'Mapa final'!#REF!="Catastrófico"),CONCATENATE("R3C",'Mapa final'!#REF!),"")</f>
        <v>#REF!</v>
      </c>
      <c r="AK18" s="26" t="e">
        <f>IF(AND(#REF!="Alta",#REF!="Catastrófico"),CONCATENATE("R3C",#REF!),"")</f>
        <v>#REF!</v>
      </c>
      <c r="AL18" s="26" t="e">
        <f>IF(AND('Mapa final'!#REF!="Alta",'Mapa final'!#REF!="Catastrófico"),CONCATENATE("R3C",'Mapa final'!#REF!),"")</f>
        <v>#REF!</v>
      </c>
      <c r="AM18" s="26" t="e">
        <f>IF(AND('Mapa final'!#REF!="Alta",'Mapa final'!#REF!="Catastrófico"),CONCATENATE("R3C",'Mapa final'!#REF!),"")</f>
        <v>#REF!</v>
      </c>
      <c r="AN18" s="1"/>
      <c r="AO18" s="1619"/>
      <c r="AP18" s="967"/>
      <c r="AQ18" s="967"/>
      <c r="AR18" s="967"/>
      <c r="AS18" s="967"/>
      <c r="AT18" s="1620"/>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1597"/>
      <c r="C19" s="967"/>
      <c r="D19" s="968"/>
      <c r="E19" s="967"/>
      <c r="F19" s="967"/>
      <c r="G19" s="967"/>
      <c r="H19" s="967"/>
      <c r="I19" s="967"/>
      <c r="J19" s="27" t="e">
        <f>IF(AND('Mapa final'!#REF!="Alta",'Mapa final'!#REF!="Leve"),CONCATENATE("R4C",'Mapa final'!#REF!),"")</f>
        <v>#REF!</v>
      </c>
      <c r="K19" s="27" t="e">
        <f>IF(AND('Mapa final'!#REF!="Alta",'Mapa final'!#REF!="Leve"),CONCATENATE("R4C",'Mapa final'!#REF!),"")</f>
        <v>#REF!</v>
      </c>
      <c r="L19" s="27" t="e">
        <f>IF(AND('Mapa final'!#REF!="Alta",'Mapa final'!#REF!="Leve"),CONCATENATE("R4C",'Mapa final'!#REF!),"")</f>
        <v>#REF!</v>
      </c>
      <c r="M19" s="27" t="e">
        <f>IF(AND('Mapa final'!#REF!="Alta",'Mapa final'!#REF!="Leve"),CONCATENATE("R4C",'Mapa final'!#REF!),"")</f>
        <v>#REF!</v>
      </c>
      <c r="N19" s="27" t="e">
        <f>IF(AND('Mapa final'!#REF!="Alta",'Mapa final'!#REF!="Leve"),CONCATENATE("R4C",'Mapa final'!#REF!),"")</f>
        <v>#REF!</v>
      </c>
      <c r="O19" s="27" t="e">
        <f>IF(AND('Mapa final'!#REF!="Alta",'Mapa final'!#REF!="Leve"),CONCATENATE("R4C",'Mapa final'!#REF!),"")</f>
        <v>#REF!</v>
      </c>
      <c r="P19" s="27" t="e">
        <f>IF(AND('Mapa final'!#REF!="Alta",'Mapa final'!#REF!="Menor"),CONCATENATE("R4C",'Mapa final'!#REF!),"")</f>
        <v>#REF!</v>
      </c>
      <c r="Q19" s="27" t="e">
        <f>IF(AND('Mapa final'!#REF!="Alta",'Mapa final'!#REF!="Menor"),CONCATENATE("R4C",'Mapa final'!#REF!),"")</f>
        <v>#REF!</v>
      </c>
      <c r="R19" s="27" t="e">
        <f>IF(AND('Mapa final'!#REF!="Alta",'Mapa final'!#REF!="Menor"),CONCATENATE("R4C",'Mapa final'!#REF!),"")</f>
        <v>#REF!</v>
      </c>
      <c r="S19" s="27" t="e">
        <f>IF(AND('Mapa final'!#REF!="Alta",'Mapa final'!#REF!="Menor"),CONCATENATE("R4C",'Mapa final'!#REF!),"")</f>
        <v>#REF!</v>
      </c>
      <c r="T19" s="27" t="e">
        <f>IF(AND('Mapa final'!#REF!="Alta",'Mapa final'!#REF!="Menor"),CONCATENATE("R4C",'Mapa final'!#REF!),"")</f>
        <v>#REF!</v>
      </c>
      <c r="U19" s="27" t="e">
        <f>IF(AND('Mapa final'!#REF!="Alta",'Mapa final'!#REF!="Menor"),CONCATENATE("R4C",'Mapa final'!#REF!),"")</f>
        <v>#REF!</v>
      </c>
      <c r="V19" s="25" t="e">
        <f>IF(AND('Mapa final'!#REF!="Alta",'Mapa final'!#REF!="Moderado"),CONCATENATE("R4C",'Mapa final'!#REF!),"")</f>
        <v>#REF!</v>
      </c>
      <c r="W19" s="25" t="e">
        <f>IF(AND('Mapa final'!#REF!="Alta",'Mapa final'!#REF!="Moderado"),CONCATENATE("R4C",'Mapa final'!#REF!),"")</f>
        <v>#REF!</v>
      </c>
      <c r="X19" s="25" t="e">
        <f>IF(AND('Mapa final'!#REF!="Alta",'Mapa final'!#REF!="Moderado"),CONCATENATE("R4C",'Mapa final'!#REF!),"")</f>
        <v>#REF!</v>
      </c>
      <c r="Y19" s="25" t="e">
        <f>IF(AND('Mapa final'!#REF!="Alta",'Mapa final'!#REF!="Moderado"),CONCATENATE("R4C",'Mapa final'!#REF!),"")</f>
        <v>#REF!</v>
      </c>
      <c r="Z19" s="25" t="e">
        <f>IF(AND('Mapa final'!#REF!="Alta",'Mapa final'!#REF!="Moderado"),CONCATENATE("R4C",'Mapa final'!#REF!),"")</f>
        <v>#REF!</v>
      </c>
      <c r="AA19" s="25" t="e">
        <f>IF(AND('Mapa final'!#REF!="Alta",'Mapa final'!#REF!="Moderado"),CONCATENATE("R4C",'Mapa final'!#REF!),"")</f>
        <v>#REF!</v>
      </c>
      <c r="AB19" s="25" t="e">
        <f>IF(AND('Mapa final'!#REF!="Alta",'Mapa final'!#REF!="Mayor"),CONCATENATE("R4C",'Mapa final'!#REF!),"")</f>
        <v>#REF!</v>
      </c>
      <c r="AC19" s="25" t="e">
        <f>IF(AND('Mapa final'!#REF!="Alta",'Mapa final'!#REF!="Mayor"),CONCATENATE("R4C",'Mapa final'!#REF!),"")</f>
        <v>#REF!</v>
      </c>
      <c r="AD19" s="25" t="e">
        <f>IF(AND('Mapa final'!#REF!="Alta",'Mapa final'!#REF!="Mayor"),CONCATENATE("R4C",'Mapa final'!#REF!),"")</f>
        <v>#REF!</v>
      </c>
      <c r="AE19" s="25" t="e">
        <f>IF(AND('Mapa final'!#REF!="Alta",'Mapa final'!#REF!="Mayor"),CONCATENATE("R4C",'Mapa final'!#REF!),"")</f>
        <v>#REF!</v>
      </c>
      <c r="AF19" s="25" t="e">
        <f>IF(AND('Mapa final'!#REF!="Alta",'Mapa final'!#REF!="Mayor"),CONCATENATE("R4C",'Mapa final'!#REF!),"")</f>
        <v>#REF!</v>
      </c>
      <c r="AG19" s="25" t="e">
        <f>IF(AND('Mapa final'!#REF!="Alta",'Mapa final'!#REF!="Mayor"),CONCATENATE("R4C",'Mapa final'!#REF!),"")</f>
        <v>#REF!</v>
      </c>
      <c r="AH19" s="26" t="e">
        <f>IF(AND('Mapa final'!#REF!="Alta",'Mapa final'!#REF!="Catastrófico"),CONCATENATE("R4C",'Mapa final'!#REF!),"")</f>
        <v>#REF!</v>
      </c>
      <c r="AI19" s="26" t="e">
        <f>IF(AND('Mapa final'!#REF!="Alta",'Mapa final'!#REF!="Catastrófico"),CONCATENATE("R4C",'Mapa final'!#REF!),"")</f>
        <v>#REF!</v>
      </c>
      <c r="AJ19" s="26" t="e">
        <f>IF(AND('Mapa final'!#REF!="Alta",'Mapa final'!#REF!="Catastrófico"),CONCATENATE("R4C",'Mapa final'!#REF!),"")</f>
        <v>#REF!</v>
      </c>
      <c r="AK19" s="26" t="e">
        <f>IF(AND('Mapa final'!#REF!="Alta",'Mapa final'!#REF!="Catastrófico"),CONCATENATE("R4C",'Mapa final'!#REF!),"")</f>
        <v>#REF!</v>
      </c>
      <c r="AL19" s="26" t="e">
        <f>IF(AND('Mapa final'!#REF!="Alta",'Mapa final'!#REF!="Catastrófico"),CONCATENATE("R4C",'Mapa final'!#REF!),"")</f>
        <v>#REF!</v>
      </c>
      <c r="AM19" s="26" t="e">
        <f>IF(AND('Mapa final'!#REF!="Alta",'Mapa final'!#REF!="Catastrófico"),CONCATENATE("R4C",'Mapa final'!#REF!),"")</f>
        <v>#REF!</v>
      </c>
      <c r="AN19" s="1"/>
      <c r="AO19" s="1619"/>
      <c r="AP19" s="967"/>
      <c r="AQ19" s="967"/>
      <c r="AR19" s="967"/>
      <c r="AS19" s="967"/>
      <c r="AT19" s="1620"/>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1597"/>
      <c r="C20" s="967"/>
      <c r="D20" s="968"/>
      <c r="E20" s="967"/>
      <c r="F20" s="967"/>
      <c r="G20" s="967"/>
      <c r="H20" s="967"/>
      <c r="I20" s="967"/>
      <c r="J20" s="28" t="e">
        <f>IF(AND('Mapa final'!#REF!="Alta",'Mapa final'!#REF!="Leve"),CONCATENATE("R5C",'Mapa final'!#REF!),"")</f>
        <v>#REF!</v>
      </c>
      <c r="K20" s="28" t="e">
        <f>IF(AND('Mapa final'!#REF!="Alta",'Mapa final'!#REF!="Leve"),CONCATENATE("R5C",'Mapa final'!#REF!),"")</f>
        <v>#REF!</v>
      </c>
      <c r="L20" s="28" t="e">
        <f>IF(AND('Mapa final'!#REF!="Alta",'Mapa final'!#REF!="Leve"),CONCATENATE("R5C",'Mapa final'!#REF!),"")</f>
        <v>#REF!</v>
      </c>
      <c r="M20" s="28" t="e">
        <f>IF(AND('Mapa final'!#REF!="Alta",'Mapa final'!#REF!="Leve"),CONCATENATE("R5C",'Mapa final'!#REF!),"")</f>
        <v>#REF!</v>
      </c>
      <c r="N20" s="28" t="e">
        <f>IF(AND('Mapa final'!#REF!="Alta",'Mapa final'!#REF!="Leve"),CONCATENATE("R5C",'Mapa final'!#REF!),"")</f>
        <v>#REF!</v>
      </c>
      <c r="O20" s="28" t="e">
        <f>IF(AND('Mapa final'!#REF!="Alta",'Mapa final'!#REF!="Leve"),CONCATENATE("R5C",'Mapa final'!#REF!),"")</f>
        <v>#REF!</v>
      </c>
      <c r="P20" s="28" t="e">
        <f>IF(AND('Mapa final'!#REF!="Alta",'Mapa final'!#REF!="Menor"),CONCATENATE("R5C",'Mapa final'!#REF!),"")</f>
        <v>#REF!</v>
      </c>
      <c r="Q20" s="28" t="e">
        <f>IF(AND('Mapa final'!#REF!="Alta",'Mapa final'!#REF!="Menor"),CONCATENATE("R5C",'Mapa final'!#REF!),"")</f>
        <v>#REF!</v>
      </c>
      <c r="R20" s="28" t="e">
        <f>IF(AND('Mapa final'!#REF!="Alta",'Mapa final'!#REF!="Menor"),CONCATENATE("R5C",'Mapa final'!#REF!),"")</f>
        <v>#REF!</v>
      </c>
      <c r="S20" s="28" t="e">
        <f>IF(AND('Mapa final'!#REF!="Alta",'Mapa final'!#REF!="Menor"),CONCATENATE("R5C",'Mapa final'!#REF!),"")</f>
        <v>#REF!</v>
      </c>
      <c r="T20" s="28" t="e">
        <f>IF(AND('Mapa final'!#REF!="Alta",'Mapa final'!#REF!="Menor"),CONCATENATE("R5C",'Mapa final'!#REF!),"")</f>
        <v>#REF!</v>
      </c>
      <c r="U20" s="28" t="e">
        <f>IF(AND('Mapa final'!#REF!="Alta",'Mapa final'!#REF!="Menor"),CONCATENATE("R5C",'Mapa final'!#REF!),"")</f>
        <v>#REF!</v>
      </c>
      <c r="V20" s="29" t="e">
        <f>IF(AND('Mapa final'!#REF!="Alta",'Mapa final'!#REF!="Moderado"),CONCATENATE("R5C",'Mapa final'!#REF!),"")</f>
        <v>#REF!</v>
      </c>
      <c r="W20" s="29" t="e">
        <f>IF(AND('Mapa final'!#REF!="Alta",'Mapa final'!#REF!="Moderado"),CONCATENATE("R5C",'Mapa final'!#REF!),"")</f>
        <v>#REF!</v>
      </c>
      <c r="X20" s="29" t="e">
        <f>IF(AND('Mapa final'!#REF!="Alta",'Mapa final'!#REF!="Moderado"),CONCATENATE("R5C",'Mapa final'!#REF!),"")</f>
        <v>#REF!</v>
      </c>
      <c r="Y20" s="29" t="e">
        <f>IF(AND('Mapa final'!#REF!="Alta",'Mapa final'!#REF!="Moderado"),CONCATENATE("R5C",'Mapa final'!#REF!),"")</f>
        <v>#REF!</v>
      </c>
      <c r="Z20" s="29" t="e">
        <f>IF(AND('Mapa final'!#REF!="Alta",'Mapa final'!#REF!="Moderado"),CONCATENATE("R5C",'Mapa final'!#REF!),"")</f>
        <v>#REF!</v>
      </c>
      <c r="AA20" s="29" t="e">
        <f>IF(AND('Mapa final'!#REF!="Alta",'Mapa final'!#REF!="Moderado"),CONCATENATE("R5C",'Mapa final'!#REF!),"")</f>
        <v>#REF!</v>
      </c>
      <c r="AB20" s="29" t="e">
        <f>IF(AND('Mapa final'!#REF!="Alta",'Mapa final'!#REF!="Mayor"),CONCATENATE("R5C",'Mapa final'!#REF!),"")</f>
        <v>#REF!</v>
      </c>
      <c r="AC20" s="29" t="e">
        <f>IF(AND('Mapa final'!#REF!="Alta",'Mapa final'!#REF!="Mayor"),CONCATENATE("R5C",'Mapa final'!#REF!),"")</f>
        <v>#REF!</v>
      </c>
      <c r="AD20" s="29" t="e">
        <f>IF(AND('Mapa final'!#REF!="Alta",'Mapa final'!#REF!="Mayor"),CONCATENATE("R5C",'Mapa final'!#REF!),"")</f>
        <v>#REF!</v>
      </c>
      <c r="AE20" s="29" t="e">
        <f>IF(AND('Mapa final'!#REF!="Alta",'Mapa final'!#REF!="Mayor"),CONCATENATE("R5C",'Mapa final'!#REF!),"")</f>
        <v>#REF!</v>
      </c>
      <c r="AF20" s="29" t="e">
        <f>IF(AND('Mapa final'!#REF!="Alta",'Mapa final'!#REF!="Mayor"),CONCATENATE("R5C",'Mapa final'!#REF!),"")</f>
        <v>#REF!</v>
      </c>
      <c r="AG20" s="29" t="e">
        <f>IF(AND('Mapa final'!#REF!="Alta",'Mapa final'!#REF!="Mayor"),CONCATENATE("R5C",'Mapa final'!#REF!),"")</f>
        <v>#REF!</v>
      </c>
      <c r="AH20" s="30" t="e">
        <f>IF(AND('Mapa final'!#REF!="Alta",'Mapa final'!#REF!="Catastrófico"),CONCATENATE("R5C",'Mapa final'!#REF!),"")</f>
        <v>#REF!</v>
      </c>
      <c r="AI20" s="30" t="e">
        <f>IF(AND('Mapa final'!#REF!="Alta",'Mapa final'!#REF!="Catastrófico"),CONCATENATE("R5C",'Mapa final'!#REF!),"")</f>
        <v>#REF!</v>
      </c>
      <c r="AJ20" s="30" t="e">
        <f>IF(AND('Mapa final'!#REF!="Alta",'Mapa final'!#REF!="Catastrófico"),CONCATENATE("R5C",'Mapa final'!#REF!),"")</f>
        <v>#REF!</v>
      </c>
      <c r="AK20" s="30" t="e">
        <f>IF(AND('Mapa final'!#REF!="Alta",'Mapa final'!#REF!="Catastrófico"),CONCATENATE("R5C",'Mapa final'!#REF!),"")</f>
        <v>#REF!</v>
      </c>
      <c r="AL20" s="30" t="e">
        <f>IF(AND('Mapa final'!#REF!="Alta",'Mapa final'!#REF!="Catastrófico"),CONCATENATE("R5C",'Mapa final'!#REF!),"")</f>
        <v>#REF!</v>
      </c>
      <c r="AM20" s="30" t="e">
        <f>IF(AND('Mapa final'!#REF!="Alta",'Mapa final'!#REF!="Catastrófico"),CONCATENATE("R5C",'Mapa final'!#REF!),"")</f>
        <v>#REF!</v>
      </c>
      <c r="AN20" s="1"/>
      <c r="AO20" s="1619"/>
      <c r="AP20" s="967"/>
      <c r="AQ20" s="967"/>
      <c r="AR20" s="967"/>
      <c r="AS20" s="967"/>
      <c r="AT20" s="1620"/>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1597"/>
      <c r="C21" s="967"/>
      <c r="D21" s="968"/>
      <c r="E21" s="967"/>
      <c r="F21" s="967"/>
      <c r="G21" s="967"/>
      <c r="H21" s="967"/>
      <c r="I21" s="967"/>
      <c r="J21" s="28" t="e">
        <f>IF(AND('Mapa final'!#REF!="Alta",'Mapa final'!#REF!="Leve"),CONCATENATE("R6C",'Mapa final'!#REF!),"")</f>
        <v>#REF!</v>
      </c>
      <c r="K21" s="28" t="e">
        <f>IF(AND('Mapa final'!#REF!="Alta",'Mapa final'!#REF!="Leve"),CONCATENATE("R6C",'Mapa final'!#REF!),"")</f>
        <v>#REF!</v>
      </c>
      <c r="L21" s="28" t="e">
        <f>IF(AND('Mapa final'!#REF!="Alta",'Mapa final'!#REF!="Leve"),CONCATENATE("R6C",'Mapa final'!#REF!),"")</f>
        <v>#REF!</v>
      </c>
      <c r="M21" s="28" t="e">
        <f>IF(AND('Mapa final'!#REF!="Alta",'Mapa final'!#REF!="Leve"),CONCATENATE("R6C",'Mapa final'!#REF!),"")</f>
        <v>#REF!</v>
      </c>
      <c r="N21" s="28" t="e">
        <f>IF(AND('Mapa final'!#REF!="Alta",'Mapa final'!#REF!="Leve"),CONCATENATE("R6C",'Mapa final'!#REF!),"")</f>
        <v>#REF!</v>
      </c>
      <c r="O21" s="28" t="e">
        <f>IF(AND('Mapa final'!#REF!="Alta",'Mapa final'!#REF!="Leve"),CONCATENATE("R6C",'Mapa final'!#REF!),"")</f>
        <v>#REF!</v>
      </c>
      <c r="P21" s="28" t="e">
        <f>IF(AND('Mapa final'!#REF!="Alta",'Mapa final'!#REF!="Menor"),CONCATENATE("R6C",'Mapa final'!#REF!),"")</f>
        <v>#REF!</v>
      </c>
      <c r="Q21" s="28" t="e">
        <f>IF(AND('Mapa final'!#REF!="Alta",'Mapa final'!#REF!="Menor"),CONCATENATE("R6C",'Mapa final'!#REF!),"")</f>
        <v>#REF!</v>
      </c>
      <c r="R21" s="28" t="e">
        <f>IF(AND('Mapa final'!#REF!="Alta",'Mapa final'!#REF!="Menor"),CONCATENATE("R6C",'Mapa final'!#REF!),"")</f>
        <v>#REF!</v>
      </c>
      <c r="S21" s="28" t="e">
        <f>IF(AND('Mapa final'!#REF!="Alta",'Mapa final'!#REF!="Menor"),CONCATENATE("R6C",'Mapa final'!#REF!),"")</f>
        <v>#REF!</v>
      </c>
      <c r="T21" s="28" t="e">
        <f>IF(AND('Mapa final'!#REF!="Alta",'Mapa final'!#REF!="Menor"),CONCATENATE("R6C",'Mapa final'!#REF!),"")</f>
        <v>#REF!</v>
      </c>
      <c r="U21" s="28" t="e">
        <f>IF(AND('Mapa final'!#REF!="Alta",'Mapa final'!#REF!="Menor"),CONCATENATE("R6C",'Mapa final'!#REF!),"")</f>
        <v>#REF!</v>
      </c>
      <c r="V21" s="29" t="e">
        <f>IF(AND('Mapa final'!#REF!="Alta",'Mapa final'!#REF!="Moderado"),CONCATENATE("R6C",'Mapa final'!#REF!),"")</f>
        <v>#REF!</v>
      </c>
      <c r="W21" s="29" t="e">
        <f>IF(AND('Mapa final'!#REF!="Alta",'Mapa final'!#REF!="Moderado"),CONCATENATE("R6C",'Mapa final'!#REF!),"")</f>
        <v>#REF!</v>
      </c>
      <c r="X21" s="29" t="e">
        <f>IF(AND('Mapa final'!#REF!="Alta",'Mapa final'!#REF!="Moderado"),CONCATENATE("R6C",'Mapa final'!#REF!),"")</f>
        <v>#REF!</v>
      </c>
      <c r="Y21" s="29" t="e">
        <f>IF(AND('Mapa final'!#REF!="Alta",'Mapa final'!#REF!="Moderado"),CONCATENATE("R6C",'Mapa final'!#REF!),"")</f>
        <v>#REF!</v>
      </c>
      <c r="Z21" s="29" t="e">
        <f>IF(AND('Mapa final'!#REF!="Alta",'Mapa final'!#REF!="Moderado"),CONCATENATE("R6C",'Mapa final'!#REF!),"")</f>
        <v>#REF!</v>
      </c>
      <c r="AA21" s="29" t="e">
        <f>IF(AND('Mapa final'!#REF!="Alta",'Mapa final'!#REF!="Moderado"),CONCATENATE("R6C",'Mapa final'!#REF!),"")</f>
        <v>#REF!</v>
      </c>
      <c r="AB21" s="29" t="e">
        <f>IF(AND('Mapa final'!#REF!="Alta",'Mapa final'!#REF!="Mayor"),CONCATENATE("R6C",'Mapa final'!#REF!),"")</f>
        <v>#REF!</v>
      </c>
      <c r="AC21" s="29" t="e">
        <f>IF(AND('Mapa final'!#REF!="Alta",'Mapa final'!#REF!="Mayor"),CONCATENATE("R6C",'Mapa final'!#REF!),"")</f>
        <v>#REF!</v>
      </c>
      <c r="AD21" s="29" t="e">
        <f>IF(AND('Mapa final'!#REF!="Alta",'Mapa final'!#REF!="Mayor"),CONCATENATE("R6C",'Mapa final'!#REF!),"")</f>
        <v>#REF!</v>
      </c>
      <c r="AE21" s="29" t="e">
        <f>IF(AND('Mapa final'!#REF!="Alta",'Mapa final'!#REF!="Mayor"),CONCATENATE("R6C",'Mapa final'!#REF!),"")</f>
        <v>#REF!</v>
      </c>
      <c r="AF21" s="29" t="e">
        <f>IF(AND('Mapa final'!#REF!="Alta",'Mapa final'!#REF!="Mayor"),CONCATENATE("R6C",'Mapa final'!#REF!),"")</f>
        <v>#REF!</v>
      </c>
      <c r="AG21" s="29" t="e">
        <f>IF(AND('Mapa final'!#REF!="Alta",'Mapa final'!#REF!="Mayor"),CONCATENATE("R6C",'Mapa final'!#REF!),"")</f>
        <v>#REF!</v>
      </c>
      <c r="AH21" s="30" t="e">
        <f>IF(AND('Mapa final'!#REF!="Alta",'Mapa final'!#REF!="Catastrófico"),CONCATENATE("R6C",'Mapa final'!#REF!),"")</f>
        <v>#REF!</v>
      </c>
      <c r="AI21" s="30" t="e">
        <f>IF(AND('Mapa final'!#REF!="Alta",'Mapa final'!#REF!="Catastrófico"),CONCATENATE("R6C",'Mapa final'!#REF!),"")</f>
        <v>#REF!</v>
      </c>
      <c r="AJ21" s="30" t="e">
        <f>IF(AND('Mapa final'!#REF!="Alta",'Mapa final'!#REF!="Catastrófico"),CONCATENATE("R6C",'Mapa final'!#REF!),"")</f>
        <v>#REF!</v>
      </c>
      <c r="AK21" s="30" t="e">
        <f>IF(AND('Mapa final'!#REF!="Alta",'Mapa final'!#REF!="Catastrófico"),CONCATENATE("R6C",'Mapa final'!#REF!),"")</f>
        <v>#REF!</v>
      </c>
      <c r="AL21" s="30" t="e">
        <f>IF(AND('Mapa final'!#REF!="Alta",'Mapa final'!#REF!="Catastrófico"),CONCATENATE("R6C",'Mapa final'!#REF!),"")</f>
        <v>#REF!</v>
      </c>
      <c r="AM21" s="30" t="e">
        <f>IF(AND('Mapa final'!#REF!="Alta",'Mapa final'!#REF!="Catastrófico"),CONCATENATE("R6C",'Mapa final'!#REF!),"")</f>
        <v>#REF!</v>
      </c>
      <c r="AN21" s="1"/>
      <c r="AO21" s="1619"/>
      <c r="AP21" s="967"/>
      <c r="AQ21" s="967"/>
      <c r="AR21" s="967"/>
      <c r="AS21" s="967"/>
      <c r="AT21" s="1620"/>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1597"/>
      <c r="C22" s="967"/>
      <c r="D22" s="968"/>
      <c r="E22" s="967"/>
      <c r="F22" s="967"/>
      <c r="G22" s="967"/>
      <c r="H22" s="967"/>
      <c r="I22" s="967"/>
      <c r="J22" s="28" t="e">
        <f>IF(AND('Mapa final'!#REF!="Alta",'Mapa final'!#REF!="Leve"),CONCATENATE("R7C",'Mapa final'!#REF!),"")</f>
        <v>#REF!</v>
      </c>
      <c r="K22" s="28" t="e">
        <f>IF(AND('Mapa final'!#REF!="Alta",'Mapa final'!#REF!="Leve"),CONCATENATE("R7C",'Mapa final'!#REF!),"")</f>
        <v>#REF!</v>
      </c>
      <c r="L22" s="28" t="e">
        <f>IF(AND('Mapa final'!#REF!="Alta",'Mapa final'!#REF!="Leve"),CONCATENATE("R7C",'Mapa final'!#REF!),"")</f>
        <v>#REF!</v>
      </c>
      <c r="M22" s="28" t="e">
        <f>IF(AND('Mapa final'!#REF!="Alta",'Mapa final'!#REF!="Leve"),CONCATENATE("R7C",'Mapa final'!#REF!),"")</f>
        <v>#REF!</v>
      </c>
      <c r="N22" s="28" t="e">
        <f>IF(AND('Mapa final'!#REF!="Alta",'Mapa final'!#REF!="Leve"),CONCATENATE("R7C",'Mapa final'!#REF!),"")</f>
        <v>#REF!</v>
      </c>
      <c r="O22" s="28" t="e">
        <f>IF(AND('Mapa final'!#REF!="Alta",'Mapa final'!#REF!="Leve"),CONCATENATE("R7C",'Mapa final'!#REF!),"")</f>
        <v>#REF!</v>
      </c>
      <c r="P22" s="28" t="e">
        <f>IF(AND('Mapa final'!#REF!="Alta",'Mapa final'!#REF!="Menor"),CONCATENATE("R7C",'Mapa final'!#REF!),"")</f>
        <v>#REF!</v>
      </c>
      <c r="Q22" s="28" t="e">
        <f>IF(AND('Mapa final'!#REF!="Alta",'Mapa final'!#REF!="Menor"),CONCATENATE("R7C",'Mapa final'!#REF!),"")</f>
        <v>#REF!</v>
      </c>
      <c r="R22" s="28" t="e">
        <f>IF(AND('Mapa final'!#REF!="Alta",'Mapa final'!#REF!="Menor"),CONCATENATE("R7C",'Mapa final'!#REF!),"")</f>
        <v>#REF!</v>
      </c>
      <c r="S22" s="28" t="e">
        <f>IF(AND('Mapa final'!#REF!="Alta",'Mapa final'!#REF!="Menor"),CONCATENATE("R7C",'Mapa final'!#REF!),"")</f>
        <v>#REF!</v>
      </c>
      <c r="T22" s="28" t="e">
        <f>IF(AND('Mapa final'!#REF!="Alta",'Mapa final'!#REF!="Menor"),CONCATENATE("R7C",'Mapa final'!#REF!),"")</f>
        <v>#REF!</v>
      </c>
      <c r="U22" s="28" t="e">
        <f>IF(AND('Mapa final'!#REF!="Alta",'Mapa final'!#REF!="Menor"),CONCATENATE("R7C",'Mapa final'!#REF!),"")</f>
        <v>#REF!</v>
      </c>
      <c r="V22" s="29" t="e">
        <f>IF(AND('Mapa final'!#REF!="Alta",'Mapa final'!#REF!="Moderado"),CONCATENATE("R7C",'Mapa final'!#REF!),"")</f>
        <v>#REF!</v>
      </c>
      <c r="W22" s="29" t="e">
        <f>IF(AND('Mapa final'!#REF!="Alta",'Mapa final'!#REF!="Moderado"),CONCATENATE("R7C",'Mapa final'!#REF!),"")</f>
        <v>#REF!</v>
      </c>
      <c r="X22" s="29" t="e">
        <f>IF(AND('Mapa final'!#REF!="Alta",'Mapa final'!#REF!="Moderado"),CONCATENATE("R7C",'Mapa final'!#REF!),"")</f>
        <v>#REF!</v>
      </c>
      <c r="Y22" s="29" t="e">
        <f>IF(AND('Mapa final'!#REF!="Alta",'Mapa final'!#REF!="Moderado"),CONCATENATE("R7C",'Mapa final'!#REF!),"")</f>
        <v>#REF!</v>
      </c>
      <c r="Z22" s="29" t="e">
        <f>IF(AND('Mapa final'!#REF!="Alta",'Mapa final'!#REF!="Moderado"),CONCATENATE("R7C",'Mapa final'!#REF!),"")</f>
        <v>#REF!</v>
      </c>
      <c r="AA22" s="29" t="e">
        <f>IF(AND('Mapa final'!#REF!="Alta",'Mapa final'!#REF!="Moderado"),CONCATENATE("R7C",'Mapa final'!#REF!),"")</f>
        <v>#REF!</v>
      </c>
      <c r="AB22" s="29" t="e">
        <f>IF(AND('Mapa final'!#REF!="Alta",'Mapa final'!#REF!="Mayor"),CONCATENATE("R7C",'Mapa final'!#REF!),"")</f>
        <v>#REF!</v>
      </c>
      <c r="AC22" s="29" t="e">
        <f>IF(AND('Mapa final'!#REF!="Alta",'Mapa final'!#REF!="Mayor"),CONCATENATE("R7C",'Mapa final'!#REF!),"")</f>
        <v>#REF!</v>
      </c>
      <c r="AD22" s="29" t="e">
        <f>IF(AND('Mapa final'!#REF!="Alta",'Mapa final'!#REF!="Mayor"),CONCATENATE("R7C",'Mapa final'!#REF!),"")</f>
        <v>#REF!</v>
      </c>
      <c r="AE22" s="29" t="e">
        <f>IF(AND('Mapa final'!#REF!="Alta",'Mapa final'!#REF!="Mayor"),CONCATENATE("R7C",'Mapa final'!#REF!),"")</f>
        <v>#REF!</v>
      </c>
      <c r="AF22" s="29" t="e">
        <f>IF(AND('Mapa final'!#REF!="Alta",'Mapa final'!#REF!="Mayor"),CONCATENATE("R7C",'Mapa final'!#REF!),"")</f>
        <v>#REF!</v>
      </c>
      <c r="AG22" s="29" t="e">
        <f>IF(AND('Mapa final'!#REF!="Alta",'Mapa final'!#REF!="Mayor"),CONCATENATE("R7C",'Mapa final'!#REF!),"")</f>
        <v>#REF!</v>
      </c>
      <c r="AH22" s="30" t="e">
        <f>IF(AND('Mapa final'!#REF!="Alta",'Mapa final'!#REF!="Catastrófico"),CONCATENATE("R7C",'Mapa final'!#REF!),"")</f>
        <v>#REF!</v>
      </c>
      <c r="AI22" s="30" t="e">
        <f>IF(AND('Mapa final'!#REF!="Alta",'Mapa final'!#REF!="Catastrófico"),CONCATENATE("R7C",'Mapa final'!#REF!),"")</f>
        <v>#REF!</v>
      </c>
      <c r="AJ22" s="30" t="e">
        <f>IF(AND('Mapa final'!#REF!="Alta",'Mapa final'!#REF!="Catastrófico"),CONCATENATE("R7C",'Mapa final'!#REF!),"")</f>
        <v>#REF!</v>
      </c>
      <c r="AK22" s="30" t="e">
        <f>IF(AND('Mapa final'!#REF!="Alta",'Mapa final'!#REF!="Catastrófico"),CONCATENATE("R7C",'Mapa final'!#REF!),"")</f>
        <v>#REF!</v>
      </c>
      <c r="AL22" s="30" t="e">
        <f>IF(AND('Mapa final'!#REF!="Alta",'Mapa final'!#REF!="Catastrófico"),CONCATENATE("R7C",'Mapa final'!#REF!),"")</f>
        <v>#REF!</v>
      </c>
      <c r="AM22" s="30" t="e">
        <f>IF(AND('Mapa final'!#REF!="Alta",'Mapa final'!#REF!="Catastrófico"),CONCATENATE("R7C",'Mapa final'!#REF!),"")</f>
        <v>#REF!</v>
      </c>
      <c r="AN22" s="1"/>
      <c r="AO22" s="1619"/>
      <c r="AP22" s="967"/>
      <c r="AQ22" s="967"/>
      <c r="AR22" s="967"/>
      <c r="AS22" s="967"/>
      <c r="AT22" s="1620"/>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1597"/>
      <c r="C23" s="967"/>
      <c r="D23" s="968"/>
      <c r="E23" s="967"/>
      <c r="F23" s="967"/>
      <c r="G23" s="967"/>
      <c r="H23" s="967"/>
      <c r="I23" s="967"/>
      <c r="J23" s="28" t="e">
        <f>IF(AND('Mapa final'!#REF!="Alta",'Mapa final'!#REF!="Leve"),CONCATENATE("R8C",'Mapa final'!#REF!),"")</f>
        <v>#REF!</v>
      </c>
      <c r="K23" s="28" t="e">
        <f>IF(AND('Mapa final'!#REF!="Alta",'Mapa final'!#REF!="Leve"),CONCATENATE("R8C",'Mapa final'!#REF!),"")</f>
        <v>#REF!</v>
      </c>
      <c r="L23" s="28" t="e">
        <f>IF(AND('Mapa final'!#REF!="Alta",'Mapa final'!#REF!="Leve"),CONCATENATE("R8C",'Mapa final'!#REF!),"")</f>
        <v>#REF!</v>
      </c>
      <c r="M23" s="28" t="e">
        <f>IF(AND('Mapa final'!#REF!="Alta",'Mapa final'!#REF!="Leve"),CONCATENATE("R8C",'Mapa final'!#REF!),"")</f>
        <v>#REF!</v>
      </c>
      <c r="N23" s="28" t="e">
        <f>IF(AND('Mapa final'!#REF!="Alta",'Mapa final'!#REF!="Leve"),CONCATENATE("R8C",'Mapa final'!#REF!),"")</f>
        <v>#REF!</v>
      </c>
      <c r="O23" s="28" t="e">
        <f>IF(AND('Mapa final'!#REF!="Alta",'Mapa final'!#REF!="Leve"),CONCATENATE("R8C",'Mapa final'!#REF!),"")</f>
        <v>#REF!</v>
      </c>
      <c r="P23" s="28" t="e">
        <f>IF(AND('Mapa final'!#REF!="Alta",'Mapa final'!#REF!="Menor"),CONCATENATE("R8C",'Mapa final'!#REF!),"")</f>
        <v>#REF!</v>
      </c>
      <c r="Q23" s="28" t="e">
        <f>IF(AND('Mapa final'!#REF!="Alta",'Mapa final'!#REF!="Menor"),CONCATENATE("R8C",'Mapa final'!#REF!),"")</f>
        <v>#REF!</v>
      </c>
      <c r="R23" s="28" t="e">
        <f>IF(AND('Mapa final'!#REF!="Alta",'Mapa final'!#REF!="Menor"),CONCATENATE("R8C",'Mapa final'!#REF!),"")</f>
        <v>#REF!</v>
      </c>
      <c r="S23" s="28" t="e">
        <f>IF(AND('Mapa final'!#REF!="Alta",'Mapa final'!#REF!="Menor"),CONCATENATE("R8C",'Mapa final'!#REF!),"")</f>
        <v>#REF!</v>
      </c>
      <c r="T23" s="28" t="e">
        <f>IF(AND('Mapa final'!#REF!="Alta",'Mapa final'!#REF!="Menor"),CONCATENATE("R8C",'Mapa final'!#REF!),"")</f>
        <v>#REF!</v>
      </c>
      <c r="U23" s="28" t="e">
        <f>IF(AND('Mapa final'!#REF!="Alta",'Mapa final'!#REF!="Menor"),CONCATENATE("R8C",'Mapa final'!#REF!),"")</f>
        <v>#REF!</v>
      </c>
      <c r="V23" s="29" t="e">
        <f>IF(AND('Mapa final'!#REF!="Alta",'Mapa final'!#REF!="Moderado"),CONCATENATE("R8C",'Mapa final'!#REF!),"")</f>
        <v>#REF!</v>
      </c>
      <c r="W23" s="29" t="e">
        <f>IF(AND('Mapa final'!#REF!="Alta",'Mapa final'!#REF!="Moderado"),CONCATENATE("R8C",'Mapa final'!#REF!),"")</f>
        <v>#REF!</v>
      </c>
      <c r="X23" s="29" t="e">
        <f>IF(AND('Mapa final'!#REF!="Alta",'Mapa final'!#REF!="Moderado"),CONCATENATE("R8C",'Mapa final'!#REF!),"")</f>
        <v>#REF!</v>
      </c>
      <c r="Y23" s="29" t="e">
        <f>IF(AND('Mapa final'!#REF!="Alta",'Mapa final'!#REF!="Moderado"),CONCATENATE("R8C",'Mapa final'!#REF!),"")</f>
        <v>#REF!</v>
      </c>
      <c r="Z23" s="29" t="e">
        <f>IF(AND('Mapa final'!#REF!="Alta",'Mapa final'!#REF!="Moderado"),CONCATENATE("R8C",'Mapa final'!#REF!),"")</f>
        <v>#REF!</v>
      </c>
      <c r="AA23" s="29" t="e">
        <f>IF(AND('Mapa final'!#REF!="Alta",'Mapa final'!#REF!="Moderado"),CONCATENATE("R8C",'Mapa final'!#REF!),"")</f>
        <v>#REF!</v>
      </c>
      <c r="AB23" s="29" t="e">
        <f>IF(AND('Mapa final'!#REF!="Alta",'Mapa final'!#REF!="Mayor"),CONCATENATE("R8C",'Mapa final'!#REF!),"")</f>
        <v>#REF!</v>
      </c>
      <c r="AC23" s="29" t="e">
        <f>IF(AND('Mapa final'!#REF!="Alta",'Mapa final'!#REF!="Mayor"),CONCATENATE("R8C",'Mapa final'!#REF!),"")</f>
        <v>#REF!</v>
      </c>
      <c r="AD23" s="29" t="e">
        <f>IF(AND('Mapa final'!#REF!="Alta",'Mapa final'!#REF!="Mayor"),CONCATENATE("R8C",'Mapa final'!#REF!),"")</f>
        <v>#REF!</v>
      </c>
      <c r="AE23" s="29" t="e">
        <f>IF(AND('Mapa final'!#REF!="Alta",'Mapa final'!#REF!="Mayor"),CONCATENATE("R8C",'Mapa final'!#REF!),"")</f>
        <v>#REF!</v>
      </c>
      <c r="AF23" s="29" t="e">
        <f>IF(AND('Mapa final'!#REF!="Alta",'Mapa final'!#REF!="Mayor"),CONCATENATE("R8C",'Mapa final'!#REF!),"")</f>
        <v>#REF!</v>
      </c>
      <c r="AG23" s="29" t="e">
        <f>IF(AND('Mapa final'!#REF!="Alta",'Mapa final'!#REF!="Mayor"),CONCATENATE("R8C",'Mapa final'!#REF!),"")</f>
        <v>#REF!</v>
      </c>
      <c r="AH23" s="30" t="e">
        <f>IF(AND('Mapa final'!#REF!="Alta",'Mapa final'!#REF!="Catastrófico"),CONCATENATE("R8C",'Mapa final'!#REF!),"")</f>
        <v>#REF!</v>
      </c>
      <c r="AI23" s="30" t="e">
        <f>IF(AND('Mapa final'!#REF!="Alta",'Mapa final'!#REF!="Catastrófico"),CONCATENATE("R8C",'Mapa final'!#REF!),"")</f>
        <v>#REF!</v>
      </c>
      <c r="AJ23" s="30" t="e">
        <f>IF(AND('Mapa final'!#REF!="Alta",'Mapa final'!#REF!="Catastrófico"),CONCATENATE("R8C",'Mapa final'!#REF!),"")</f>
        <v>#REF!</v>
      </c>
      <c r="AK23" s="30" t="e">
        <f>IF(AND('Mapa final'!#REF!="Alta",'Mapa final'!#REF!="Catastrófico"),CONCATENATE("R8C",'Mapa final'!#REF!),"")</f>
        <v>#REF!</v>
      </c>
      <c r="AL23" s="30" t="e">
        <f>IF(AND('Mapa final'!#REF!="Alta",'Mapa final'!#REF!="Catastrófico"),CONCATENATE("R8C",'Mapa final'!#REF!),"")</f>
        <v>#REF!</v>
      </c>
      <c r="AM23" s="30" t="e">
        <f>IF(AND('Mapa final'!#REF!="Alta",'Mapa final'!#REF!="Catastrófico"),CONCATENATE("R8C",'Mapa final'!#REF!),"")</f>
        <v>#REF!</v>
      </c>
      <c r="AN23" s="1"/>
      <c r="AO23" s="1619"/>
      <c r="AP23" s="967"/>
      <c r="AQ23" s="967"/>
      <c r="AR23" s="967"/>
      <c r="AS23" s="967"/>
      <c r="AT23" s="1620"/>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1597"/>
      <c r="C24" s="967"/>
      <c r="D24" s="968"/>
      <c r="E24" s="967"/>
      <c r="F24" s="967"/>
      <c r="G24" s="967"/>
      <c r="H24" s="967"/>
      <c r="I24" s="967"/>
      <c r="J24" s="28" t="e">
        <f>IF(AND('Mapa final'!#REF!="Alta",'Mapa final'!#REF!="Leve"),CONCATENATE("R9C",'Mapa final'!#REF!),"")</f>
        <v>#REF!</v>
      </c>
      <c r="K24" s="28" t="e">
        <f>IF(AND('Mapa final'!#REF!="Alta",'Mapa final'!#REF!="Leve"),CONCATENATE("R9C",'Mapa final'!#REF!),"")</f>
        <v>#REF!</v>
      </c>
      <c r="L24" s="28" t="e">
        <f>IF(AND('Mapa final'!#REF!="Alta",'Mapa final'!#REF!="Leve"),CONCATENATE("R9C",'Mapa final'!#REF!),"")</f>
        <v>#REF!</v>
      </c>
      <c r="M24" s="28" t="e">
        <f>IF(AND('Mapa final'!#REF!="Alta",'Mapa final'!#REF!="Leve"),CONCATENATE("R9C",'Mapa final'!#REF!),"")</f>
        <v>#REF!</v>
      </c>
      <c r="N24" s="28" t="e">
        <f>IF(AND('Mapa final'!#REF!="Alta",'Mapa final'!#REF!="Leve"),CONCATENATE("R9C",'Mapa final'!#REF!),"")</f>
        <v>#REF!</v>
      </c>
      <c r="O24" s="28" t="e">
        <f>IF(AND('Mapa final'!#REF!="Alta",'Mapa final'!#REF!="Leve"),CONCATENATE("R9C",'Mapa final'!#REF!),"")</f>
        <v>#REF!</v>
      </c>
      <c r="P24" s="28" t="e">
        <f>IF(AND('Mapa final'!#REF!="Alta",'Mapa final'!#REF!="Menor"),CONCATENATE("R9C",'Mapa final'!#REF!),"")</f>
        <v>#REF!</v>
      </c>
      <c r="Q24" s="28" t="e">
        <f>IF(AND('Mapa final'!#REF!="Alta",'Mapa final'!#REF!="Menor"),CONCATENATE("R9C",'Mapa final'!#REF!),"")</f>
        <v>#REF!</v>
      </c>
      <c r="R24" s="28" t="e">
        <f>IF(AND('Mapa final'!#REF!="Alta",'Mapa final'!#REF!="Menor"),CONCATENATE("R9C",'Mapa final'!#REF!),"")</f>
        <v>#REF!</v>
      </c>
      <c r="S24" s="28" t="e">
        <f>IF(AND('Mapa final'!#REF!="Alta",'Mapa final'!#REF!="Menor"),CONCATENATE("R9C",'Mapa final'!#REF!),"")</f>
        <v>#REF!</v>
      </c>
      <c r="T24" s="28" t="e">
        <f>IF(AND('Mapa final'!#REF!="Alta",'Mapa final'!#REF!="Menor"),CONCATENATE("R9C",'Mapa final'!#REF!),"")</f>
        <v>#REF!</v>
      </c>
      <c r="U24" s="28" t="e">
        <f>IF(AND('Mapa final'!#REF!="Alta",'Mapa final'!#REF!="Menor"),CONCATENATE("R9C",'Mapa final'!#REF!),"")</f>
        <v>#REF!</v>
      </c>
      <c r="V24" s="29" t="e">
        <f>IF(AND('Mapa final'!#REF!="Alta",'Mapa final'!#REF!="Moderado"),CONCATENATE("R9C",'Mapa final'!#REF!),"")</f>
        <v>#REF!</v>
      </c>
      <c r="W24" s="29" t="e">
        <f>IF(AND('Mapa final'!#REF!="Alta",'Mapa final'!#REF!="Moderado"),CONCATENATE("R9C",'Mapa final'!#REF!),"")</f>
        <v>#REF!</v>
      </c>
      <c r="X24" s="29" t="e">
        <f>IF(AND('Mapa final'!#REF!="Alta",'Mapa final'!#REF!="Moderado"),CONCATENATE("R9C",'Mapa final'!#REF!),"")</f>
        <v>#REF!</v>
      </c>
      <c r="Y24" s="29" t="e">
        <f>IF(AND('Mapa final'!#REF!="Alta",'Mapa final'!#REF!="Moderado"),CONCATENATE("R9C",'Mapa final'!#REF!),"")</f>
        <v>#REF!</v>
      </c>
      <c r="Z24" s="29" t="e">
        <f>IF(AND('Mapa final'!#REF!="Alta",'Mapa final'!#REF!="Moderado"),CONCATENATE("R9C",'Mapa final'!#REF!),"")</f>
        <v>#REF!</v>
      </c>
      <c r="AA24" s="29" t="e">
        <f>IF(AND('Mapa final'!#REF!="Alta",'Mapa final'!#REF!="Moderado"),CONCATENATE("R9C",'Mapa final'!#REF!),"")</f>
        <v>#REF!</v>
      </c>
      <c r="AB24" s="29" t="e">
        <f>IF(AND('Mapa final'!#REF!="Alta",'Mapa final'!#REF!="Mayor"),CONCATENATE("R9C",'Mapa final'!#REF!),"")</f>
        <v>#REF!</v>
      </c>
      <c r="AC24" s="29" t="e">
        <f>IF(AND('Mapa final'!#REF!="Alta",'Mapa final'!#REF!="Mayor"),CONCATENATE("R9C",'Mapa final'!#REF!),"")</f>
        <v>#REF!</v>
      </c>
      <c r="AD24" s="29" t="e">
        <f>IF(AND('Mapa final'!#REF!="Alta",'Mapa final'!#REF!="Mayor"),CONCATENATE("R9C",'Mapa final'!#REF!),"")</f>
        <v>#REF!</v>
      </c>
      <c r="AE24" s="29" t="e">
        <f>IF(AND('Mapa final'!#REF!="Alta",'Mapa final'!#REF!="Mayor"),CONCATENATE("R9C",'Mapa final'!#REF!),"")</f>
        <v>#REF!</v>
      </c>
      <c r="AF24" s="29" t="e">
        <f>IF(AND('Mapa final'!#REF!="Alta",'Mapa final'!#REF!="Mayor"),CONCATENATE("R9C",'Mapa final'!#REF!),"")</f>
        <v>#REF!</v>
      </c>
      <c r="AG24" s="29" t="e">
        <f>IF(AND('Mapa final'!#REF!="Alta",'Mapa final'!#REF!="Mayor"),CONCATENATE("R9C",'Mapa final'!#REF!),"")</f>
        <v>#REF!</v>
      </c>
      <c r="AH24" s="30" t="e">
        <f>IF(AND('Mapa final'!#REF!="Alta",'Mapa final'!#REF!="Catastrófico"),CONCATENATE("R9C",'Mapa final'!#REF!),"")</f>
        <v>#REF!</v>
      </c>
      <c r="AI24" s="30" t="e">
        <f>IF(AND('Mapa final'!#REF!="Alta",'Mapa final'!#REF!="Catastrófico"),CONCATENATE("R9C",'Mapa final'!#REF!),"")</f>
        <v>#REF!</v>
      </c>
      <c r="AJ24" s="30" t="e">
        <f>IF(AND('Mapa final'!#REF!="Alta",'Mapa final'!#REF!="Catastrófico"),CONCATENATE("R9C",'Mapa final'!#REF!),"")</f>
        <v>#REF!</v>
      </c>
      <c r="AK24" s="30" t="e">
        <f>IF(AND('Mapa final'!#REF!="Alta",'Mapa final'!#REF!="Catastrófico"),CONCATENATE("R9C",'Mapa final'!#REF!),"")</f>
        <v>#REF!</v>
      </c>
      <c r="AL24" s="30" t="e">
        <f>IF(AND('Mapa final'!#REF!="Alta",'Mapa final'!#REF!="Catastrófico"),CONCATENATE("R9C",'Mapa final'!#REF!),"")</f>
        <v>#REF!</v>
      </c>
      <c r="AM24" s="30" t="e">
        <f>IF(AND('Mapa final'!#REF!="Alta",'Mapa final'!#REF!="Catastrófico"),CONCATENATE("R9C",'Mapa final'!#REF!),"")</f>
        <v>#REF!</v>
      </c>
      <c r="AN24" s="1"/>
      <c r="AO24" s="1619"/>
      <c r="AP24" s="967"/>
      <c r="AQ24" s="967"/>
      <c r="AR24" s="967"/>
      <c r="AS24" s="967"/>
      <c r="AT24" s="1620"/>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1597"/>
      <c r="C25" s="967"/>
      <c r="D25" s="968"/>
      <c r="E25" s="1630"/>
      <c r="F25" s="1630"/>
      <c r="G25" s="1630"/>
      <c r="H25" s="1630"/>
      <c r="I25" s="1630"/>
      <c r="J25" s="28" t="e">
        <f>IF(AND('Mapa final'!#REF!="Alta",'Mapa final'!#REF!="Leve"),CONCATENATE("R10C",'Mapa final'!#REF!),"")</f>
        <v>#REF!</v>
      </c>
      <c r="K25" s="28" t="e">
        <f>IF(AND('Mapa final'!#REF!="Alta",'Mapa final'!#REF!="Leve"),CONCATENATE("R10C",'Mapa final'!#REF!),"")</f>
        <v>#REF!</v>
      </c>
      <c r="L25" s="28" t="e">
        <f>IF(AND('Mapa final'!#REF!="Alta",'Mapa final'!#REF!="Leve"),CONCATENATE("R10C",'Mapa final'!#REF!),"")</f>
        <v>#REF!</v>
      </c>
      <c r="M25" s="28" t="e">
        <f>IF(AND('Mapa final'!#REF!="Alta",'Mapa final'!#REF!="Leve"),CONCATENATE("R10C",'Mapa final'!#REF!),"")</f>
        <v>#REF!</v>
      </c>
      <c r="N25" s="28" t="e">
        <f>IF(AND('Mapa final'!#REF!="Alta",'Mapa final'!#REF!="Leve"),CONCATENATE("R10C",'Mapa final'!#REF!),"")</f>
        <v>#REF!</v>
      </c>
      <c r="O25" s="28" t="e">
        <f>IF(AND('Mapa final'!#REF!="Alta",'Mapa final'!#REF!="Leve"),CONCATENATE("R10C",'Mapa final'!#REF!),"")</f>
        <v>#REF!</v>
      </c>
      <c r="P25" s="28" t="e">
        <f>IF(AND('Mapa final'!#REF!="Alta",'Mapa final'!#REF!="Menor"),CONCATENATE("R10C",'Mapa final'!#REF!),"")</f>
        <v>#REF!</v>
      </c>
      <c r="Q25" s="28" t="e">
        <f>IF(AND('Mapa final'!#REF!="Alta",'Mapa final'!#REF!="Menor"),CONCATENATE("R10C",'Mapa final'!#REF!),"")</f>
        <v>#REF!</v>
      </c>
      <c r="R25" s="28" t="e">
        <f>IF(AND('Mapa final'!#REF!="Alta",'Mapa final'!#REF!="Menor"),CONCATENATE("R10C",'Mapa final'!#REF!),"")</f>
        <v>#REF!</v>
      </c>
      <c r="S25" s="28" t="e">
        <f>IF(AND('Mapa final'!#REF!="Alta",'Mapa final'!#REF!="Menor"),CONCATENATE("R10C",'Mapa final'!#REF!),"")</f>
        <v>#REF!</v>
      </c>
      <c r="T25" s="28" t="e">
        <f>IF(AND('Mapa final'!#REF!="Alta",'Mapa final'!#REF!="Menor"),CONCATENATE("R10C",'Mapa final'!#REF!),"")</f>
        <v>#REF!</v>
      </c>
      <c r="U25" s="28" t="e">
        <f>IF(AND('Mapa final'!#REF!="Alta",'Mapa final'!#REF!="Menor"),CONCATENATE("R10C",'Mapa final'!#REF!),"")</f>
        <v>#REF!</v>
      </c>
      <c r="V25" s="29" t="e">
        <f>IF(AND('Mapa final'!#REF!="Alta",'Mapa final'!#REF!="Moderado"),CONCATENATE("R10C",'Mapa final'!#REF!),"")</f>
        <v>#REF!</v>
      </c>
      <c r="W25" s="29" t="e">
        <f>IF(AND('Mapa final'!#REF!="Alta",'Mapa final'!#REF!="Moderado"),CONCATENATE("R10C",'Mapa final'!#REF!),"")</f>
        <v>#REF!</v>
      </c>
      <c r="X25" s="29" t="e">
        <f>IF(AND('Mapa final'!#REF!="Alta",'Mapa final'!#REF!="Moderado"),CONCATENATE("R10C",'Mapa final'!#REF!),"")</f>
        <v>#REF!</v>
      </c>
      <c r="Y25" s="29" t="e">
        <f>IF(AND('Mapa final'!#REF!="Alta",'Mapa final'!#REF!="Moderado"),CONCATENATE("R10C",'Mapa final'!#REF!),"")</f>
        <v>#REF!</v>
      </c>
      <c r="Z25" s="29" t="e">
        <f>IF(AND('Mapa final'!#REF!="Alta",'Mapa final'!#REF!="Moderado"),CONCATENATE("R10C",'Mapa final'!#REF!),"")</f>
        <v>#REF!</v>
      </c>
      <c r="AA25" s="29" t="e">
        <f>IF(AND('Mapa final'!#REF!="Alta",'Mapa final'!#REF!="Moderado"),CONCATENATE("R10C",'Mapa final'!#REF!),"")</f>
        <v>#REF!</v>
      </c>
      <c r="AB25" s="29" t="e">
        <f>IF(AND('Mapa final'!#REF!="Alta",'Mapa final'!#REF!="Mayor"),CONCATENATE("R10C",'Mapa final'!#REF!),"")</f>
        <v>#REF!</v>
      </c>
      <c r="AC25" s="29" t="e">
        <f>IF(AND('Mapa final'!#REF!="Alta",'Mapa final'!#REF!="Mayor"),CONCATENATE("R10C",'Mapa final'!#REF!),"")</f>
        <v>#REF!</v>
      </c>
      <c r="AD25" s="29" t="e">
        <f>IF(AND('Mapa final'!#REF!="Alta",'Mapa final'!#REF!="Mayor"),CONCATENATE("R10C",'Mapa final'!#REF!),"")</f>
        <v>#REF!</v>
      </c>
      <c r="AE25" s="29" t="e">
        <f>IF(AND('Mapa final'!#REF!="Alta",'Mapa final'!#REF!="Mayor"),CONCATENATE("R10C",'Mapa final'!#REF!),"")</f>
        <v>#REF!</v>
      </c>
      <c r="AF25" s="29"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0" t="e">
        <f>IF(AND('Mapa final'!#REF!="Alta",'Mapa final'!#REF!="Catastrófico"),CONCATENATE("R10C",'Mapa final'!#REF!),"")</f>
        <v>#REF!</v>
      </c>
      <c r="AJ25" s="30" t="e">
        <f>IF(AND('Mapa final'!#REF!="Alta",'Mapa final'!#REF!="Catastrófico"),CONCATENATE("R10C",'Mapa final'!#REF!),"")</f>
        <v>#REF!</v>
      </c>
      <c r="AK25" s="30" t="e">
        <f>IF(AND('Mapa final'!#REF!="Alta",'Mapa final'!#REF!="Catastrófico"),CONCATENATE("R10C",'Mapa final'!#REF!),"")</f>
        <v>#REF!</v>
      </c>
      <c r="AL25" s="30" t="e">
        <f>IF(AND('Mapa final'!#REF!="Alta",'Mapa final'!#REF!="Catastrófico"),CONCATENATE("R10C",'Mapa final'!#REF!),"")</f>
        <v>#REF!</v>
      </c>
      <c r="AM25" s="30" t="e">
        <f>IF(AND('Mapa final'!#REF!="Alta",'Mapa final'!#REF!="Catastrófico"),CONCATENATE("R10C",'Mapa final'!#REF!),"")</f>
        <v>#REF!</v>
      </c>
      <c r="AN25" s="1"/>
      <c r="AO25" s="1621"/>
      <c r="AP25" s="1622"/>
      <c r="AQ25" s="1622"/>
      <c r="AR25" s="1622"/>
      <c r="AS25" s="1622"/>
      <c r="AT25" s="1623"/>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1597"/>
      <c r="C26" s="967"/>
      <c r="D26" s="968"/>
      <c r="E26" s="1645" t="s">
        <v>173</v>
      </c>
      <c r="F26" s="967"/>
      <c r="G26" s="967"/>
      <c r="H26" s="967"/>
      <c r="I26" s="968"/>
      <c r="J26" s="28" t="str">
        <f>IF(AND('Mapa final'!$AF$5="Media",'Mapa final'!$AH$5="Leve"),CONCATENATE("R1C",'Mapa final'!$V$5),"")</f>
        <v/>
      </c>
      <c r="K26" s="28" t="str">
        <f>IF(AND('Mapa final'!$AF$6="Media",'Mapa final'!$AH$6="Leve"),CONCATENATE("R1C",'Mapa final'!$V$6),"")</f>
        <v/>
      </c>
      <c r="L26" s="28" t="str">
        <f>IF(AND('Mapa final'!$AF$7="Media",'Mapa final'!$AH$7="Leve"),CONCATENATE("R1C",'Mapa final'!$V$7),"")</f>
        <v/>
      </c>
      <c r="M26" s="28" t="e">
        <f>IF(AND('Mapa final'!#REF!="Media",'Mapa final'!#REF!="Leve"),CONCATENATE("R1C",'Mapa final'!#REF!),"")</f>
        <v>#REF!</v>
      </c>
      <c r="N26" s="28" t="e">
        <f>IF(AND('Mapa final'!#REF!="Media",'Mapa final'!#REF!="Leve"),CONCATENATE("R1C",'Mapa final'!#REF!),"")</f>
        <v>#REF!</v>
      </c>
      <c r="O26" s="28" t="e">
        <f>IF(AND('Mapa final'!#REF!="Media",'Mapa final'!#REF!="Leve"),CONCATENATE("R1C",'Mapa final'!#REF!),"")</f>
        <v>#REF!</v>
      </c>
      <c r="P26" s="28" t="str">
        <f>IF(AND('Mapa final'!$AF$5="Media",'Mapa final'!$AH$5="Menor"),CONCATENATE("R1C",'Mapa final'!$V$5),"")</f>
        <v/>
      </c>
      <c r="Q26" s="28" t="str">
        <f>IF(AND('Mapa final'!$AF$6="Media",'Mapa final'!$AH$6="Menor"),CONCATENATE("R1C",'Mapa final'!$V$6),"")</f>
        <v/>
      </c>
      <c r="R26" s="28" t="str">
        <f>IF(AND('Mapa final'!$AF$7="Media",'Mapa final'!$AH$7="Menor"),CONCATENATE("R1C",'Mapa final'!$V$7),"")</f>
        <v/>
      </c>
      <c r="S26" s="28" t="e">
        <f>IF(AND('Mapa final'!#REF!="Media",'Mapa final'!#REF!="Menor"),CONCATENATE("R1C",'Mapa final'!#REF!),"")</f>
        <v>#REF!</v>
      </c>
      <c r="T26" s="28" t="e">
        <f>IF(AND('Mapa final'!#REF!="Media",'Mapa final'!#REF!="Menor"),CONCATENATE("R1C",'Mapa final'!#REF!),"")</f>
        <v>#REF!</v>
      </c>
      <c r="U26" s="28" t="e">
        <f>IF(AND('Mapa final'!#REF!="Media",'Mapa final'!#REF!="Menor"),CONCATENATE("R1C",'Mapa final'!#REF!),"")</f>
        <v>#REF!</v>
      </c>
      <c r="V26" s="28" t="str">
        <f>IF(AND('Mapa final'!$AF$5="Media",'Mapa final'!$AH$5="Moderado"),CONCATENATE("R1C",'Mapa final'!$V$5),"")</f>
        <v/>
      </c>
      <c r="W26" s="28" t="str">
        <f>IF(AND('Mapa final'!$AF$6="Media",'Mapa final'!$AH$6="Moderado"),CONCATENATE("R1C",'Mapa final'!$V$6),"")</f>
        <v/>
      </c>
      <c r="X26" s="28" t="str">
        <f>IF(AND('Mapa final'!$AF$7="Media",'Mapa final'!$AH$7="Moderado"),CONCATENATE("R1C",'Mapa final'!$V$7),"")</f>
        <v/>
      </c>
      <c r="Y26" s="28" t="e">
        <f>IF(AND('Mapa final'!#REF!="Media",'Mapa final'!#REF!="Moderado"),CONCATENATE("R1C",'Mapa final'!#REF!),"")</f>
        <v>#REF!</v>
      </c>
      <c r="Z26" s="28" t="e">
        <f>IF(AND('Mapa final'!#REF!="Media",'Mapa final'!#REF!="Moderado"),CONCATENATE("R1C",'Mapa final'!#REF!),"")</f>
        <v>#REF!</v>
      </c>
      <c r="AA26" s="28" t="e">
        <f>IF(AND('Mapa final'!#REF!="Media",'Mapa final'!#REF!="Moderado"),CONCATENATE("R1C",'Mapa final'!#REF!),"")</f>
        <v>#REF!</v>
      </c>
      <c r="AB26" s="29" t="str">
        <f>IF(AND('Mapa final'!$AF$5="Media",'Mapa final'!$AH$5="Mayor"),CONCATENATE("R1C",'Mapa final'!$V$5),"")</f>
        <v/>
      </c>
      <c r="AC26" s="29" t="str">
        <f>IF(AND('Mapa final'!$AF$6="Media",'Mapa final'!$AH$6="Mayor"),CONCATENATE("R1C",'Mapa final'!$V$6),"")</f>
        <v/>
      </c>
      <c r="AD26" s="29" t="str">
        <f>IF(AND('Mapa final'!$AF$7="Media",'Mapa final'!$AH$7="Mayor"),CONCATENATE("R1C",'Mapa final'!$V$7),"")</f>
        <v/>
      </c>
      <c r="AE26" s="29" t="e">
        <f>IF(AND('Mapa final'!#REF!="Media",'Mapa final'!#REF!="Mayor"),CONCATENATE("R1C",'Mapa final'!#REF!),"")</f>
        <v>#REF!</v>
      </c>
      <c r="AF26" s="29" t="e">
        <f>IF(AND('Mapa final'!#REF!="Media",'Mapa final'!#REF!="Mayor"),CONCATENATE("R1C",'Mapa final'!#REF!),"")</f>
        <v>#REF!</v>
      </c>
      <c r="AG26" s="29" t="e">
        <f>IF(AND('Mapa final'!#REF!="Media",'Mapa final'!#REF!="Mayor"),CONCATENATE("R1C",'Mapa final'!#REF!),"")</f>
        <v>#REF!</v>
      </c>
      <c r="AH26" s="30" t="str">
        <f>IF(AND('Mapa final'!$AF$5="Media",'Mapa final'!$AH$5="Catastrófico"),CONCATENATE("R1C",'Mapa final'!$V$5),"")</f>
        <v/>
      </c>
      <c r="AI26" s="30" t="str">
        <f>IF(AND('Mapa final'!$AF$6="Media",'Mapa final'!$AH$6="Catastrófico"),CONCATENATE("R1C",'Mapa final'!$V$6),"")</f>
        <v/>
      </c>
      <c r="AJ26" s="30" t="str">
        <f>IF(AND('Mapa final'!$AF$7="Media",'Mapa final'!$AH$7="Catastrófico"),CONCATENATE("R1C",'Mapa final'!$V$7),"")</f>
        <v/>
      </c>
      <c r="AK26" s="30" t="e">
        <f>IF(AND('Mapa final'!#REF!="Media",'Mapa final'!#REF!="Catastrófico"),CONCATENATE("R1C",'Mapa final'!#REF!),"")</f>
        <v>#REF!</v>
      </c>
      <c r="AL26" s="30" t="e">
        <f>IF(AND('Mapa final'!#REF!="Media",'Mapa final'!#REF!="Catastrófico"),CONCATENATE("R1C",'Mapa final'!#REF!),"")</f>
        <v>#REF!</v>
      </c>
      <c r="AM26" s="30" t="e">
        <f>IF(AND('Mapa final'!#REF!="Media",'Mapa final'!#REF!="Catastrófico"),CONCATENATE("R1C",'Mapa final'!#REF!),"")</f>
        <v>#REF!</v>
      </c>
      <c r="AN26" s="1"/>
      <c r="AO26" s="1642" t="s">
        <v>141</v>
      </c>
      <c r="AP26" s="1617"/>
      <c r="AQ26" s="1617"/>
      <c r="AR26" s="1617"/>
      <c r="AS26" s="1617"/>
      <c r="AT26" s="1618"/>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1597"/>
      <c r="C27" s="967"/>
      <c r="D27" s="968"/>
      <c r="E27" s="967"/>
      <c r="F27" s="967"/>
      <c r="G27" s="967"/>
      <c r="H27" s="967"/>
      <c r="I27" s="968"/>
      <c r="J27" s="28" t="e">
        <f>IF(AND(#REF!="Media",#REF!="Leve"),CONCATENATE("R2C",#REF!),"")</f>
        <v>#REF!</v>
      </c>
      <c r="K27" s="28" t="e">
        <f>IF(AND('Mapa final'!#REF!="Media",'Mapa final'!#REF!="Leve"),CONCATENATE("R2C",'Mapa final'!#REF!),"")</f>
        <v>#REF!</v>
      </c>
      <c r="L27" s="28" t="e">
        <f>IF(AND('Mapa final'!#REF!="Media",'Mapa final'!#REF!="Leve"),CONCATENATE("R2C",'Mapa final'!#REF!),"")</f>
        <v>#REF!</v>
      </c>
      <c r="M27" s="28" t="e">
        <f>IF(AND('Mapa final'!#REF!="Media",'Mapa final'!#REF!="Leve"),CONCATENATE("R2C",'Mapa final'!#REF!),"")</f>
        <v>#REF!</v>
      </c>
      <c r="N27" s="28" t="e">
        <f>IF(AND('Mapa final'!#REF!="Media",'Mapa final'!#REF!="Leve"),CONCATENATE("R2C",'Mapa final'!#REF!),"")</f>
        <v>#REF!</v>
      </c>
      <c r="O27" s="28" t="e">
        <f>IF(AND('Mapa final'!#REF!="Media",'Mapa final'!#REF!="Leve"),CONCATENATE("R2C",'Mapa final'!#REF!),"")</f>
        <v>#REF!</v>
      </c>
      <c r="P27" s="28" t="e">
        <f>IF(AND(#REF!="Media",#REF!="Menor"),CONCATENATE("R2C",#REF!),"")</f>
        <v>#REF!</v>
      </c>
      <c r="Q27" s="28" t="e">
        <f>IF(AND('Mapa final'!#REF!="Media",'Mapa final'!#REF!="Menor"),CONCATENATE("R2C",'Mapa final'!#REF!),"")</f>
        <v>#REF!</v>
      </c>
      <c r="R27" s="28" t="e">
        <f>IF(AND('Mapa final'!#REF!="Media",'Mapa final'!#REF!="Menor"),CONCATENATE("R2C",'Mapa final'!#REF!),"")</f>
        <v>#REF!</v>
      </c>
      <c r="S27" s="28" t="e">
        <f>IF(AND('Mapa final'!#REF!="Media",'Mapa final'!#REF!="Menor"),CONCATENATE("R2C",'Mapa final'!#REF!),"")</f>
        <v>#REF!</v>
      </c>
      <c r="T27" s="28" t="e">
        <f>IF(AND('Mapa final'!#REF!="Media",'Mapa final'!#REF!="Menor"),CONCATENATE("R2C",'Mapa final'!#REF!),"")</f>
        <v>#REF!</v>
      </c>
      <c r="U27" s="28" t="e">
        <f>IF(AND('Mapa final'!#REF!="Media",'Mapa final'!#REF!="Menor"),CONCATENATE("R2C",'Mapa final'!#REF!),"")</f>
        <v>#REF!</v>
      </c>
      <c r="V27" s="28" t="e">
        <f>IF(AND(#REF!="Media",#REF!="Moderado"),CONCATENATE("R2C",#REF!),"")</f>
        <v>#REF!</v>
      </c>
      <c r="W27" s="28" t="e">
        <f>IF(AND('Mapa final'!#REF!="Media",'Mapa final'!#REF!="Moderado"),CONCATENATE("R2C",'Mapa final'!#REF!),"")</f>
        <v>#REF!</v>
      </c>
      <c r="X27" s="28" t="e">
        <f>IF(AND('Mapa final'!#REF!="Media",'Mapa final'!#REF!="Moderado"),CONCATENATE("R2C",'Mapa final'!#REF!),"")</f>
        <v>#REF!</v>
      </c>
      <c r="Y27" s="28" t="e">
        <f>IF(AND('Mapa final'!#REF!="Media",'Mapa final'!#REF!="Moderado"),CONCATENATE("R2C",'Mapa final'!#REF!),"")</f>
        <v>#REF!</v>
      </c>
      <c r="Z27" s="28" t="e">
        <f>IF(AND('Mapa final'!#REF!="Media",'Mapa final'!#REF!="Moderado"),CONCATENATE("R2C",'Mapa final'!#REF!),"")</f>
        <v>#REF!</v>
      </c>
      <c r="AA27" s="28" t="e">
        <f>IF(AND('Mapa final'!#REF!="Media",'Mapa final'!#REF!="Moderado"),CONCATENATE("R2C",'Mapa final'!#REF!),"")</f>
        <v>#REF!</v>
      </c>
      <c r="AB27" s="29" t="e">
        <f>IF(AND(#REF!="Media",#REF!="Mayor"),CONCATENATE("R2C",#REF!),"")</f>
        <v>#REF!</v>
      </c>
      <c r="AC27" s="29" t="e">
        <f>IF(AND('Mapa final'!#REF!="Media",'Mapa final'!#REF!="Mayor"),CONCATENATE("R2C",'Mapa final'!#REF!),"")</f>
        <v>#REF!</v>
      </c>
      <c r="AD27" s="29" t="e">
        <f>IF(AND('Mapa final'!#REF!="Media",'Mapa final'!#REF!="Mayor"),CONCATENATE("R2C",'Mapa final'!#REF!),"")</f>
        <v>#REF!</v>
      </c>
      <c r="AE27" s="29" t="e">
        <f>IF(AND('Mapa final'!#REF!="Media",'Mapa final'!#REF!="Mayor"),CONCATENATE("R2C",'Mapa final'!#REF!),"")</f>
        <v>#REF!</v>
      </c>
      <c r="AF27" s="29" t="e">
        <f>IF(AND('Mapa final'!#REF!="Media",'Mapa final'!#REF!="Mayor"),CONCATENATE("R2C",'Mapa final'!#REF!),"")</f>
        <v>#REF!</v>
      </c>
      <c r="AG27" s="29" t="e">
        <f>IF(AND('Mapa final'!#REF!="Media",'Mapa final'!#REF!="Mayor"),CONCATENATE("R2C",'Mapa final'!#REF!),"")</f>
        <v>#REF!</v>
      </c>
      <c r="AH27" s="30" t="e">
        <f>IF(AND(#REF!="Media",#REF!="Catastrófico"),CONCATENATE("R2C",#REF!),"")</f>
        <v>#REF!</v>
      </c>
      <c r="AI27" s="30" t="e">
        <f>IF(AND('Mapa final'!#REF!="Media",'Mapa final'!#REF!="Catastrófico"),CONCATENATE("R2C",'Mapa final'!#REF!),"")</f>
        <v>#REF!</v>
      </c>
      <c r="AJ27" s="30" t="e">
        <f>IF(AND('Mapa final'!#REF!="Media",'Mapa final'!#REF!="Catastrófico"),CONCATENATE("R2C",'Mapa final'!#REF!),"")</f>
        <v>#REF!</v>
      </c>
      <c r="AK27" s="30" t="e">
        <f>IF(AND('Mapa final'!#REF!="Media",'Mapa final'!#REF!="Catastrófico"),CONCATENATE("R2C",'Mapa final'!#REF!),"")</f>
        <v>#REF!</v>
      </c>
      <c r="AL27" s="30" t="e">
        <f>IF(AND('Mapa final'!#REF!="Media",'Mapa final'!#REF!="Catastrófico"),CONCATENATE("R2C",'Mapa final'!#REF!),"")</f>
        <v>#REF!</v>
      </c>
      <c r="AM27" s="30" t="e">
        <f>IF(AND('Mapa final'!#REF!="Media",'Mapa final'!#REF!="Catastrófico"),CONCATENATE("R2C",'Mapa final'!#REF!),"")</f>
        <v>#REF!</v>
      </c>
      <c r="AN27" s="1"/>
      <c r="AO27" s="1619"/>
      <c r="AP27" s="967"/>
      <c r="AQ27" s="967"/>
      <c r="AR27" s="967"/>
      <c r="AS27" s="967"/>
      <c r="AT27" s="1620"/>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1597"/>
      <c r="C28" s="967"/>
      <c r="D28" s="968"/>
      <c r="E28" s="967"/>
      <c r="F28" s="967"/>
      <c r="G28" s="967"/>
      <c r="H28" s="967"/>
      <c r="I28" s="968"/>
      <c r="J28" s="28" t="e">
        <f>IF(AND('Mapa final'!#REF!="Media",'Mapa final'!#REF!="Leve"),CONCATENATE("R3C",'Mapa final'!#REF!),"")</f>
        <v>#REF!</v>
      </c>
      <c r="K28" s="28" t="e">
        <f>IF(AND('Mapa final'!#REF!="Media",'Mapa final'!#REF!="Leve"),CONCATENATE("R3C",'Mapa final'!#REF!),"")</f>
        <v>#REF!</v>
      </c>
      <c r="L28" s="28" t="e">
        <f>IF(AND('Mapa final'!#REF!="Media",'Mapa final'!#REF!="Leve"),CONCATENATE("R3C",'Mapa final'!#REF!),"")</f>
        <v>#REF!</v>
      </c>
      <c r="M28" s="28" t="e">
        <f>IF(AND(#REF!="Media",#REF!="Leve"),CONCATENATE("R3C",#REF!),"")</f>
        <v>#REF!</v>
      </c>
      <c r="N28" s="28" t="e">
        <f>IF(AND('Mapa final'!#REF!="Media",'Mapa final'!#REF!="Leve"),CONCATENATE("R3C",'Mapa final'!#REF!),"")</f>
        <v>#REF!</v>
      </c>
      <c r="O28" s="28" t="e">
        <f>IF(AND('Mapa final'!#REF!="Media",'Mapa final'!#REF!="Leve"),CONCATENATE("R3C",'Mapa final'!#REF!),"")</f>
        <v>#REF!</v>
      </c>
      <c r="P28" s="28" t="e">
        <f>IF(AND('Mapa final'!#REF!="Media",'Mapa final'!#REF!="Menor"),CONCATENATE("R3C",'Mapa final'!#REF!),"")</f>
        <v>#REF!</v>
      </c>
      <c r="Q28" s="28" t="e">
        <f>IF(AND('Mapa final'!#REF!="Media",'Mapa final'!#REF!="Menor"),CONCATENATE("R3C",'Mapa final'!#REF!),"")</f>
        <v>#REF!</v>
      </c>
      <c r="R28" s="28" t="e">
        <f>IF(AND('Mapa final'!#REF!="Media",'Mapa final'!#REF!="Menor"),CONCATENATE("R3C",'Mapa final'!#REF!),"")</f>
        <v>#REF!</v>
      </c>
      <c r="S28" s="28" t="e">
        <f>IF(AND(#REF!="Media",#REF!="Menor"),CONCATENATE("R3C",#REF!),"")</f>
        <v>#REF!</v>
      </c>
      <c r="T28" s="28" t="e">
        <f>IF(AND('Mapa final'!#REF!="Media",'Mapa final'!#REF!="Menor"),CONCATENATE("R3C",'Mapa final'!#REF!),"")</f>
        <v>#REF!</v>
      </c>
      <c r="U28" s="28" t="e">
        <f>IF(AND('Mapa final'!#REF!="Media",'Mapa final'!#REF!="Menor"),CONCATENATE("R3C",'Mapa final'!#REF!),"")</f>
        <v>#REF!</v>
      </c>
      <c r="V28" s="28" t="e">
        <f>IF(AND('Mapa final'!#REF!="Media",'Mapa final'!#REF!="Moderado"),CONCATENATE("R3C",'Mapa final'!#REF!),"")</f>
        <v>#REF!</v>
      </c>
      <c r="W28" s="28" t="e">
        <f>IF(AND('Mapa final'!#REF!="Media",'Mapa final'!#REF!="Moderado"),CONCATENATE("R3C",'Mapa final'!#REF!),"")</f>
        <v>#REF!</v>
      </c>
      <c r="X28" s="28" t="e">
        <f>IF(AND('Mapa final'!#REF!="Media",'Mapa final'!#REF!="Moderado"),CONCATENATE("R3C",'Mapa final'!#REF!),"")</f>
        <v>#REF!</v>
      </c>
      <c r="Y28" s="28" t="e">
        <f>IF(AND(#REF!="Media",#REF!="Moderado"),CONCATENATE("R3C",#REF!),"")</f>
        <v>#REF!</v>
      </c>
      <c r="Z28" s="28" t="e">
        <f>IF(AND('Mapa final'!#REF!="Media",'Mapa final'!#REF!="Moderado"),CONCATENATE("R3C",'Mapa final'!#REF!),"")</f>
        <v>#REF!</v>
      </c>
      <c r="AA28" s="28" t="e">
        <f>IF(AND('Mapa final'!#REF!="Media",'Mapa final'!#REF!="Moderado"),CONCATENATE("R3C",'Mapa final'!#REF!),"")</f>
        <v>#REF!</v>
      </c>
      <c r="AB28" s="29" t="e">
        <f>IF(AND('Mapa final'!#REF!="Media",'Mapa final'!#REF!="Mayor"),CONCATENATE("R3C",'Mapa final'!#REF!),"")</f>
        <v>#REF!</v>
      </c>
      <c r="AC28" s="29" t="e">
        <f>IF(AND('Mapa final'!#REF!="Media",'Mapa final'!#REF!="Mayor"),CONCATENATE("R3C",'Mapa final'!#REF!),"")</f>
        <v>#REF!</v>
      </c>
      <c r="AD28" s="29" t="e">
        <f>IF(AND('Mapa final'!#REF!="Media",'Mapa final'!#REF!="Mayor"),CONCATENATE("R3C",'Mapa final'!#REF!),"")</f>
        <v>#REF!</v>
      </c>
      <c r="AE28" s="29" t="e">
        <f>IF(AND(#REF!="Media",#REF!="Mayor"),CONCATENATE("R3C",#REF!),"")</f>
        <v>#REF!</v>
      </c>
      <c r="AF28" s="29" t="e">
        <f>IF(AND('Mapa final'!#REF!="Media",'Mapa final'!#REF!="Mayor"),CONCATENATE("R3C",'Mapa final'!#REF!),"")</f>
        <v>#REF!</v>
      </c>
      <c r="AG28" s="29" t="e">
        <f>IF(AND('Mapa final'!#REF!="Media",'Mapa final'!#REF!="Mayor"),CONCATENATE("R3C",'Mapa final'!#REF!),"")</f>
        <v>#REF!</v>
      </c>
      <c r="AH28" s="30" t="e">
        <f>IF(AND('Mapa final'!#REF!="Media",'Mapa final'!#REF!="Catastrófico"),CONCATENATE("R3C",'Mapa final'!#REF!),"")</f>
        <v>#REF!</v>
      </c>
      <c r="AI28" s="30" t="e">
        <f>IF(AND('Mapa final'!#REF!="Media",'Mapa final'!#REF!="Catastrófico"),CONCATENATE("R3C",'Mapa final'!#REF!),"")</f>
        <v>#REF!</v>
      </c>
      <c r="AJ28" s="30" t="e">
        <f>IF(AND('Mapa final'!#REF!="Media",'Mapa final'!#REF!="Catastrófico"),CONCATENATE("R3C",'Mapa final'!#REF!),"")</f>
        <v>#REF!</v>
      </c>
      <c r="AK28" s="30" t="e">
        <f>IF(AND(#REF!="Media",#REF!="Catastrófico"),CONCATENATE("R3C",#REF!),"")</f>
        <v>#REF!</v>
      </c>
      <c r="AL28" s="30" t="e">
        <f>IF(AND('Mapa final'!#REF!="Media",'Mapa final'!#REF!="Catastrófico"),CONCATENATE("R3C",'Mapa final'!#REF!),"")</f>
        <v>#REF!</v>
      </c>
      <c r="AM28" s="30" t="e">
        <f>IF(AND('Mapa final'!#REF!="Media",'Mapa final'!#REF!="Catastrófico"),CONCATENATE("R3C",'Mapa final'!#REF!),"")</f>
        <v>#REF!</v>
      </c>
      <c r="AN28" s="1"/>
      <c r="AO28" s="1619"/>
      <c r="AP28" s="967"/>
      <c r="AQ28" s="967"/>
      <c r="AR28" s="967"/>
      <c r="AS28" s="967"/>
      <c r="AT28" s="1620"/>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1597"/>
      <c r="C29" s="967"/>
      <c r="D29" s="968"/>
      <c r="E29" s="967"/>
      <c r="F29" s="967"/>
      <c r="G29" s="967"/>
      <c r="H29" s="967"/>
      <c r="I29" s="968"/>
      <c r="J29" s="28" t="e">
        <f>IF(AND('Mapa final'!#REF!="Media",'Mapa final'!#REF!="Leve"),CONCATENATE("R4C",'Mapa final'!#REF!),"")</f>
        <v>#REF!</v>
      </c>
      <c r="K29" s="28" t="e">
        <f>IF(AND('Mapa final'!#REF!="Media",'Mapa final'!#REF!="Leve"),CONCATENATE("R4C",'Mapa final'!#REF!),"")</f>
        <v>#REF!</v>
      </c>
      <c r="L29" s="28" t="e">
        <f>IF(AND('Mapa final'!#REF!="Media",'Mapa final'!#REF!="Leve"),CONCATENATE("R4C",'Mapa final'!#REF!),"")</f>
        <v>#REF!</v>
      </c>
      <c r="M29" s="28" t="e">
        <f>IF(AND('Mapa final'!#REF!="Media",'Mapa final'!#REF!="Leve"),CONCATENATE("R4C",'Mapa final'!#REF!),"")</f>
        <v>#REF!</v>
      </c>
      <c r="N29" s="28" t="e">
        <f>IF(AND('Mapa final'!#REF!="Media",'Mapa final'!#REF!="Leve"),CONCATENATE("R4C",'Mapa final'!#REF!),"")</f>
        <v>#REF!</v>
      </c>
      <c r="O29" s="28" t="e">
        <f>IF(AND('Mapa final'!#REF!="Media",'Mapa final'!#REF!="Leve"),CONCATENATE("R4C",'Mapa final'!#REF!),"")</f>
        <v>#REF!</v>
      </c>
      <c r="P29" s="28" t="e">
        <f>IF(AND('Mapa final'!#REF!="Media",'Mapa final'!#REF!="Menor"),CONCATENATE("R4C",'Mapa final'!#REF!),"")</f>
        <v>#REF!</v>
      </c>
      <c r="Q29" s="28" t="e">
        <f>IF(AND('Mapa final'!#REF!="Media",'Mapa final'!#REF!="Menor"),CONCATENATE("R4C",'Mapa final'!#REF!),"")</f>
        <v>#REF!</v>
      </c>
      <c r="R29" s="28" t="e">
        <f>IF(AND('Mapa final'!#REF!="Media",'Mapa final'!#REF!="Menor"),CONCATENATE("R4C",'Mapa final'!#REF!),"")</f>
        <v>#REF!</v>
      </c>
      <c r="S29" s="28" t="e">
        <f>IF(AND('Mapa final'!#REF!="Media",'Mapa final'!#REF!="Menor"),CONCATENATE("R4C",'Mapa final'!#REF!),"")</f>
        <v>#REF!</v>
      </c>
      <c r="T29" s="28" t="e">
        <f>IF(AND('Mapa final'!#REF!="Media",'Mapa final'!#REF!="Menor"),CONCATENATE("R4C",'Mapa final'!#REF!),"")</f>
        <v>#REF!</v>
      </c>
      <c r="U29" s="28" t="e">
        <f>IF(AND('Mapa final'!#REF!="Media",'Mapa final'!#REF!="Menor"),CONCATENATE("R4C",'Mapa final'!#REF!),"")</f>
        <v>#REF!</v>
      </c>
      <c r="V29" s="28" t="e">
        <f>IF(AND('Mapa final'!#REF!="Media",'Mapa final'!#REF!="Moderado"),CONCATENATE("R4C",'Mapa final'!#REF!),"")</f>
        <v>#REF!</v>
      </c>
      <c r="W29" s="28" t="e">
        <f>IF(AND('Mapa final'!#REF!="Media",'Mapa final'!#REF!="Moderado"),CONCATENATE("R4C",'Mapa final'!#REF!),"")</f>
        <v>#REF!</v>
      </c>
      <c r="X29" s="28" t="e">
        <f>IF(AND('Mapa final'!#REF!="Media",'Mapa final'!#REF!="Moderado"),CONCATENATE("R4C",'Mapa final'!#REF!),"")</f>
        <v>#REF!</v>
      </c>
      <c r="Y29" s="28" t="e">
        <f>IF(AND('Mapa final'!#REF!="Media",'Mapa final'!#REF!="Moderado"),CONCATENATE("R4C",'Mapa final'!#REF!),"")</f>
        <v>#REF!</v>
      </c>
      <c r="Z29" s="28" t="e">
        <f>IF(AND('Mapa final'!#REF!="Media",'Mapa final'!#REF!="Moderado"),CONCATENATE("R4C",'Mapa final'!#REF!),"")</f>
        <v>#REF!</v>
      </c>
      <c r="AA29" s="28" t="e">
        <f>IF(AND('Mapa final'!#REF!="Media",'Mapa final'!#REF!="Moderado"),CONCATENATE("R4C",'Mapa final'!#REF!),"")</f>
        <v>#REF!</v>
      </c>
      <c r="AB29" s="29" t="e">
        <f>IF(AND('Mapa final'!#REF!="Media",'Mapa final'!#REF!="Mayor"),CONCATENATE("R4C",'Mapa final'!#REF!),"")</f>
        <v>#REF!</v>
      </c>
      <c r="AC29" s="29" t="e">
        <f>IF(AND('Mapa final'!#REF!="Media",'Mapa final'!#REF!="Mayor"),CONCATENATE("R4C",'Mapa final'!#REF!),"")</f>
        <v>#REF!</v>
      </c>
      <c r="AD29" s="29" t="e">
        <f>IF(AND('Mapa final'!#REF!="Media",'Mapa final'!#REF!="Mayor"),CONCATENATE("R4C",'Mapa final'!#REF!),"")</f>
        <v>#REF!</v>
      </c>
      <c r="AE29" s="29" t="e">
        <f>IF(AND('Mapa final'!#REF!="Media",'Mapa final'!#REF!="Mayor"),CONCATENATE("R4C",'Mapa final'!#REF!),"")</f>
        <v>#REF!</v>
      </c>
      <c r="AF29" s="29" t="e">
        <f>IF(AND('Mapa final'!#REF!="Media",'Mapa final'!#REF!="Mayor"),CONCATENATE("R4C",'Mapa final'!#REF!),"")</f>
        <v>#REF!</v>
      </c>
      <c r="AG29" s="29" t="e">
        <f>IF(AND('Mapa final'!#REF!="Media",'Mapa final'!#REF!="Mayor"),CONCATENATE("R4C",'Mapa final'!#REF!),"")</f>
        <v>#REF!</v>
      </c>
      <c r="AH29" s="30" t="e">
        <f>IF(AND('Mapa final'!#REF!="Media",'Mapa final'!#REF!="Catastrófico"),CONCATENATE("R4C",'Mapa final'!#REF!),"")</f>
        <v>#REF!</v>
      </c>
      <c r="AI29" s="30" t="e">
        <f>IF(AND('Mapa final'!#REF!="Media",'Mapa final'!#REF!="Catastrófico"),CONCATENATE("R4C",'Mapa final'!#REF!),"")</f>
        <v>#REF!</v>
      </c>
      <c r="AJ29" s="30" t="e">
        <f>IF(AND('Mapa final'!#REF!="Media",'Mapa final'!#REF!="Catastrófico"),CONCATENATE("R4C",'Mapa final'!#REF!),"")</f>
        <v>#REF!</v>
      </c>
      <c r="AK29" s="30" t="e">
        <f>IF(AND('Mapa final'!#REF!="Media",'Mapa final'!#REF!="Catastrófico"),CONCATENATE("R4C",'Mapa final'!#REF!),"")</f>
        <v>#REF!</v>
      </c>
      <c r="AL29" s="30" t="e">
        <f>IF(AND('Mapa final'!#REF!="Media",'Mapa final'!#REF!="Catastrófico"),CONCATENATE("R4C",'Mapa final'!#REF!),"")</f>
        <v>#REF!</v>
      </c>
      <c r="AM29" s="30" t="e">
        <f>IF(AND('Mapa final'!#REF!="Media",'Mapa final'!#REF!="Catastrófico"),CONCATENATE("R4C",'Mapa final'!#REF!),"")</f>
        <v>#REF!</v>
      </c>
      <c r="AN29" s="1"/>
      <c r="AO29" s="1619"/>
      <c r="AP29" s="967"/>
      <c r="AQ29" s="967"/>
      <c r="AR29" s="967"/>
      <c r="AS29" s="967"/>
      <c r="AT29" s="1620"/>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1597"/>
      <c r="C30" s="967"/>
      <c r="D30" s="968"/>
      <c r="E30" s="967"/>
      <c r="F30" s="967"/>
      <c r="G30" s="967"/>
      <c r="H30" s="967"/>
      <c r="I30" s="968"/>
      <c r="J30" s="28" t="e">
        <f>IF(AND('Mapa final'!#REF!="Media",'Mapa final'!#REF!="Leve"),CONCATENATE("R5C",'Mapa final'!#REF!),"")</f>
        <v>#REF!</v>
      </c>
      <c r="K30" s="28" t="e">
        <f>IF(AND('Mapa final'!#REF!="Media",'Mapa final'!#REF!="Leve"),CONCATENATE("R5C",'Mapa final'!#REF!),"")</f>
        <v>#REF!</v>
      </c>
      <c r="L30" s="28" t="e">
        <f>IF(AND('Mapa final'!#REF!="Media",'Mapa final'!#REF!="Leve"),CONCATENATE("R5C",'Mapa final'!#REF!),"")</f>
        <v>#REF!</v>
      </c>
      <c r="M30" s="28" t="e">
        <f>IF(AND('Mapa final'!#REF!="Media",'Mapa final'!#REF!="Leve"),CONCATENATE("R5C",'Mapa final'!#REF!),"")</f>
        <v>#REF!</v>
      </c>
      <c r="N30" s="28" t="e">
        <f>IF(AND('Mapa final'!#REF!="Media",'Mapa final'!#REF!="Leve"),CONCATENATE("R5C",'Mapa final'!#REF!),"")</f>
        <v>#REF!</v>
      </c>
      <c r="O30" s="28" t="e">
        <f>IF(AND('Mapa final'!#REF!="Media",'Mapa final'!#REF!="Leve"),CONCATENATE("R5C",'Mapa final'!#REF!),"")</f>
        <v>#REF!</v>
      </c>
      <c r="P30" s="28" t="e">
        <f>IF(AND('Mapa final'!#REF!="Media",'Mapa final'!#REF!="Menor"),CONCATENATE("R5C",'Mapa final'!#REF!),"")</f>
        <v>#REF!</v>
      </c>
      <c r="Q30" s="28" t="e">
        <f>IF(AND('Mapa final'!#REF!="Media",'Mapa final'!#REF!="Menor"),CONCATENATE("R5C",'Mapa final'!#REF!),"")</f>
        <v>#REF!</v>
      </c>
      <c r="R30" s="28" t="e">
        <f>IF(AND('Mapa final'!#REF!="Media",'Mapa final'!#REF!="Menor"),CONCATENATE("R5C",'Mapa final'!#REF!),"")</f>
        <v>#REF!</v>
      </c>
      <c r="S30" s="28" t="e">
        <f>IF(AND('Mapa final'!#REF!="Media",'Mapa final'!#REF!="Menor"),CONCATENATE("R5C",'Mapa final'!#REF!),"")</f>
        <v>#REF!</v>
      </c>
      <c r="T30" s="28" t="e">
        <f>IF(AND('Mapa final'!#REF!="Media",'Mapa final'!#REF!="Menor"),CONCATENATE("R5C",'Mapa final'!#REF!),"")</f>
        <v>#REF!</v>
      </c>
      <c r="U30" s="28" t="e">
        <f>IF(AND('Mapa final'!#REF!="Media",'Mapa final'!#REF!="Menor"),CONCATENATE("R5C",'Mapa final'!#REF!),"")</f>
        <v>#REF!</v>
      </c>
      <c r="V30" s="28" t="e">
        <f>IF(AND('Mapa final'!#REF!="Media",'Mapa final'!#REF!="Moderado"),CONCATENATE("R5C",'Mapa final'!#REF!),"")</f>
        <v>#REF!</v>
      </c>
      <c r="W30" s="28" t="e">
        <f>IF(AND('Mapa final'!#REF!="Media",'Mapa final'!#REF!="Moderado"),CONCATENATE("R5C",'Mapa final'!#REF!),"")</f>
        <v>#REF!</v>
      </c>
      <c r="X30" s="28" t="e">
        <f>IF(AND('Mapa final'!#REF!="Media",'Mapa final'!#REF!="Moderado"),CONCATENATE("R5C",'Mapa final'!#REF!),"")</f>
        <v>#REF!</v>
      </c>
      <c r="Y30" s="28" t="e">
        <f>IF(AND('Mapa final'!#REF!="Media",'Mapa final'!#REF!="Moderado"),CONCATENATE("R5C",'Mapa final'!#REF!),"")</f>
        <v>#REF!</v>
      </c>
      <c r="Z30" s="28" t="e">
        <f>IF(AND('Mapa final'!#REF!="Media",'Mapa final'!#REF!="Moderado"),CONCATENATE("R5C",'Mapa final'!#REF!),"")</f>
        <v>#REF!</v>
      </c>
      <c r="AA30" s="28" t="e">
        <f>IF(AND('Mapa final'!#REF!="Media",'Mapa final'!#REF!="Moderado"),CONCATENATE("R5C",'Mapa final'!#REF!),"")</f>
        <v>#REF!</v>
      </c>
      <c r="AB30" s="29" t="e">
        <f>IF(AND('Mapa final'!#REF!="Media",'Mapa final'!#REF!="Mayor"),CONCATENATE("R5C",'Mapa final'!#REF!),"")</f>
        <v>#REF!</v>
      </c>
      <c r="AC30" s="29" t="e">
        <f>IF(AND('Mapa final'!#REF!="Media",'Mapa final'!#REF!="Mayor"),CONCATENATE("R5C",'Mapa final'!#REF!),"")</f>
        <v>#REF!</v>
      </c>
      <c r="AD30" s="29" t="e">
        <f>IF(AND('Mapa final'!#REF!="Media",'Mapa final'!#REF!="Mayor"),CONCATENATE("R5C",'Mapa final'!#REF!),"")</f>
        <v>#REF!</v>
      </c>
      <c r="AE30" s="29" t="e">
        <f>IF(AND('Mapa final'!#REF!="Media",'Mapa final'!#REF!="Mayor"),CONCATENATE("R5C",'Mapa final'!#REF!),"")</f>
        <v>#REF!</v>
      </c>
      <c r="AF30" s="29" t="e">
        <f>IF(AND('Mapa final'!#REF!="Media",'Mapa final'!#REF!="Mayor"),CONCATENATE("R5C",'Mapa final'!#REF!),"")</f>
        <v>#REF!</v>
      </c>
      <c r="AG30" s="29" t="e">
        <f>IF(AND('Mapa final'!#REF!="Media",'Mapa final'!#REF!="Mayor"),CONCATENATE("R5C",'Mapa final'!#REF!),"")</f>
        <v>#REF!</v>
      </c>
      <c r="AH30" s="30" t="e">
        <f>IF(AND('Mapa final'!#REF!="Media",'Mapa final'!#REF!="Catastrófico"),CONCATENATE("R5C",'Mapa final'!#REF!),"")</f>
        <v>#REF!</v>
      </c>
      <c r="AI30" s="30" t="e">
        <f>IF(AND('Mapa final'!#REF!="Media",'Mapa final'!#REF!="Catastrófico"),CONCATENATE("R5C",'Mapa final'!#REF!),"")</f>
        <v>#REF!</v>
      </c>
      <c r="AJ30" s="30" t="e">
        <f>IF(AND('Mapa final'!#REF!="Media",'Mapa final'!#REF!="Catastrófico"),CONCATENATE("R5C",'Mapa final'!#REF!),"")</f>
        <v>#REF!</v>
      </c>
      <c r="AK30" s="30" t="e">
        <f>IF(AND('Mapa final'!#REF!="Media",'Mapa final'!#REF!="Catastrófico"),CONCATENATE("R5C",'Mapa final'!#REF!),"")</f>
        <v>#REF!</v>
      </c>
      <c r="AL30" s="30" t="e">
        <f>IF(AND('Mapa final'!#REF!="Media",'Mapa final'!#REF!="Catastrófico"),CONCATENATE("R5C",'Mapa final'!#REF!),"")</f>
        <v>#REF!</v>
      </c>
      <c r="AM30" s="30" t="e">
        <f>IF(AND('Mapa final'!#REF!="Media",'Mapa final'!#REF!="Catastrófico"),CONCATENATE("R5C",'Mapa final'!#REF!),"")</f>
        <v>#REF!</v>
      </c>
      <c r="AN30" s="1"/>
      <c r="AO30" s="1619"/>
      <c r="AP30" s="967"/>
      <c r="AQ30" s="967"/>
      <c r="AR30" s="967"/>
      <c r="AS30" s="967"/>
      <c r="AT30" s="1620"/>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1597"/>
      <c r="C31" s="967"/>
      <c r="D31" s="968"/>
      <c r="E31" s="967"/>
      <c r="F31" s="967"/>
      <c r="G31" s="967"/>
      <c r="H31" s="967"/>
      <c r="I31" s="968"/>
      <c r="J31" s="28" t="e">
        <f>IF(AND('Mapa final'!#REF!="Media",'Mapa final'!#REF!="Leve"),CONCATENATE("R6C",'Mapa final'!#REF!),"")</f>
        <v>#REF!</v>
      </c>
      <c r="K31" s="28" t="e">
        <f>IF(AND('Mapa final'!#REF!="Media",'Mapa final'!#REF!="Leve"),CONCATENATE("R6C",'Mapa final'!#REF!),"")</f>
        <v>#REF!</v>
      </c>
      <c r="L31" s="28" t="e">
        <f>IF(AND('Mapa final'!#REF!="Media",'Mapa final'!#REF!="Leve"),CONCATENATE("R6C",'Mapa final'!#REF!),"")</f>
        <v>#REF!</v>
      </c>
      <c r="M31" s="28" t="e">
        <f>IF(AND('Mapa final'!#REF!="Media",'Mapa final'!#REF!="Leve"),CONCATENATE("R6C",'Mapa final'!#REF!),"")</f>
        <v>#REF!</v>
      </c>
      <c r="N31" s="28" t="e">
        <f>IF(AND('Mapa final'!#REF!="Media",'Mapa final'!#REF!="Leve"),CONCATENATE("R6C",'Mapa final'!#REF!),"")</f>
        <v>#REF!</v>
      </c>
      <c r="O31" s="28" t="e">
        <f>IF(AND('Mapa final'!#REF!="Media",'Mapa final'!#REF!="Leve"),CONCATENATE("R6C",'Mapa final'!#REF!),"")</f>
        <v>#REF!</v>
      </c>
      <c r="P31" s="28" t="e">
        <f>IF(AND('Mapa final'!#REF!="Media",'Mapa final'!#REF!="Menor"),CONCATENATE("R6C",'Mapa final'!#REF!),"")</f>
        <v>#REF!</v>
      </c>
      <c r="Q31" s="28" t="e">
        <f>IF(AND('Mapa final'!#REF!="Media",'Mapa final'!#REF!="Menor"),CONCATENATE("R6C",'Mapa final'!#REF!),"")</f>
        <v>#REF!</v>
      </c>
      <c r="R31" s="28" t="e">
        <f>IF(AND('Mapa final'!#REF!="Media",'Mapa final'!#REF!="Menor"),CONCATENATE("R6C",'Mapa final'!#REF!),"")</f>
        <v>#REF!</v>
      </c>
      <c r="S31" s="28" t="e">
        <f>IF(AND('Mapa final'!#REF!="Media",'Mapa final'!#REF!="Menor"),CONCATENATE("R6C",'Mapa final'!#REF!),"")</f>
        <v>#REF!</v>
      </c>
      <c r="T31" s="28" t="e">
        <f>IF(AND('Mapa final'!#REF!="Media",'Mapa final'!#REF!="Menor"),CONCATENATE("R6C",'Mapa final'!#REF!),"")</f>
        <v>#REF!</v>
      </c>
      <c r="U31" s="28" t="e">
        <f>IF(AND('Mapa final'!#REF!="Media",'Mapa final'!#REF!="Menor"),CONCATENATE("R6C",'Mapa final'!#REF!),"")</f>
        <v>#REF!</v>
      </c>
      <c r="V31" s="28" t="e">
        <f>IF(AND('Mapa final'!#REF!="Media",'Mapa final'!#REF!="Moderado"),CONCATENATE("R6C",'Mapa final'!#REF!),"")</f>
        <v>#REF!</v>
      </c>
      <c r="W31" s="28" t="e">
        <f>IF(AND('Mapa final'!#REF!="Media",'Mapa final'!#REF!="Moderado"),CONCATENATE("R6C",'Mapa final'!#REF!),"")</f>
        <v>#REF!</v>
      </c>
      <c r="X31" s="28" t="e">
        <f>IF(AND('Mapa final'!#REF!="Media",'Mapa final'!#REF!="Moderado"),CONCATENATE("R6C",'Mapa final'!#REF!),"")</f>
        <v>#REF!</v>
      </c>
      <c r="Y31" s="28" t="e">
        <f>IF(AND('Mapa final'!#REF!="Media",'Mapa final'!#REF!="Moderado"),CONCATENATE("R6C",'Mapa final'!#REF!),"")</f>
        <v>#REF!</v>
      </c>
      <c r="Z31" s="28" t="e">
        <f>IF(AND('Mapa final'!#REF!="Media",'Mapa final'!#REF!="Moderado"),CONCATENATE("R6C",'Mapa final'!#REF!),"")</f>
        <v>#REF!</v>
      </c>
      <c r="AA31" s="28" t="e">
        <f>IF(AND('Mapa final'!#REF!="Media",'Mapa final'!#REF!="Moderado"),CONCATENATE("R6C",'Mapa final'!#REF!),"")</f>
        <v>#REF!</v>
      </c>
      <c r="AB31" s="29" t="e">
        <f>IF(AND('Mapa final'!#REF!="Media",'Mapa final'!#REF!="Mayor"),CONCATENATE("R6C",'Mapa final'!#REF!),"")</f>
        <v>#REF!</v>
      </c>
      <c r="AC31" s="29" t="e">
        <f>IF(AND('Mapa final'!#REF!="Media",'Mapa final'!#REF!="Mayor"),CONCATENATE("R6C",'Mapa final'!#REF!),"")</f>
        <v>#REF!</v>
      </c>
      <c r="AD31" s="29" t="e">
        <f>IF(AND('Mapa final'!#REF!="Media",'Mapa final'!#REF!="Mayor"),CONCATENATE("R6C",'Mapa final'!#REF!),"")</f>
        <v>#REF!</v>
      </c>
      <c r="AE31" s="29" t="e">
        <f>IF(AND('Mapa final'!#REF!="Media",'Mapa final'!#REF!="Mayor"),CONCATENATE("R6C",'Mapa final'!#REF!),"")</f>
        <v>#REF!</v>
      </c>
      <c r="AF31" s="29" t="e">
        <f>IF(AND('Mapa final'!#REF!="Media",'Mapa final'!#REF!="Mayor"),CONCATENATE("R6C",'Mapa final'!#REF!),"")</f>
        <v>#REF!</v>
      </c>
      <c r="AG31" s="29" t="e">
        <f>IF(AND('Mapa final'!#REF!="Media",'Mapa final'!#REF!="Mayor"),CONCATENATE("R6C",'Mapa final'!#REF!),"")</f>
        <v>#REF!</v>
      </c>
      <c r="AH31" s="30" t="e">
        <f>IF(AND('Mapa final'!#REF!="Media",'Mapa final'!#REF!="Catastrófico"),CONCATENATE("R6C",'Mapa final'!#REF!),"")</f>
        <v>#REF!</v>
      </c>
      <c r="AI31" s="30" t="e">
        <f>IF(AND('Mapa final'!#REF!="Media",'Mapa final'!#REF!="Catastrófico"),CONCATENATE("R6C",'Mapa final'!#REF!),"")</f>
        <v>#REF!</v>
      </c>
      <c r="AJ31" s="30" t="e">
        <f>IF(AND('Mapa final'!#REF!="Media",'Mapa final'!#REF!="Catastrófico"),CONCATENATE("R6C",'Mapa final'!#REF!),"")</f>
        <v>#REF!</v>
      </c>
      <c r="AK31" s="30" t="e">
        <f>IF(AND('Mapa final'!#REF!="Media",'Mapa final'!#REF!="Catastrófico"),CONCATENATE("R6C",'Mapa final'!#REF!),"")</f>
        <v>#REF!</v>
      </c>
      <c r="AL31" s="30" t="e">
        <f>IF(AND('Mapa final'!#REF!="Media",'Mapa final'!#REF!="Catastrófico"),CONCATENATE("R6C",'Mapa final'!#REF!),"")</f>
        <v>#REF!</v>
      </c>
      <c r="AM31" s="30" t="e">
        <f>IF(AND('Mapa final'!#REF!="Media",'Mapa final'!#REF!="Catastrófico"),CONCATENATE("R6C",'Mapa final'!#REF!),"")</f>
        <v>#REF!</v>
      </c>
      <c r="AN31" s="1"/>
      <c r="AO31" s="1619"/>
      <c r="AP31" s="967"/>
      <c r="AQ31" s="967"/>
      <c r="AR31" s="967"/>
      <c r="AS31" s="967"/>
      <c r="AT31" s="1620"/>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1597"/>
      <c r="C32" s="967"/>
      <c r="D32" s="968"/>
      <c r="E32" s="967"/>
      <c r="F32" s="967"/>
      <c r="G32" s="967"/>
      <c r="H32" s="967"/>
      <c r="I32" s="968"/>
      <c r="J32" s="28" t="e">
        <f>IF(AND('Mapa final'!#REF!="Media",'Mapa final'!#REF!="Leve"),CONCATENATE("R7C",'Mapa final'!#REF!),"")</f>
        <v>#REF!</v>
      </c>
      <c r="K32" s="28" t="e">
        <f>IF(AND('Mapa final'!#REF!="Media",'Mapa final'!#REF!="Leve"),CONCATENATE("R7C",'Mapa final'!#REF!),"")</f>
        <v>#REF!</v>
      </c>
      <c r="L32" s="28" t="e">
        <f>IF(AND('Mapa final'!#REF!="Media",'Mapa final'!#REF!="Leve"),CONCATENATE("R7C",'Mapa final'!#REF!),"")</f>
        <v>#REF!</v>
      </c>
      <c r="M32" s="28" t="e">
        <f>IF(AND('Mapa final'!#REF!="Media",'Mapa final'!#REF!="Leve"),CONCATENATE("R7C",'Mapa final'!#REF!),"")</f>
        <v>#REF!</v>
      </c>
      <c r="N32" s="28" t="e">
        <f>IF(AND('Mapa final'!#REF!="Media",'Mapa final'!#REF!="Leve"),CONCATENATE("R7C",'Mapa final'!#REF!),"")</f>
        <v>#REF!</v>
      </c>
      <c r="O32" s="28" t="e">
        <f>IF(AND('Mapa final'!#REF!="Media",'Mapa final'!#REF!="Leve"),CONCATENATE("R7C",'Mapa final'!#REF!),"")</f>
        <v>#REF!</v>
      </c>
      <c r="P32" s="28" t="e">
        <f>IF(AND('Mapa final'!#REF!="Media",'Mapa final'!#REF!="Menor"),CONCATENATE("R7C",'Mapa final'!#REF!),"")</f>
        <v>#REF!</v>
      </c>
      <c r="Q32" s="28" t="e">
        <f>IF(AND('Mapa final'!#REF!="Media",'Mapa final'!#REF!="Menor"),CONCATENATE("R7C",'Mapa final'!#REF!),"")</f>
        <v>#REF!</v>
      </c>
      <c r="R32" s="28" t="e">
        <f>IF(AND('Mapa final'!#REF!="Media",'Mapa final'!#REF!="Menor"),CONCATENATE("R7C",'Mapa final'!#REF!),"")</f>
        <v>#REF!</v>
      </c>
      <c r="S32" s="28" t="e">
        <f>IF(AND('Mapa final'!#REF!="Media",'Mapa final'!#REF!="Menor"),CONCATENATE("R7C",'Mapa final'!#REF!),"")</f>
        <v>#REF!</v>
      </c>
      <c r="T32" s="28" t="e">
        <f>IF(AND('Mapa final'!#REF!="Media",'Mapa final'!#REF!="Menor"),CONCATENATE("R7C",'Mapa final'!#REF!),"")</f>
        <v>#REF!</v>
      </c>
      <c r="U32" s="28" t="e">
        <f>IF(AND('Mapa final'!#REF!="Media",'Mapa final'!#REF!="Menor"),CONCATENATE("R7C",'Mapa final'!#REF!),"")</f>
        <v>#REF!</v>
      </c>
      <c r="V32" s="28" t="e">
        <f>IF(AND('Mapa final'!#REF!="Media",'Mapa final'!#REF!="Moderado"),CONCATENATE("R7C",'Mapa final'!#REF!),"")</f>
        <v>#REF!</v>
      </c>
      <c r="W32" s="28" t="e">
        <f>IF(AND('Mapa final'!#REF!="Media",'Mapa final'!#REF!="Moderado"),CONCATENATE("R7C",'Mapa final'!#REF!),"")</f>
        <v>#REF!</v>
      </c>
      <c r="X32" s="28" t="e">
        <f>IF(AND('Mapa final'!#REF!="Media",'Mapa final'!#REF!="Moderado"),CONCATENATE("R7C",'Mapa final'!#REF!),"")</f>
        <v>#REF!</v>
      </c>
      <c r="Y32" s="28" t="e">
        <f>IF(AND('Mapa final'!#REF!="Media",'Mapa final'!#REF!="Moderado"),CONCATENATE("R7C",'Mapa final'!#REF!),"")</f>
        <v>#REF!</v>
      </c>
      <c r="Z32" s="28" t="e">
        <f>IF(AND('Mapa final'!#REF!="Media",'Mapa final'!#REF!="Moderado"),CONCATENATE("R7C",'Mapa final'!#REF!),"")</f>
        <v>#REF!</v>
      </c>
      <c r="AA32" s="28" t="e">
        <f>IF(AND('Mapa final'!#REF!="Media",'Mapa final'!#REF!="Moderado"),CONCATENATE("R7C",'Mapa final'!#REF!),"")</f>
        <v>#REF!</v>
      </c>
      <c r="AB32" s="29" t="e">
        <f>IF(AND('Mapa final'!#REF!="Media",'Mapa final'!#REF!="Mayor"),CONCATENATE("R7C",'Mapa final'!#REF!),"")</f>
        <v>#REF!</v>
      </c>
      <c r="AC32" s="29" t="e">
        <f>IF(AND('Mapa final'!#REF!="Media",'Mapa final'!#REF!="Mayor"),CONCATENATE("R7C",'Mapa final'!#REF!),"")</f>
        <v>#REF!</v>
      </c>
      <c r="AD32" s="29" t="e">
        <f>IF(AND('Mapa final'!#REF!="Media",'Mapa final'!#REF!="Mayor"),CONCATENATE("R7C",'Mapa final'!#REF!),"")</f>
        <v>#REF!</v>
      </c>
      <c r="AE32" s="29" t="e">
        <f>IF(AND('Mapa final'!#REF!="Media",'Mapa final'!#REF!="Mayor"),CONCATENATE("R7C",'Mapa final'!#REF!),"")</f>
        <v>#REF!</v>
      </c>
      <c r="AF32" s="29" t="e">
        <f>IF(AND('Mapa final'!#REF!="Media",'Mapa final'!#REF!="Mayor"),CONCATENATE("R7C",'Mapa final'!#REF!),"")</f>
        <v>#REF!</v>
      </c>
      <c r="AG32" s="29" t="e">
        <f>IF(AND('Mapa final'!#REF!="Media",'Mapa final'!#REF!="Mayor"),CONCATENATE("R7C",'Mapa final'!#REF!),"")</f>
        <v>#REF!</v>
      </c>
      <c r="AH32" s="30" t="e">
        <f>IF(AND('Mapa final'!#REF!="Media",'Mapa final'!#REF!="Catastrófico"),CONCATENATE("R7C",'Mapa final'!#REF!),"")</f>
        <v>#REF!</v>
      </c>
      <c r="AI32" s="30" t="e">
        <f>IF(AND('Mapa final'!#REF!="Media",'Mapa final'!#REF!="Catastrófico"),CONCATENATE("R7C",'Mapa final'!#REF!),"")</f>
        <v>#REF!</v>
      </c>
      <c r="AJ32" s="30" t="e">
        <f>IF(AND('Mapa final'!#REF!="Media",'Mapa final'!#REF!="Catastrófico"),CONCATENATE("R7C",'Mapa final'!#REF!),"")</f>
        <v>#REF!</v>
      </c>
      <c r="AK32" s="30" t="e">
        <f>IF(AND('Mapa final'!#REF!="Media",'Mapa final'!#REF!="Catastrófico"),CONCATENATE("R7C",'Mapa final'!#REF!),"")</f>
        <v>#REF!</v>
      </c>
      <c r="AL32" s="30" t="e">
        <f>IF(AND('Mapa final'!#REF!="Media",'Mapa final'!#REF!="Catastrófico"),CONCATENATE("R7C",'Mapa final'!#REF!),"")</f>
        <v>#REF!</v>
      </c>
      <c r="AM32" s="30" t="e">
        <f>IF(AND('Mapa final'!#REF!="Media",'Mapa final'!#REF!="Catastrófico"),CONCATENATE("R7C",'Mapa final'!#REF!),"")</f>
        <v>#REF!</v>
      </c>
      <c r="AN32" s="1"/>
      <c r="AO32" s="1619"/>
      <c r="AP32" s="967"/>
      <c r="AQ32" s="967"/>
      <c r="AR32" s="967"/>
      <c r="AS32" s="967"/>
      <c r="AT32" s="1620"/>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1597"/>
      <c r="C33" s="967"/>
      <c r="D33" s="968"/>
      <c r="E33" s="967"/>
      <c r="F33" s="967"/>
      <c r="G33" s="967"/>
      <c r="H33" s="967"/>
      <c r="I33" s="968"/>
      <c r="J33" s="28" t="e">
        <f>IF(AND('Mapa final'!#REF!="Media",'Mapa final'!#REF!="Leve"),CONCATENATE("R8C",'Mapa final'!#REF!),"")</f>
        <v>#REF!</v>
      </c>
      <c r="K33" s="28" t="e">
        <f>IF(AND('Mapa final'!#REF!="Media",'Mapa final'!#REF!="Leve"),CONCATENATE("R8C",'Mapa final'!#REF!),"")</f>
        <v>#REF!</v>
      </c>
      <c r="L33" s="28" t="e">
        <f>IF(AND('Mapa final'!#REF!="Media",'Mapa final'!#REF!="Leve"),CONCATENATE("R8C",'Mapa final'!#REF!),"")</f>
        <v>#REF!</v>
      </c>
      <c r="M33" s="28" t="e">
        <f>IF(AND('Mapa final'!#REF!="Media",'Mapa final'!#REF!="Leve"),CONCATENATE("R8C",'Mapa final'!#REF!),"")</f>
        <v>#REF!</v>
      </c>
      <c r="N33" s="28" t="e">
        <f>IF(AND('Mapa final'!#REF!="Media",'Mapa final'!#REF!="Leve"),CONCATENATE("R8C",'Mapa final'!#REF!),"")</f>
        <v>#REF!</v>
      </c>
      <c r="O33" s="28" t="e">
        <f>IF(AND('Mapa final'!#REF!="Media",'Mapa final'!#REF!="Leve"),CONCATENATE("R8C",'Mapa final'!#REF!),"")</f>
        <v>#REF!</v>
      </c>
      <c r="P33" s="28" t="e">
        <f>IF(AND('Mapa final'!#REF!="Media",'Mapa final'!#REF!="Menor"),CONCATENATE("R8C",'Mapa final'!#REF!),"")</f>
        <v>#REF!</v>
      </c>
      <c r="Q33" s="28" t="e">
        <f>IF(AND('Mapa final'!#REF!="Media",'Mapa final'!#REF!="Menor"),CONCATENATE("R8C",'Mapa final'!#REF!),"")</f>
        <v>#REF!</v>
      </c>
      <c r="R33" s="28" t="e">
        <f>IF(AND('Mapa final'!#REF!="Media",'Mapa final'!#REF!="Menor"),CONCATENATE("R8C",'Mapa final'!#REF!),"")</f>
        <v>#REF!</v>
      </c>
      <c r="S33" s="28" t="e">
        <f>IF(AND('Mapa final'!#REF!="Media",'Mapa final'!#REF!="Menor"),CONCATENATE("R8C",'Mapa final'!#REF!),"")</f>
        <v>#REF!</v>
      </c>
      <c r="T33" s="28" t="e">
        <f>IF(AND('Mapa final'!#REF!="Media",'Mapa final'!#REF!="Menor"),CONCATENATE("R8C",'Mapa final'!#REF!),"")</f>
        <v>#REF!</v>
      </c>
      <c r="U33" s="28" t="e">
        <f>IF(AND('Mapa final'!#REF!="Media",'Mapa final'!#REF!="Menor"),CONCATENATE("R8C",'Mapa final'!#REF!),"")</f>
        <v>#REF!</v>
      </c>
      <c r="V33" s="28" t="e">
        <f>IF(AND('Mapa final'!#REF!="Media",'Mapa final'!#REF!="Moderado"),CONCATENATE("R8C",'Mapa final'!#REF!),"")</f>
        <v>#REF!</v>
      </c>
      <c r="W33" s="28" t="e">
        <f>IF(AND('Mapa final'!#REF!="Media",'Mapa final'!#REF!="Moderado"),CONCATENATE("R8C",'Mapa final'!#REF!),"")</f>
        <v>#REF!</v>
      </c>
      <c r="X33" s="28" t="e">
        <f>IF(AND('Mapa final'!#REF!="Media",'Mapa final'!#REF!="Moderado"),CONCATENATE("R8C",'Mapa final'!#REF!),"")</f>
        <v>#REF!</v>
      </c>
      <c r="Y33" s="28" t="e">
        <f>IF(AND('Mapa final'!#REF!="Media",'Mapa final'!#REF!="Moderado"),CONCATENATE("R8C",'Mapa final'!#REF!),"")</f>
        <v>#REF!</v>
      </c>
      <c r="Z33" s="28" t="e">
        <f>IF(AND('Mapa final'!#REF!="Media",'Mapa final'!#REF!="Moderado"),CONCATENATE("R8C",'Mapa final'!#REF!),"")</f>
        <v>#REF!</v>
      </c>
      <c r="AA33" s="28" t="e">
        <f>IF(AND('Mapa final'!#REF!="Media",'Mapa final'!#REF!="Moderado"),CONCATENATE("R8C",'Mapa final'!#REF!),"")</f>
        <v>#REF!</v>
      </c>
      <c r="AB33" s="29" t="e">
        <f>IF(AND('Mapa final'!#REF!="Media",'Mapa final'!#REF!="Mayor"),CONCATENATE("R8C",'Mapa final'!#REF!),"")</f>
        <v>#REF!</v>
      </c>
      <c r="AC33" s="29" t="e">
        <f>IF(AND('Mapa final'!#REF!="Media",'Mapa final'!#REF!="Mayor"),CONCATENATE("R8C",'Mapa final'!#REF!),"")</f>
        <v>#REF!</v>
      </c>
      <c r="AD33" s="29" t="e">
        <f>IF(AND('Mapa final'!#REF!="Media",'Mapa final'!#REF!="Mayor"),CONCATENATE("R8C",'Mapa final'!#REF!),"")</f>
        <v>#REF!</v>
      </c>
      <c r="AE33" s="29" t="e">
        <f>IF(AND('Mapa final'!#REF!="Media",'Mapa final'!#REF!="Mayor"),CONCATENATE("R8C",'Mapa final'!#REF!),"")</f>
        <v>#REF!</v>
      </c>
      <c r="AF33" s="29" t="e">
        <f>IF(AND('Mapa final'!#REF!="Media",'Mapa final'!#REF!="Mayor"),CONCATENATE("R8C",'Mapa final'!#REF!),"")</f>
        <v>#REF!</v>
      </c>
      <c r="AG33" s="29" t="e">
        <f>IF(AND('Mapa final'!#REF!="Media",'Mapa final'!#REF!="Mayor"),CONCATENATE("R8C",'Mapa final'!#REF!),"")</f>
        <v>#REF!</v>
      </c>
      <c r="AH33" s="30" t="e">
        <f>IF(AND('Mapa final'!#REF!="Media",'Mapa final'!#REF!="Catastrófico"),CONCATENATE("R8C",'Mapa final'!#REF!),"")</f>
        <v>#REF!</v>
      </c>
      <c r="AI33" s="30" t="e">
        <f>IF(AND('Mapa final'!#REF!="Media",'Mapa final'!#REF!="Catastrófico"),CONCATENATE("R8C",'Mapa final'!#REF!),"")</f>
        <v>#REF!</v>
      </c>
      <c r="AJ33" s="30" t="e">
        <f>IF(AND('Mapa final'!#REF!="Media",'Mapa final'!#REF!="Catastrófico"),CONCATENATE("R8C",'Mapa final'!#REF!),"")</f>
        <v>#REF!</v>
      </c>
      <c r="AK33" s="30" t="e">
        <f>IF(AND('Mapa final'!#REF!="Media",'Mapa final'!#REF!="Catastrófico"),CONCATENATE("R8C",'Mapa final'!#REF!),"")</f>
        <v>#REF!</v>
      </c>
      <c r="AL33" s="30" t="e">
        <f>IF(AND('Mapa final'!#REF!="Media",'Mapa final'!#REF!="Catastrófico"),CONCATENATE("R8C",'Mapa final'!#REF!),"")</f>
        <v>#REF!</v>
      </c>
      <c r="AM33" s="30" t="e">
        <f>IF(AND('Mapa final'!#REF!="Media",'Mapa final'!#REF!="Catastrófico"),CONCATENATE("R8C",'Mapa final'!#REF!),"")</f>
        <v>#REF!</v>
      </c>
      <c r="AN33" s="1"/>
      <c r="AO33" s="1619"/>
      <c r="AP33" s="967"/>
      <c r="AQ33" s="967"/>
      <c r="AR33" s="967"/>
      <c r="AS33" s="967"/>
      <c r="AT33" s="1620"/>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1597"/>
      <c r="C34" s="967"/>
      <c r="D34" s="968"/>
      <c r="E34" s="967"/>
      <c r="F34" s="967"/>
      <c r="G34" s="967"/>
      <c r="H34" s="967"/>
      <c r="I34" s="968"/>
      <c r="J34" s="28" t="e">
        <f>IF(AND('Mapa final'!#REF!="Media",'Mapa final'!#REF!="Leve"),CONCATENATE("R9C",'Mapa final'!#REF!),"")</f>
        <v>#REF!</v>
      </c>
      <c r="K34" s="28" t="e">
        <f>IF(AND('Mapa final'!#REF!="Media",'Mapa final'!#REF!="Leve"),CONCATENATE("R9C",'Mapa final'!#REF!),"")</f>
        <v>#REF!</v>
      </c>
      <c r="L34" s="28" t="e">
        <f>IF(AND('Mapa final'!#REF!="Media",'Mapa final'!#REF!="Leve"),CONCATENATE("R9C",'Mapa final'!#REF!),"")</f>
        <v>#REF!</v>
      </c>
      <c r="M34" s="28" t="e">
        <f>IF(AND('Mapa final'!#REF!="Media",'Mapa final'!#REF!="Leve"),CONCATENATE("R9C",'Mapa final'!#REF!),"")</f>
        <v>#REF!</v>
      </c>
      <c r="N34" s="28" t="e">
        <f>IF(AND('Mapa final'!#REF!="Media",'Mapa final'!#REF!="Leve"),CONCATENATE("R9C",'Mapa final'!#REF!),"")</f>
        <v>#REF!</v>
      </c>
      <c r="O34" s="28" t="e">
        <f>IF(AND('Mapa final'!#REF!="Media",'Mapa final'!#REF!="Leve"),CONCATENATE("R9C",'Mapa final'!#REF!),"")</f>
        <v>#REF!</v>
      </c>
      <c r="P34" s="28" t="e">
        <f>IF(AND('Mapa final'!#REF!="Media",'Mapa final'!#REF!="Menor"),CONCATENATE("R9C",'Mapa final'!#REF!),"")</f>
        <v>#REF!</v>
      </c>
      <c r="Q34" s="28" t="e">
        <f>IF(AND('Mapa final'!#REF!="Media",'Mapa final'!#REF!="Menor"),CONCATENATE("R9C",'Mapa final'!#REF!),"")</f>
        <v>#REF!</v>
      </c>
      <c r="R34" s="28" t="e">
        <f>IF(AND('Mapa final'!#REF!="Media",'Mapa final'!#REF!="Menor"),CONCATENATE("R9C",'Mapa final'!#REF!),"")</f>
        <v>#REF!</v>
      </c>
      <c r="S34" s="28" t="e">
        <f>IF(AND('Mapa final'!#REF!="Media",'Mapa final'!#REF!="Menor"),CONCATENATE("R9C",'Mapa final'!#REF!),"")</f>
        <v>#REF!</v>
      </c>
      <c r="T34" s="28" t="e">
        <f>IF(AND('Mapa final'!#REF!="Media",'Mapa final'!#REF!="Menor"),CONCATENATE("R9C",'Mapa final'!#REF!),"")</f>
        <v>#REF!</v>
      </c>
      <c r="U34" s="28" t="e">
        <f>IF(AND('Mapa final'!#REF!="Media",'Mapa final'!#REF!="Menor"),CONCATENATE("R9C",'Mapa final'!#REF!),"")</f>
        <v>#REF!</v>
      </c>
      <c r="V34" s="28" t="e">
        <f>IF(AND('Mapa final'!#REF!="Media",'Mapa final'!#REF!="Moderado"),CONCATENATE("R9C",'Mapa final'!#REF!),"")</f>
        <v>#REF!</v>
      </c>
      <c r="W34" s="28" t="e">
        <f>IF(AND('Mapa final'!#REF!="Media",'Mapa final'!#REF!="Moderado"),CONCATENATE("R9C",'Mapa final'!#REF!),"")</f>
        <v>#REF!</v>
      </c>
      <c r="X34" s="28" t="e">
        <f>IF(AND('Mapa final'!#REF!="Media",'Mapa final'!#REF!="Moderado"),CONCATENATE("R9C",'Mapa final'!#REF!),"")</f>
        <v>#REF!</v>
      </c>
      <c r="Y34" s="28" t="e">
        <f>IF(AND('Mapa final'!#REF!="Media",'Mapa final'!#REF!="Moderado"),CONCATENATE("R9C",'Mapa final'!#REF!),"")</f>
        <v>#REF!</v>
      </c>
      <c r="Z34" s="28" t="e">
        <f>IF(AND('Mapa final'!#REF!="Media",'Mapa final'!#REF!="Moderado"),CONCATENATE("R9C",'Mapa final'!#REF!),"")</f>
        <v>#REF!</v>
      </c>
      <c r="AA34" s="28" t="e">
        <f>IF(AND('Mapa final'!#REF!="Media",'Mapa final'!#REF!="Moderado"),CONCATENATE("R9C",'Mapa final'!#REF!),"")</f>
        <v>#REF!</v>
      </c>
      <c r="AB34" s="29" t="e">
        <f>IF(AND('Mapa final'!#REF!="Media",'Mapa final'!#REF!="Mayor"),CONCATENATE("R9C",'Mapa final'!#REF!),"")</f>
        <v>#REF!</v>
      </c>
      <c r="AC34" s="29" t="e">
        <f>IF(AND('Mapa final'!#REF!="Media",'Mapa final'!#REF!="Mayor"),CONCATENATE("R9C",'Mapa final'!#REF!),"")</f>
        <v>#REF!</v>
      </c>
      <c r="AD34" s="29" t="e">
        <f>IF(AND('Mapa final'!#REF!="Media",'Mapa final'!#REF!="Mayor"),CONCATENATE("R9C",'Mapa final'!#REF!),"")</f>
        <v>#REF!</v>
      </c>
      <c r="AE34" s="29" t="e">
        <f>IF(AND('Mapa final'!#REF!="Media",'Mapa final'!#REF!="Mayor"),CONCATENATE("R9C",'Mapa final'!#REF!),"")</f>
        <v>#REF!</v>
      </c>
      <c r="AF34" s="29" t="e">
        <f>IF(AND('Mapa final'!#REF!="Media",'Mapa final'!#REF!="Mayor"),CONCATENATE("R9C",'Mapa final'!#REF!),"")</f>
        <v>#REF!</v>
      </c>
      <c r="AG34" s="29" t="e">
        <f>IF(AND('Mapa final'!#REF!="Media",'Mapa final'!#REF!="Mayor"),CONCATENATE("R9C",'Mapa final'!#REF!),"")</f>
        <v>#REF!</v>
      </c>
      <c r="AH34" s="30" t="e">
        <f>IF(AND('Mapa final'!#REF!="Media",'Mapa final'!#REF!="Catastrófico"),CONCATENATE("R9C",'Mapa final'!#REF!),"")</f>
        <v>#REF!</v>
      </c>
      <c r="AI34" s="30" t="e">
        <f>IF(AND('Mapa final'!#REF!="Media",'Mapa final'!#REF!="Catastrófico"),CONCATENATE("R9C",'Mapa final'!#REF!),"")</f>
        <v>#REF!</v>
      </c>
      <c r="AJ34" s="30" t="e">
        <f>IF(AND('Mapa final'!#REF!="Media",'Mapa final'!#REF!="Catastrófico"),CONCATENATE("R9C",'Mapa final'!#REF!),"")</f>
        <v>#REF!</v>
      </c>
      <c r="AK34" s="30" t="e">
        <f>IF(AND('Mapa final'!#REF!="Media",'Mapa final'!#REF!="Catastrófico"),CONCATENATE("R9C",'Mapa final'!#REF!),"")</f>
        <v>#REF!</v>
      </c>
      <c r="AL34" s="30" t="e">
        <f>IF(AND('Mapa final'!#REF!="Media",'Mapa final'!#REF!="Catastrófico"),CONCATENATE("R9C",'Mapa final'!#REF!),"")</f>
        <v>#REF!</v>
      </c>
      <c r="AM34" s="30" t="e">
        <f>IF(AND('Mapa final'!#REF!="Media",'Mapa final'!#REF!="Catastrófico"),CONCATENATE("R9C",'Mapa final'!#REF!),"")</f>
        <v>#REF!</v>
      </c>
      <c r="AN34" s="1"/>
      <c r="AO34" s="1619"/>
      <c r="AP34" s="967"/>
      <c r="AQ34" s="967"/>
      <c r="AR34" s="967"/>
      <c r="AS34" s="967"/>
      <c r="AT34" s="1620"/>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1597"/>
      <c r="C35" s="967"/>
      <c r="D35" s="968"/>
      <c r="E35" s="1630"/>
      <c r="F35" s="1630"/>
      <c r="G35" s="1630"/>
      <c r="H35" s="1630"/>
      <c r="I35" s="1635"/>
      <c r="J35" s="28" t="e">
        <f>IF(AND('Mapa final'!#REF!="Media",'Mapa final'!#REF!="Leve"),CONCATENATE("R10C",'Mapa final'!#REF!),"")</f>
        <v>#REF!</v>
      </c>
      <c r="K35" s="28" t="e">
        <f>IF(AND('Mapa final'!#REF!="Media",'Mapa final'!#REF!="Leve"),CONCATENATE("R10C",'Mapa final'!#REF!),"")</f>
        <v>#REF!</v>
      </c>
      <c r="L35" s="28" t="e">
        <f>IF(AND('Mapa final'!#REF!="Media",'Mapa final'!#REF!="Leve"),CONCATENATE("R10C",'Mapa final'!#REF!),"")</f>
        <v>#REF!</v>
      </c>
      <c r="M35" s="28" t="e">
        <f>IF(AND('Mapa final'!#REF!="Media",'Mapa final'!#REF!="Leve"),CONCATENATE("R10C",'Mapa final'!#REF!),"")</f>
        <v>#REF!</v>
      </c>
      <c r="N35" s="28" t="e">
        <f>IF(AND('Mapa final'!#REF!="Media",'Mapa final'!#REF!="Leve"),CONCATENATE("R10C",'Mapa final'!#REF!),"")</f>
        <v>#REF!</v>
      </c>
      <c r="O35" s="28" t="e">
        <f>IF(AND('Mapa final'!#REF!="Media",'Mapa final'!#REF!="Leve"),CONCATENATE("R10C",'Mapa final'!#REF!),"")</f>
        <v>#REF!</v>
      </c>
      <c r="P35" s="28" t="e">
        <f>IF(AND('Mapa final'!#REF!="Media",'Mapa final'!#REF!="Menor"),CONCATENATE("R10C",'Mapa final'!#REF!),"")</f>
        <v>#REF!</v>
      </c>
      <c r="Q35" s="28" t="e">
        <f>IF(AND('Mapa final'!#REF!="Media",'Mapa final'!#REF!="Menor"),CONCATENATE("R10C",'Mapa final'!#REF!),"")</f>
        <v>#REF!</v>
      </c>
      <c r="R35" s="28" t="e">
        <f>IF(AND('Mapa final'!#REF!="Media",'Mapa final'!#REF!="Menor"),CONCATENATE("R10C",'Mapa final'!#REF!),"")</f>
        <v>#REF!</v>
      </c>
      <c r="S35" s="28" t="e">
        <f>IF(AND('Mapa final'!#REF!="Media",'Mapa final'!#REF!="Menor"),CONCATENATE("R10C",'Mapa final'!#REF!),"")</f>
        <v>#REF!</v>
      </c>
      <c r="T35" s="28" t="e">
        <f>IF(AND('Mapa final'!#REF!="Media",'Mapa final'!#REF!="Menor"),CONCATENATE("R10C",'Mapa final'!#REF!),"")</f>
        <v>#REF!</v>
      </c>
      <c r="U35" s="28" t="e">
        <f>IF(AND('Mapa final'!#REF!="Media",'Mapa final'!#REF!="Menor"),CONCATENATE("R10C",'Mapa final'!#REF!),"")</f>
        <v>#REF!</v>
      </c>
      <c r="V35" s="28" t="e">
        <f>IF(AND('Mapa final'!#REF!="Media",'Mapa final'!#REF!="Moderado"),CONCATENATE("R10C",'Mapa final'!#REF!),"")</f>
        <v>#REF!</v>
      </c>
      <c r="W35" s="28" t="e">
        <f>IF(AND('Mapa final'!#REF!="Media",'Mapa final'!#REF!="Moderado"),CONCATENATE("R10C",'Mapa final'!#REF!),"")</f>
        <v>#REF!</v>
      </c>
      <c r="X35" s="28" t="e">
        <f>IF(AND('Mapa final'!#REF!="Media",'Mapa final'!#REF!="Moderado"),CONCATENATE("R10C",'Mapa final'!#REF!),"")</f>
        <v>#REF!</v>
      </c>
      <c r="Y35" s="28" t="e">
        <f>IF(AND('Mapa final'!#REF!="Media",'Mapa final'!#REF!="Moderado"),CONCATENATE("R10C",'Mapa final'!#REF!),"")</f>
        <v>#REF!</v>
      </c>
      <c r="Z35" s="28" t="e">
        <f>IF(AND('Mapa final'!#REF!="Media",'Mapa final'!#REF!="Moderado"),CONCATENATE("R10C",'Mapa final'!#REF!),"")</f>
        <v>#REF!</v>
      </c>
      <c r="AA35" s="28" t="e">
        <f>IF(AND('Mapa final'!#REF!="Media",'Mapa final'!#REF!="Moderado"),CONCATENATE("R10C",'Mapa final'!#REF!),"")</f>
        <v>#REF!</v>
      </c>
      <c r="AB35" s="29" t="e">
        <f>IF(AND('Mapa final'!#REF!="Media",'Mapa final'!#REF!="Mayor"),CONCATENATE("R10C",'Mapa final'!#REF!),"")</f>
        <v>#REF!</v>
      </c>
      <c r="AC35" s="29" t="e">
        <f>IF(AND('Mapa final'!#REF!="Media",'Mapa final'!#REF!="Mayor"),CONCATENATE("R10C",'Mapa final'!#REF!),"")</f>
        <v>#REF!</v>
      </c>
      <c r="AD35" s="29" t="e">
        <f>IF(AND('Mapa final'!#REF!="Media",'Mapa final'!#REF!="Mayor"),CONCATENATE("R10C",'Mapa final'!#REF!),"")</f>
        <v>#REF!</v>
      </c>
      <c r="AE35" s="29" t="e">
        <f>IF(AND('Mapa final'!#REF!="Media",'Mapa final'!#REF!="Mayor"),CONCATENATE("R10C",'Mapa final'!#REF!),"")</f>
        <v>#REF!</v>
      </c>
      <c r="AF35" s="29"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0" t="e">
        <f>IF(AND('Mapa final'!#REF!="Media",'Mapa final'!#REF!="Catastrófico"),CONCATENATE("R10C",'Mapa final'!#REF!),"")</f>
        <v>#REF!</v>
      </c>
      <c r="AJ35" s="30" t="e">
        <f>IF(AND('Mapa final'!#REF!="Media",'Mapa final'!#REF!="Catastrófico"),CONCATENATE("R10C",'Mapa final'!#REF!),"")</f>
        <v>#REF!</v>
      </c>
      <c r="AK35" s="30" t="e">
        <f>IF(AND('Mapa final'!#REF!="Media",'Mapa final'!#REF!="Catastrófico"),CONCATENATE("R10C",'Mapa final'!#REF!),"")</f>
        <v>#REF!</v>
      </c>
      <c r="AL35" s="30" t="e">
        <f>IF(AND('Mapa final'!#REF!="Media",'Mapa final'!#REF!="Catastrófico"),CONCATENATE("R10C",'Mapa final'!#REF!),"")</f>
        <v>#REF!</v>
      </c>
      <c r="AM35" s="30" t="e">
        <f>IF(AND('Mapa final'!#REF!="Media",'Mapa final'!#REF!="Catastrófico"),CONCATENATE("R10C",'Mapa final'!#REF!),"")</f>
        <v>#REF!</v>
      </c>
      <c r="AN35" s="1"/>
      <c r="AO35" s="1621"/>
      <c r="AP35" s="1622"/>
      <c r="AQ35" s="1622"/>
      <c r="AR35" s="1622"/>
      <c r="AS35" s="1622"/>
      <c r="AT35" s="1623"/>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1597"/>
      <c r="C36" s="967"/>
      <c r="D36" s="968"/>
      <c r="E36" s="1645" t="s">
        <v>177</v>
      </c>
      <c r="F36" s="967"/>
      <c r="G36" s="967"/>
      <c r="H36" s="967"/>
      <c r="I36" s="967"/>
      <c r="J36" s="31" t="str">
        <f>IF(AND('Mapa final'!$AF$5="Baja",'Mapa final'!$AH$5="Leve"),CONCATENATE("R1C",'Mapa final'!$V$5),"")</f>
        <v/>
      </c>
      <c r="K36" s="32" t="str">
        <f>IF(AND('Mapa final'!$AF$6="Baja",'Mapa final'!$AH$6="Leve"),CONCATENATE("R1C",'Mapa final'!$V$6),"")</f>
        <v/>
      </c>
      <c r="L36" s="32" t="str">
        <f>IF(AND('Mapa final'!$AF$7="Baja",'Mapa final'!$AH$7="Leve"),CONCATENATE("R1C",'Mapa final'!$V$7),"")</f>
        <v/>
      </c>
      <c r="M36" s="32" t="e">
        <f>IF(AND('Mapa final'!#REF!="Baja",'Mapa final'!#REF!="Leve"),CONCATENATE("R1C",'Mapa final'!#REF!),"")</f>
        <v>#REF!</v>
      </c>
      <c r="N36" s="32" t="e">
        <f>IF(AND('Mapa final'!#REF!="Baja",'Mapa final'!#REF!="Leve"),CONCATENATE("R1C",'Mapa final'!#REF!),"")</f>
        <v>#REF!</v>
      </c>
      <c r="O36" s="32" t="e">
        <f>IF(AND('Mapa final'!#REF!="Baja",'Mapa final'!#REF!="Leve"),CONCATENATE("R1C",'Mapa final'!#REF!),"")</f>
        <v>#REF!</v>
      </c>
      <c r="P36" s="28" t="str">
        <f>IF(AND('Mapa final'!$AF$5="Baja",'Mapa final'!$AH$5="Menor"),CONCATENATE("R1C",'Mapa final'!$V$5),"")</f>
        <v/>
      </c>
      <c r="Q36" s="28" t="str">
        <f>IF(AND('Mapa final'!$AF$6="Baja",'Mapa final'!$AH$6="Menor"),CONCATENATE("R1C",'Mapa final'!$V$6),"")</f>
        <v/>
      </c>
      <c r="R36" s="28" t="str">
        <f>IF(AND('Mapa final'!$AF$7="Baja",'Mapa final'!$AH$7="Menor"),CONCATENATE("R1C",'Mapa final'!$V$7),"")</f>
        <v/>
      </c>
      <c r="S36" s="28" t="e">
        <f>IF(AND('Mapa final'!#REF!="Baja",'Mapa final'!#REF!="Menor"),CONCATENATE("R1C",'Mapa final'!#REF!),"")</f>
        <v>#REF!</v>
      </c>
      <c r="T36" s="28" t="e">
        <f>IF(AND('Mapa final'!#REF!="Baja",'Mapa final'!#REF!="Menor"),CONCATENATE("R1C",'Mapa final'!#REF!),"")</f>
        <v>#REF!</v>
      </c>
      <c r="U36" s="28" t="e">
        <f>IF(AND('Mapa final'!#REF!="Baja",'Mapa final'!#REF!="Menor"),CONCATENATE("R1C",'Mapa final'!#REF!),"")</f>
        <v>#REF!</v>
      </c>
      <c r="V36" s="28" t="str">
        <f>IF(AND('Mapa final'!$AF$5="Baja",'Mapa final'!$AH$5="Moderado"),CONCATENATE("R1C",'Mapa final'!$V$5),"")</f>
        <v/>
      </c>
      <c r="W36" s="28" t="str">
        <f>IF(AND('Mapa final'!$AF$6="Baja",'Mapa final'!$AH$6="Moderado"),CONCATENATE("R1C",'Mapa final'!$V$6),"")</f>
        <v/>
      </c>
      <c r="X36" s="28" t="str">
        <f>IF(AND('Mapa final'!$AF$7="Baja",'Mapa final'!$AH$7="Moderado"),CONCATENATE("R1C",'Mapa final'!$V$7),"")</f>
        <v/>
      </c>
      <c r="Y36" s="28" t="e">
        <f>IF(AND('Mapa final'!#REF!="Baja",'Mapa final'!#REF!="Moderado"),CONCATENATE("R1C",'Mapa final'!#REF!),"")</f>
        <v>#REF!</v>
      </c>
      <c r="Z36" s="28" t="e">
        <f>IF(AND('Mapa final'!#REF!="Baja",'Mapa final'!#REF!="Moderado"),CONCATENATE("R1C",'Mapa final'!#REF!),"")</f>
        <v>#REF!</v>
      </c>
      <c r="AA36" s="28" t="e">
        <f>IF(AND('Mapa final'!#REF!="Baja",'Mapa final'!#REF!="Moderado"),CONCATENATE("R1C",'Mapa final'!#REF!),"")</f>
        <v>#REF!</v>
      </c>
      <c r="AB36" s="29" t="str">
        <f>IF(AND('Mapa final'!$AF$5="Baja",'Mapa final'!$AH$5="Mayor"),CONCATENATE("R1C",'Mapa final'!$V$5),"")</f>
        <v/>
      </c>
      <c r="AC36" s="29" t="str">
        <f>IF(AND('Mapa final'!$AF$6="Baja",'Mapa final'!$AH$6="Mayor"),CONCATENATE("R1C",'Mapa final'!$V$6),"")</f>
        <v/>
      </c>
      <c r="AD36" s="29" t="str">
        <f>IF(AND('Mapa final'!$AF$7="Baja",'Mapa final'!$AH$7="Mayor"),CONCATENATE("R1C",'Mapa final'!$V$7),"")</f>
        <v/>
      </c>
      <c r="AE36" s="29" t="e">
        <f>IF(AND('Mapa final'!#REF!="Baja",'Mapa final'!#REF!="Mayor"),CONCATENATE("R1C",'Mapa final'!#REF!),"")</f>
        <v>#REF!</v>
      </c>
      <c r="AF36" s="29" t="e">
        <f>IF(AND('Mapa final'!#REF!="Baja",'Mapa final'!#REF!="Mayor"),CONCATENATE("R1C",'Mapa final'!#REF!),"")</f>
        <v>#REF!</v>
      </c>
      <c r="AG36" s="29" t="e">
        <f>IF(AND('Mapa final'!#REF!="Baja",'Mapa final'!#REF!="Mayor"),CONCATENATE("R1C",'Mapa final'!#REF!),"")</f>
        <v>#REF!</v>
      </c>
      <c r="AH36" s="30" t="str">
        <f>IF(AND('Mapa final'!$AF$5="Baja",'Mapa final'!$AH$5="Catastrófico"),CONCATENATE("R1C",'Mapa final'!$V$5),"")</f>
        <v/>
      </c>
      <c r="AI36" s="30" t="str">
        <f>IF(AND('Mapa final'!$AF$6="Baja",'Mapa final'!$AH$6="Catastrófico"),CONCATENATE("R1C",'Mapa final'!$V$6),"")</f>
        <v/>
      </c>
      <c r="AJ36" s="30" t="str">
        <f>IF(AND('Mapa final'!$AF$7="Baja",'Mapa final'!$AH$7="Catastrófico"),CONCATENATE("R1C",'Mapa final'!$V$7),"")</f>
        <v/>
      </c>
      <c r="AK36" s="30" t="e">
        <f>IF(AND('Mapa final'!#REF!="Baja",'Mapa final'!#REF!="Catastrófico"),CONCATENATE("R1C",'Mapa final'!#REF!),"")</f>
        <v>#REF!</v>
      </c>
      <c r="AL36" s="30" t="e">
        <f>IF(AND('Mapa final'!#REF!="Baja",'Mapa final'!#REF!="Catastrófico"),CONCATENATE("R1C",'Mapa final'!#REF!),"")</f>
        <v>#REF!</v>
      </c>
      <c r="AM36" s="30" t="e">
        <f>IF(AND('Mapa final'!#REF!="Baja",'Mapa final'!#REF!="Catastrófico"),CONCATENATE("R1C",'Mapa final'!#REF!),"")</f>
        <v>#REF!</v>
      </c>
      <c r="AN36" s="1"/>
      <c r="AO36" s="1644" t="s">
        <v>179</v>
      </c>
      <c r="AP36" s="1617"/>
      <c r="AQ36" s="1617"/>
      <c r="AR36" s="1617"/>
      <c r="AS36" s="1617"/>
      <c r="AT36" s="1618"/>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1597"/>
      <c r="C37" s="967"/>
      <c r="D37" s="968"/>
      <c r="E37" s="967"/>
      <c r="F37" s="967"/>
      <c r="G37" s="967"/>
      <c r="H37" s="967"/>
      <c r="I37" s="967"/>
      <c r="J37" s="31" t="e">
        <f>IF(AND(#REF!="Baja",#REF!="Leve"),CONCATENATE("R2C",#REF!),"")</f>
        <v>#REF!</v>
      </c>
      <c r="K37" s="32" t="e">
        <f>IF(AND('Mapa final'!#REF!="Baja",'Mapa final'!#REF!="Leve"),CONCATENATE("R2C",'Mapa final'!#REF!),"")</f>
        <v>#REF!</v>
      </c>
      <c r="L37" s="32" t="e">
        <f>IF(AND('Mapa final'!#REF!="Baja",'Mapa final'!#REF!="Leve"),CONCATENATE("R2C",'Mapa final'!#REF!),"")</f>
        <v>#REF!</v>
      </c>
      <c r="M37" s="32" t="e">
        <f>IF(AND('Mapa final'!#REF!="Baja",'Mapa final'!#REF!="Leve"),CONCATENATE("R2C",'Mapa final'!#REF!),"")</f>
        <v>#REF!</v>
      </c>
      <c r="N37" s="32" t="e">
        <f>IF(AND('Mapa final'!#REF!="Baja",'Mapa final'!#REF!="Leve"),CONCATENATE("R2C",'Mapa final'!#REF!),"")</f>
        <v>#REF!</v>
      </c>
      <c r="O37" s="32" t="e">
        <f>IF(AND('Mapa final'!#REF!="Baja",'Mapa final'!#REF!="Leve"),CONCATENATE("R2C",'Mapa final'!#REF!),"")</f>
        <v>#REF!</v>
      </c>
      <c r="P37" s="28" t="e">
        <f>IF(AND(#REF!="Baja",#REF!="Menor"),CONCATENATE("R2C",#REF!),"")</f>
        <v>#REF!</v>
      </c>
      <c r="Q37" s="28" t="e">
        <f>IF(AND('Mapa final'!#REF!="Baja",'Mapa final'!#REF!="Menor"),CONCATENATE("R2C",'Mapa final'!#REF!),"")</f>
        <v>#REF!</v>
      </c>
      <c r="R37" s="28" t="e">
        <f>IF(AND('Mapa final'!#REF!="Baja",'Mapa final'!#REF!="Menor"),CONCATENATE("R2C",'Mapa final'!#REF!),"")</f>
        <v>#REF!</v>
      </c>
      <c r="S37" s="28" t="e">
        <f>IF(AND('Mapa final'!#REF!="Baja",'Mapa final'!#REF!="Menor"),CONCATENATE("R2C",'Mapa final'!#REF!),"")</f>
        <v>#REF!</v>
      </c>
      <c r="T37" s="28" t="e">
        <f>IF(AND('Mapa final'!#REF!="Baja",'Mapa final'!#REF!="Menor"),CONCATENATE("R2C",'Mapa final'!#REF!),"")</f>
        <v>#REF!</v>
      </c>
      <c r="U37" s="28" t="e">
        <f>IF(AND('Mapa final'!#REF!="Baja",'Mapa final'!#REF!="Menor"),CONCATENATE("R2C",'Mapa final'!#REF!),"")</f>
        <v>#REF!</v>
      </c>
      <c r="V37" s="28" t="e">
        <f>IF(AND(#REF!="Baja",#REF!="Moderado"),CONCATENATE("R2C",#REF!),"")</f>
        <v>#REF!</v>
      </c>
      <c r="W37" s="28" t="e">
        <f>IF(AND('Mapa final'!#REF!="Baja",'Mapa final'!#REF!="Moderado"),CONCATENATE("R2C",'Mapa final'!#REF!),"")</f>
        <v>#REF!</v>
      </c>
      <c r="X37" s="28" t="e">
        <f>IF(AND('Mapa final'!#REF!="Baja",'Mapa final'!#REF!="Moderado"),CONCATENATE("R2C",'Mapa final'!#REF!),"")</f>
        <v>#REF!</v>
      </c>
      <c r="Y37" s="28" t="e">
        <f>IF(AND('Mapa final'!#REF!="Baja",'Mapa final'!#REF!="Moderado"),CONCATENATE("R2C",'Mapa final'!#REF!),"")</f>
        <v>#REF!</v>
      </c>
      <c r="Z37" s="28" t="e">
        <f>IF(AND('Mapa final'!#REF!="Baja",'Mapa final'!#REF!="Moderado"),CONCATENATE("R2C",'Mapa final'!#REF!),"")</f>
        <v>#REF!</v>
      </c>
      <c r="AA37" s="28" t="e">
        <f>IF(AND('Mapa final'!#REF!="Baja",'Mapa final'!#REF!="Moderado"),CONCATENATE("R2C",'Mapa final'!#REF!),"")</f>
        <v>#REF!</v>
      </c>
      <c r="AB37" s="29" t="e">
        <f>IF(AND(#REF!="Baja",#REF!="Mayor"),CONCATENATE("R2C",#REF!),"")</f>
        <v>#REF!</v>
      </c>
      <c r="AC37" s="29" t="e">
        <f>IF(AND('Mapa final'!#REF!="Baja",'Mapa final'!#REF!="Mayor"),CONCATENATE("R2C",'Mapa final'!#REF!),"")</f>
        <v>#REF!</v>
      </c>
      <c r="AD37" s="29" t="e">
        <f>IF(AND('Mapa final'!#REF!="Baja",'Mapa final'!#REF!="Mayor"),CONCATENATE("R2C",'Mapa final'!#REF!),"")</f>
        <v>#REF!</v>
      </c>
      <c r="AE37" s="29" t="e">
        <f>IF(AND('Mapa final'!#REF!="Baja",'Mapa final'!#REF!="Mayor"),CONCATENATE("R2C",'Mapa final'!#REF!),"")</f>
        <v>#REF!</v>
      </c>
      <c r="AF37" s="29" t="e">
        <f>IF(AND('Mapa final'!#REF!="Baja",'Mapa final'!#REF!="Mayor"),CONCATENATE("R2C",'Mapa final'!#REF!),"")</f>
        <v>#REF!</v>
      </c>
      <c r="AG37" s="29" t="e">
        <f>IF(AND('Mapa final'!#REF!="Baja",'Mapa final'!#REF!="Mayor"),CONCATENATE("R2C",'Mapa final'!#REF!),"")</f>
        <v>#REF!</v>
      </c>
      <c r="AH37" s="30" t="e">
        <f>IF(AND(#REF!="Baja",#REF!="Catastrófico"),CONCATENATE("R2C",#REF!),"")</f>
        <v>#REF!</v>
      </c>
      <c r="AI37" s="30" t="e">
        <f>IF(AND('Mapa final'!#REF!="Baja",'Mapa final'!#REF!="Catastrófico"),CONCATENATE("R2C",'Mapa final'!#REF!),"")</f>
        <v>#REF!</v>
      </c>
      <c r="AJ37" s="30" t="e">
        <f>IF(AND('Mapa final'!#REF!="Baja",'Mapa final'!#REF!="Catastrófico"),CONCATENATE("R2C",'Mapa final'!#REF!),"")</f>
        <v>#REF!</v>
      </c>
      <c r="AK37" s="30" t="e">
        <f>IF(AND('Mapa final'!#REF!="Baja",'Mapa final'!#REF!="Catastrófico"),CONCATENATE("R2C",'Mapa final'!#REF!),"")</f>
        <v>#REF!</v>
      </c>
      <c r="AL37" s="30" t="e">
        <f>IF(AND('Mapa final'!#REF!="Baja",'Mapa final'!#REF!="Catastrófico"),CONCATENATE("R2C",'Mapa final'!#REF!),"")</f>
        <v>#REF!</v>
      </c>
      <c r="AM37" s="30" t="e">
        <f>IF(AND('Mapa final'!#REF!="Baja",'Mapa final'!#REF!="Catastrófico"),CONCATENATE("R2C",'Mapa final'!#REF!),"")</f>
        <v>#REF!</v>
      </c>
      <c r="AN37" s="1"/>
      <c r="AO37" s="1619"/>
      <c r="AP37" s="967"/>
      <c r="AQ37" s="967"/>
      <c r="AR37" s="967"/>
      <c r="AS37" s="967"/>
      <c r="AT37" s="1620"/>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1597"/>
      <c r="C38" s="967"/>
      <c r="D38" s="968"/>
      <c r="E38" s="967"/>
      <c r="F38" s="967"/>
      <c r="G38" s="967"/>
      <c r="H38" s="967"/>
      <c r="I38" s="967"/>
      <c r="J38" s="31" t="e">
        <f>IF(AND('Mapa final'!#REF!="Baja",'Mapa final'!#REF!="Leve"),CONCATENATE("R3C",'Mapa final'!#REF!),"")</f>
        <v>#REF!</v>
      </c>
      <c r="K38" s="32" t="e">
        <f>IF(AND('Mapa final'!#REF!="Baja",'Mapa final'!#REF!="Leve"),CONCATENATE("R3C",'Mapa final'!#REF!),"")</f>
        <v>#REF!</v>
      </c>
      <c r="L38" s="32" t="e">
        <f>IF(AND('Mapa final'!#REF!="Baja",'Mapa final'!#REF!="Leve"),CONCATENATE("R3C",'Mapa final'!#REF!),"")</f>
        <v>#REF!</v>
      </c>
      <c r="M38" s="32" t="e">
        <f>IF(AND(#REF!="Baja",#REF!="Leve"),CONCATENATE("R3C",#REF!),"")</f>
        <v>#REF!</v>
      </c>
      <c r="N38" s="32" t="e">
        <f>IF(AND('Mapa final'!#REF!="Baja",'Mapa final'!#REF!="Leve"),CONCATENATE("R3C",'Mapa final'!#REF!),"")</f>
        <v>#REF!</v>
      </c>
      <c r="O38" s="32" t="e">
        <f>IF(AND('Mapa final'!#REF!="Baja",'Mapa final'!#REF!="Leve"),CONCATENATE("R3C",'Mapa final'!#REF!),"")</f>
        <v>#REF!</v>
      </c>
      <c r="P38" s="28" t="e">
        <f>IF(AND('Mapa final'!#REF!="Baja",'Mapa final'!#REF!="Menor"),CONCATENATE("R3C",'Mapa final'!#REF!),"")</f>
        <v>#REF!</v>
      </c>
      <c r="Q38" s="28" t="e">
        <f>IF(AND('Mapa final'!#REF!="Baja",'Mapa final'!#REF!="Menor"),CONCATENATE("R3C",'Mapa final'!#REF!),"")</f>
        <v>#REF!</v>
      </c>
      <c r="R38" s="28" t="e">
        <f>IF(AND('Mapa final'!#REF!="Baja",'Mapa final'!#REF!="Menor"),CONCATENATE("R3C",'Mapa final'!#REF!),"")</f>
        <v>#REF!</v>
      </c>
      <c r="S38" s="28" t="e">
        <f>IF(AND(#REF!="Baja",#REF!="Menor"),CONCATENATE("R3C",#REF!),"")</f>
        <v>#REF!</v>
      </c>
      <c r="T38" s="28" t="e">
        <f>IF(AND('Mapa final'!#REF!="Baja",'Mapa final'!#REF!="Menor"),CONCATENATE("R3C",'Mapa final'!#REF!),"")</f>
        <v>#REF!</v>
      </c>
      <c r="U38" s="28" t="e">
        <f>IF(AND('Mapa final'!#REF!="Baja",'Mapa final'!#REF!="Menor"),CONCATENATE("R3C",'Mapa final'!#REF!),"")</f>
        <v>#REF!</v>
      </c>
      <c r="V38" s="28" t="e">
        <f>IF(AND('Mapa final'!#REF!="Baja",'Mapa final'!#REF!="Moderado"),CONCATENATE("R3C",'Mapa final'!#REF!),"")</f>
        <v>#REF!</v>
      </c>
      <c r="W38" s="28" t="e">
        <f>IF(AND('Mapa final'!#REF!="Baja",'Mapa final'!#REF!="Moderado"),CONCATENATE("R3C",'Mapa final'!#REF!),"")</f>
        <v>#REF!</v>
      </c>
      <c r="X38" s="28" t="e">
        <f>IF(AND('Mapa final'!#REF!="Baja",'Mapa final'!#REF!="Moderado"),CONCATENATE("R3C",'Mapa final'!#REF!),"")</f>
        <v>#REF!</v>
      </c>
      <c r="Y38" s="28" t="e">
        <f>IF(AND(#REF!="Baja",#REF!="Moderado"),CONCATENATE("R3C",#REF!),"")</f>
        <v>#REF!</v>
      </c>
      <c r="Z38" s="28" t="e">
        <f>IF(AND('Mapa final'!#REF!="Baja",'Mapa final'!#REF!="Moderado"),CONCATENATE("R3C",'Mapa final'!#REF!),"")</f>
        <v>#REF!</v>
      </c>
      <c r="AA38" s="28" t="e">
        <f>IF(AND('Mapa final'!#REF!="Baja",'Mapa final'!#REF!="Moderado"),CONCATENATE("R3C",'Mapa final'!#REF!),"")</f>
        <v>#REF!</v>
      </c>
      <c r="AB38" s="29" t="e">
        <f>IF(AND('Mapa final'!#REF!="Baja",'Mapa final'!#REF!="Mayor"),CONCATENATE("R3C",'Mapa final'!#REF!),"")</f>
        <v>#REF!</v>
      </c>
      <c r="AC38" s="29" t="e">
        <f>IF(AND('Mapa final'!#REF!="Baja",'Mapa final'!#REF!="Mayor"),CONCATENATE("R3C",'Mapa final'!#REF!),"")</f>
        <v>#REF!</v>
      </c>
      <c r="AD38" s="29" t="e">
        <f>IF(AND('Mapa final'!#REF!="Baja",'Mapa final'!#REF!="Mayor"),CONCATENATE("R3C",'Mapa final'!#REF!),"")</f>
        <v>#REF!</v>
      </c>
      <c r="AE38" s="29" t="e">
        <f>IF(AND(#REF!="Baja",#REF!="Mayor"),CONCATENATE("R3C",#REF!),"")</f>
        <v>#REF!</v>
      </c>
      <c r="AF38" s="29" t="e">
        <f>IF(AND('Mapa final'!#REF!="Baja",'Mapa final'!#REF!="Mayor"),CONCATENATE("R3C",'Mapa final'!#REF!),"")</f>
        <v>#REF!</v>
      </c>
      <c r="AG38" s="29" t="e">
        <f>IF(AND('Mapa final'!#REF!="Baja",'Mapa final'!#REF!="Mayor"),CONCATENATE("R3C",'Mapa final'!#REF!),"")</f>
        <v>#REF!</v>
      </c>
      <c r="AH38" s="30" t="e">
        <f>IF(AND('Mapa final'!#REF!="Baja",'Mapa final'!#REF!="Catastrófico"),CONCATENATE("R3C",'Mapa final'!#REF!),"")</f>
        <v>#REF!</v>
      </c>
      <c r="AI38" s="30" t="e">
        <f>IF(AND('Mapa final'!#REF!="Baja",'Mapa final'!#REF!="Catastrófico"),CONCATENATE("R3C",'Mapa final'!#REF!),"")</f>
        <v>#REF!</v>
      </c>
      <c r="AJ38" s="30" t="e">
        <f>IF(AND('Mapa final'!#REF!="Baja",'Mapa final'!#REF!="Catastrófico"),CONCATENATE("R3C",'Mapa final'!#REF!),"")</f>
        <v>#REF!</v>
      </c>
      <c r="AK38" s="30" t="e">
        <f>IF(AND(#REF!="Baja",#REF!="Catastrófico"),CONCATENATE("R3C",#REF!),"")</f>
        <v>#REF!</v>
      </c>
      <c r="AL38" s="30" t="e">
        <f>IF(AND('Mapa final'!#REF!="Baja",'Mapa final'!#REF!="Catastrófico"),CONCATENATE("R3C",'Mapa final'!#REF!),"")</f>
        <v>#REF!</v>
      </c>
      <c r="AM38" s="30" t="e">
        <f>IF(AND('Mapa final'!#REF!="Baja",'Mapa final'!#REF!="Catastrófico"),CONCATENATE("R3C",'Mapa final'!#REF!),"")</f>
        <v>#REF!</v>
      </c>
      <c r="AN38" s="1"/>
      <c r="AO38" s="1619"/>
      <c r="AP38" s="967"/>
      <c r="AQ38" s="967"/>
      <c r="AR38" s="967"/>
      <c r="AS38" s="967"/>
      <c r="AT38" s="1620"/>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1597"/>
      <c r="C39" s="967"/>
      <c r="D39" s="968"/>
      <c r="E39" s="967"/>
      <c r="F39" s="967"/>
      <c r="G39" s="967"/>
      <c r="H39" s="967"/>
      <c r="I39" s="967"/>
      <c r="J39" s="31" t="e">
        <f>IF(AND('Mapa final'!#REF!="Baja",'Mapa final'!#REF!="Leve"),CONCATENATE("R4C",'Mapa final'!#REF!),"")</f>
        <v>#REF!</v>
      </c>
      <c r="K39" s="32" t="e">
        <f>IF(AND('Mapa final'!#REF!="Baja",'Mapa final'!#REF!="Leve"),CONCATENATE("R4C",'Mapa final'!#REF!),"")</f>
        <v>#REF!</v>
      </c>
      <c r="L39" s="32" t="e">
        <f>IF(AND('Mapa final'!#REF!="Baja",'Mapa final'!#REF!="Leve"),CONCATENATE("R4C",'Mapa final'!#REF!),"")</f>
        <v>#REF!</v>
      </c>
      <c r="M39" s="32" t="e">
        <f>IF(AND('Mapa final'!#REF!="Baja",'Mapa final'!#REF!="Leve"),CONCATENATE("R4C",'Mapa final'!#REF!),"")</f>
        <v>#REF!</v>
      </c>
      <c r="N39" s="32" t="e">
        <f>IF(AND('Mapa final'!#REF!="Baja",'Mapa final'!#REF!="Leve"),CONCATENATE("R4C",'Mapa final'!#REF!),"")</f>
        <v>#REF!</v>
      </c>
      <c r="O39" s="32" t="e">
        <f>IF(AND('Mapa final'!#REF!="Baja",'Mapa final'!#REF!="Leve"),CONCATENATE("R4C",'Mapa final'!#REF!),"")</f>
        <v>#REF!</v>
      </c>
      <c r="P39" s="28" t="e">
        <f>IF(AND('Mapa final'!#REF!="Baja",'Mapa final'!#REF!="Menor"),CONCATENATE("R4C",'Mapa final'!#REF!),"")</f>
        <v>#REF!</v>
      </c>
      <c r="Q39" s="28" t="e">
        <f>IF(AND('Mapa final'!#REF!="Baja",'Mapa final'!#REF!="Menor"),CONCATENATE("R4C",'Mapa final'!#REF!),"")</f>
        <v>#REF!</v>
      </c>
      <c r="R39" s="28" t="e">
        <f>IF(AND('Mapa final'!#REF!="Baja",'Mapa final'!#REF!="Menor"),CONCATENATE("R4C",'Mapa final'!#REF!),"")</f>
        <v>#REF!</v>
      </c>
      <c r="S39" s="28" t="e">
        <f>IF(AND('Mapa final'!#REF!="Baja",'Mapa final'!#REF!="Menor"),CONCATENATE("R4C",'Mapa final'!#REF!),"")</f>
        <v>#REF!</v>
      </c>
      <c r="T39" s="28" t="e">
        <f>IF(AND('Mapa final'!#REF!="Baja",'Mapa final'!#REF!="Menor"),CONCATENATE("R4C",'Mapa final'!#REF!),"")</f>
        <v>#REF!</v>
      </c>
      <c r="U39" s="28" t="e">
        <f>IF(AND('Mapa final'!#REF!="Baja",'Mapa final'!#REF!="Menor"),CONCATENATE("R4C",'Mapa final'!#REF!),"")</f>
        <v>#REF!</v>
      </c>
      <c r="V39" s="28" t="e">
        <f>IF(AND('Mapa final'!#REF!="Baja",'Mapa final'!#REF!="Moderado"),CONCATENATE("R4C",'Mapa final'!#REF!),"")</f>
        <v>#REF!</v>
      </c>
      <c r="W39" s="28" t="e">
        <f>IF(AND('Mapa final'!#REF!="Baja",'Mapa final'!#REF!="Moderado"),CONCATENATE("R4C",'Mapa final'!#REF!),"")</f>
        <v>#REF!</v>
      </c>
      <c r="X39" s="28" t="e">
        <f>IF(AND('Mapa final'!#REF!="Baja",'Mapa final'!#REF!="Moderado"),CONCATENATE("R4C",'Mapa final'!#REF!),"")</f>
        <v>#REF!</v>
      </c>
      <c r="Y39" s="28" t="e">
        <f>IF(AND('Mapa final'!#REF!="Baja",'Mapa final'!#REF!="Moderado"),CONCATENATE("R4C",'Mapa final'!#REF!),"")</f>
        <v>#REF!</v>
      </c>
      <c r="Z39" s="28" t="e">
        <f>IF(AND('Mapa final'!#REF!="Baja",'Mapa final'!#REF!="Moderado"),CONCATENATE("R4C",'Mapa final'!#REF!),"")</f>
        <v>#REF!</v>
      </c>
      <c r="AA39" s="28" t="e">
        <f>IF(AND('Mapa final'!#REF!="Baja",'Mapa final'!#REF!="Moderado"),CONCATENATE("R4C",'Mapa final'!#REF!),"")</f>
        <v>#REF!</v>
      </c>
      <c r="AB39" s="29" t="e">
        <f>IF(AND('Mapa final'!#REF!="Baja",'Mapa final'!#REF!="Mayor"),CONCATENATE("R4C",'Mapa final'!#REF!),"")</f>
        <v>#REF!</v>
      </c>
      <c r="AC39" s="29" t="e">
        <f>IF(AND('Mapa final'!#REF!="Baja",'Mapa final'!#REF!="Mayor"),CONCATENATE("R4C",'Mapa final'!#REF!),"")</f>
        <v>#REF!</v>
      </c>
      <c r="AD39" s="29" t="e">
        <f>IF(AND('Mapa final'!#REF!="Baja",'Mapa final'!#REF!="Mayor"),CONCATENATE("R4C",'Mapa final'!#REF!),"")</f>
        <v>#REF!</v>
      </c>
      <c r="AE39" s="29" t="e">
        <f>IF(AND('Mapa final'!#REF!="Baja",'Mapa final'!#REF!="Mayor"),CONCATENATE("R4C",'Mapa final'!#REF!),"")</f>
        <v>#REF!</v>
      </c>
      <c r="AF39" s="29" t="e">
        <f>IF(AND('Mapa final'!#REF!="Baja",'Mapa final'!#REF!="Mayor"),CONCATENATE("R4C",'Mapa final'!#REF!),"")</f>
        <v>#REF!</v>
      </c>
      <c r="AG39" s="29" t="e">
        <f>IF(AND('Mapa final'!#REF!="Baja",'Mapa final'!#REF!="Mayor"),CONCATENATE("R4C",'Mapa final'!#REF!),"")</f>
        <v>#REF!</v>
      </c>
      <c r="AH39" s="30" t="e">
        <f>IF(AND('Mapa final'!#REF!="Baja",'Mapa final'!#REF!="Catastrófico"),CONCATENATE("R4C",'Mapa final'!#REF!),"")</f>
        <v>#REF!</v>
      </c>
      <c r="AI39" s="30" t="e">
        <f>IF(AND('Mapa final'!#REF!="Baja",'Mapa final'!#REF!="Catastrófico"),CONCATENATE("R4C",'Mapa final'!#REF!),"")</f>
        <v>#REF!</v>
      </c>
      <c r="AJ39" s="30" t="e">
        <f>IF(AND('Mapa final'!#REF!="Baja",'Mapa final'!#REF!="Catastrófico"),CONCATENATE("R4C",'Mapa final'!#REF!),"")</f>
        <v>#REF!</v>
      </c>
      <c r="AK39" s="30" t="e">
        <f>IF(AND('Mapa final'!#REF!="Baja",'Mapa final'!#REF!="Catastrófico"),CONCATENATE("R4C",'Mapa final'!#REF!),"")</f>
        <v>#REF!</v>
      </c>
      <c r="AL39" s="30" t="e">
        <f>IF(AND('Mapa final'!#REF!="Baja",'Mapa final'!#REF!="Catastrófico"),CONCATENATE("R4C",'Mapa final'!#REF!),"")</f>
        <v>#REF!</v>
      </c>
      <c r="AM39" s="30" t="e">
        <f>IF(AND('Mapa final'!#REF!="Baja",'Mapa final'!#REF!="Catastrófico"),CONCATENATE("R4C",'Mapa final'!#REF!),"")</f>
        <v>#REF!</v>
      </c>
      <c r="AN39" s="1"/>
      <c r="AO39" s="1619"/>
      <c r="AP39" s="967"/>
      <c r="AQ39" s="967"/>
      <c r="AR39" s="967"/>
      <c r="AS39" s="967"/>
      <c r="AT39" s="1620"/>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1597"/>
      <c r="C40" s="967"/>
      <c r="D40" s="968"/>
      <c r="E40" s="967"/>
      <c r="F40" s="967"/>
      <c r="G40" s="967"/>
      <c r="H40" s="967"/>
      <c r="I40" s="967"/>
      <c r="J40" s="31" t="e">
        <f>IF(AND('Mapa final'!#REF!="Baja",'Mapa final'!#REF!="Leve"),CONCATENATE("R5C",'Mapa final'!#REF!),"")</f>
        <v>#REF!</v>
      </c>
      <c r="K40" s="32" t="e">
        <f>IF(AND('Mapa final'!#REF!="Baja",'Mapa final'!#REF!="Leve"),CONCATENATE("R5C",'Mapa final'!#REF!),"")</f>
        <v>#REF!</v>
      </c>
      <c r="L40" s="32" t="e">
        <f>IF(AND('Mapa final'!#REF!="Baja",'Mapa final'!#REF!="Leve"),CONCATENATE("R5C",'Mapa final'!#REF!),"")</f>
        <v>#REF!</v>
      </c>
      <c r="M40" s="32" t="e">
        <f>IF(AND('Mapa final'!#REF!="Baja",'Mapa final'!#REF!="Leve"),CONCATENATE("R5C",'Mapa final'!#REF!),"")</f>
        <v>#REF!</v>
      </c>
      <c r="N40" s="32" t="e">
        <f>IF(AND('Mapa final'!#REF!="Baja",'Mapa final'!#REF!="Leve"),CONCATENATE("R5C",'Mapa final'!#REF!),"")</f>
        <v>#REF!</v>
      </c>
      <c r="O40" s="32" t="e">
        <f>IF(AND('Mapa final'!#REF!="Baja",'Mapa final'!#REF!="Leve"),CONCATENATE("R5C",'Mapa final'!#REF!),"")</f>
        <v>#REF!</v>
      </c>
      <c r="P40" s="28" t="e">
        <f>IF(AND('Mapa final'!#REF!="Baja",'Mapa final'!#REF!="Menor"),CONCATENATE("R5C",'Mapa final'!#REF!),"")</f>
        <v>#REF!</v>
      </c>
      <c r="Q40" s="28" t="e">
        <f>IF(AND('Mapa final'!#REF!="Baja",'Mapa final'!#REF!="Menor"),CONCATENATE("R5C",'Mapa final'!#REF!),"")</f>
        <v>#REF!</v>
      </c>
      <c r="R40" s="28" t="e">
        <f>IF(AND('Mapa final'!#REF!="Baja",'Mapa final'!#REF!="Menor"),CONCATENATE("R5C",'Mapa final'!#REF!),"")</f>
        <v>#REF!</v>
      </c>
      <c r="S40" s="28" t="e">
        <f>IF(AND('Mapa final'!#REF!="Baja",'Mapa final'!#REF!="Menor"),CONCATENATE("R5C",'Mapa final'!#REF!),"")</f>
        <v>#REF!</v>
      </c>
      <c r="T40" s="28" t="e">
        <f>IF(AND('Mapa final'!#REF!="Baja",'Mapa final'!#REF!="Menor"),CONCATENATE("R5C",'Mapa final'!#REF!),"")</f>
        <v>#REF!</v>
      </c>
      <c r="U40" s="28" t="e">
        <f>IF(AND('Mapa final'!#REF!="Baja",'Mapa final'!#REF!="Menor"),CONCATENATE("R5C",'Mapa final'!#REF!),"")</f>
        <v>#REF!</v>
      </c>
      <c r="V40" s="28" t="e">
        <f>IF(AND('Mapa final'!#REF!="Baja",'Mapa final'!#REF!="Moderado"),CONCATENATE("R5C",'Mapa final'!#REF!),"")</f>
        <v>#REF!</v>
      </c>
      <c r="W40" s="28" t="e">
        <f>IF(AND('Mapa final'!#REF!="Baja",'Mapa final'!#REF!="Moderado"),CONCATENATE("R5C",'Mapa final'!#REF!),"")</f>
        <v>#REF!</v>
      </c>
      <c r="X40" s="28" t="e">
        <f>IF(AND('Mapa final'!#REF!="Baja",'Mapa final'!#REF!="Moderado"),CONCATENATE("R5C",'Mapa final'!#REF!),"")</f>
        <v>#REF!</v>
      </c>
      <c r="Y40" s="28" t="e">
        <f>IF(AND('Mapa final'!#REF!="Baja",'Mapa final'!#REF!="Moderado"),CONCATENATE("R5C",'Mapa final'!#REF!),"")</f>
        <v>#REF!</v>
      </c>
      <c r="Z40" s="28" t="e">
        <f>IF(AND('Mapa final'!#REF!="Baja",'Mapa final'!#REF!="Moderado"),CONCATENATE("R5C",'Mapa final'!#REF!),"")</f>
        <v>#REF!</v>
      </c>
      <c r="AA40" s="28" t="e">
        <f>IF(AND('Mapa final'!#REF!="Baja",'Mapa final'!#REF!="Moderado"),CONCATENATE("R5C",'Mapa final'!#REF!),"")</f>
        <v>#REF!</v>
      </c>
      <c r="AB40" s="29" t="e">
        <f>IF(AND('Mapa final'!#REF!="Baja",'Mapa final'!#REF!="Mayor"),CONCATENATE("R5C",'Mapa final'!#REF!),"")</f>
        <v>#REF!</v>
      </c>
      <c r="AC40" s="29" t="e">
        <f>IF(AND('Mapa final'!#REF!="Baja",'Mapa final'!#REF!="Mayor"),CONCATENATE("R5C",'Mapa final'!#REF!),"")</f>
        <v>#REF!</v>
      </c>
      <c r="AD40" s="29" t="e">
        <f>IF(AND('Mapa final'!#REF!="Baja",'Mapa final'!#REF!="Mayor"),CONCATENATE("R5C",'Mapa final'!#REF!),"")</f>
        <v>#REF!</v>
      </c>
      <c r="AE40" s="29" t="e">
        <f>IF(AND('Mapa final'!#REF!="Baja",'Mapa final'!#REF!="Mayor"),CONCATENATE("R5C",'Mapa final'!#REF!),"")</f>
        <v>#REF!</v>
      </c>
      <c r="AF40" s="29" t="e">
        <f>IF(AND('Mapa final'!#REF!="Baja",'Mapa final'!#REF!="Mayor"),CONCATENATE("R5C",'Mapa final'!#REF!),"")</f>
        <v>#REF!</v>
      </c>
      <c r="AG40" s="29" t="e">
        <f>IF(AND('Mapa final'!#REF!="Baja",'Mapa final'!#REF!="Mayor"),CONCATENATE("R5C",'Mapa final'!#REF!),"")</f>
        <v>#REF!</v>
      </c>
      <c r="AH40" s="30" t="e">
        <f>IF(AND('Mapa final'!#REF!="Baja",'Mapa final'!#REF!="Catastrófico"),CONCATENATE("R5C",'Mapa final'!#REF!),"")</f>
        <v>#REF!</v>
      </c>
      <c r="AI40" s="30" t="e">
        <f>IF(AND('Mapa final'!#REF!="Baja",'Mapa final'!#REF!="Catastrófico"),CONCATENATE("R5C",'Mapa final'!#REF!),"")</f>
        <v>#REF!</v>
      </c>
      <c r="AJ40" s="30" t="e">
        <f>IF(AND('Mapa final'!#REF!="Baja",'Mapa final'!#REF!="Catastrófico"),CONCATENATE("R5C",'Mapa final'!#REF!),"")</f>
        <v>#REF!</v>
      </c>
      <c r="AK40" s="30" t="e">
        <f>IF(AND('Mapa final'!#REF!="Baja",'Mapa final'!#REF!="Catastrófico"),CONCATENATE("R5C",'Mapa final'!#REF!),"")</f>
        <v>#REF!</v>
      </c>
      <c r="AL40" s="30" t="e">
        <f>IF(AND('Mapa final'!#REF!="Baja",'Mapa final'!#REF!="Catastrófico"),CONCATENATE("R5C",'Mapa final'!#REF!),"")</f>
        <v>#REF!</v>
      </c>
      <c r="AM40" s="30" t="e">
        <f>IF(AND('Mapa final'!#REF!="Baja",'Mapa final'!#REF!="Catastrófico"),CONCATENATE("R5C",'Mapa final'!#REF!),"")</f>
        <v>#REF!</v>
      </c>
      <c r="AN40" s="1"/>
      <c r="AO40" s="1619"/>
      <c r="AP40" s="967"/>
      <c r="AQ40" s="967"/>
      <c r="AR40" s="967"/>
      <c r="AS40" s="967"/>
      <c r="AT40" s="1620"/>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1597"/>
      <c r="C41" s="967"/>
      <c r="D41" s="968"/>
      <c r="E41" s="967"/>
      <c r="F41" s="967"/>
      <c r="G41" s="967"/>
      <c r="H41" s="967"/>
      <c r="I41" s="967"/>
      <c r="J41" s="31" t="e">
        <f>IF(AND('Mapa final'!#REF!="Baja",'Mapa final'!#REF!="Leve"),CONCATENATE("R6C",'Mapa final'!#REF!),"")</f>
        <v>#REF!</v>
      </c>
      <c r="K41" s="32" t="e">
        <f>IF(AND('Mapa final'!#REF!="Baja",'Mapa final'!#REF!="Leve"),CONCATENATE("R6C",'Mapa final'!#REF!),"")</f>
        <v>#REF!</v>
      </c>
      <c r="L41" s="32" t="e">
        <f>IF(AND('Mapa final'!#REF!="Baja",'Mapa final'!#REF!="Leve"),CONCATENATE("R6C",'Mapa final'!#REF!),"")</f>
        <v>#REF!</v>
      </c>
      <c r="M41" s="32" t="e">
        <f>IF(AND('Mapa final'!#REF!="Baja",'Mapa final'!#REF!="Leve"),CONCATENATE("R6C",'Mapa final'!#REF!),"")</f>
        <v>#REF!</v>
      </c>
      <c r="N41" s="32" t="e">
        <f>IF(AND('Mapa final'!#REF!="Baja",'Mapa final'!#REF!="Leve"),CONCATENATE("R6C",'Mapa final'!#REF!),"")</f>
        <v>#REF!</v>
      </c>
      <c r="O41" s="32" t="e">
        <f>IF(AND('Mapa final'!#REF!="Baja",'Mapa final'!#REF!="Leve"),CONCATENATE("R6C",'Mapa final'!#REF!),"")</f>
        <v>#REF!</v>
      </c>
      <c r="P41" s="28" t="e">
        <f>IF(AND('Mapa final'!#REF!="Baja",'Mapa final'!#REF!="Menor"),CONCATENATE("R6C",'Mapa final'!#REF!),"")</f>
        <v>#REF!</v>
      </c>
      <c r="Q41" s="28" t="e">
        <f>IF(AND('Mapa final'!#REF!="Baja",'Mapa final'!#REF!="Menor"),CONCATENATE("R6C",'Mapa final'!#REF!),"")</f>
        <v>#REF!</v>
      </c>
      <c r="R41" s="28" t="e">
        <f>IF(AND('Mapa final'!#REF!="Baja",'Mapa final'!#REF!="Menor"),CONCATENATE("R6C",'Mapa final'!#REF!),"")</f>
        <v>#REF!</v>
      </c>
      <c r="S41" s="28" t="e">
        <f>IF(AND('Mapa final'!#REF!="Baja",'Mapa final'!#REF!="Menor"),CONCATENATE("R6C",'Mapa final'!#REF!),"")</f>
        <v>#REF!</v>
      </c>
      <c r="T41" s="28" t="e">
        <f>IF(AND('Mapa final'!#REF!="Baja",'Mapa final'!#REF!="Menor"),CONCATENATE("R6C",'Mapa final'!#REF!),"")</f>
        <v>#REF!</v>
      </c>
      <c r="U41" s="28" t="e">
        <f>IF(AND('Mapa final'!#REF!="Baja",'Mapa final'!#REF!="Menor"),CONCATENATE("R6C",'Mapa final'!#REF!),"")</f>
        <v>#REF!</v>
      </c>
      <c r="V41" s="28" t="e">
        <f>IF(AND('Mapa final'!#REF!="Baja",'Mapa final'!#REF!="Moderado"),CONCATENATE("R6C",'Mapa final'!#REF!),"")</f>
        <v>#REF!</v>
      </c>
      <c r="W41" s="28" t="e">
        <f>IF(AND('Mapa final'!#REF!="Baja",'Mapa final'!#REF!="Moderado"),CONCATENATE("R6C",'Mapa final'!#REF!),"")</f>
        <v>#REF!</v>
      </c>
      <c r="X41" s="28" t="e">
        <f>IF(AND('Mapa final'!#REF!="Baja",'Mapa final'!#REF!="Moderado"),CONCATENATE("R6C",'Mapa final'!#REF!),"")</f>
        <v>#REF!</v>
      </c>
      <c r="Y41" s="28" t="e">
        <f>IF(AND('Mapa final'!#REF!="Baja",'Mapa final'!#REF!="Moderado"),CONCATENATE("R6C",'Mapa final'!#REF!),"")</f>
        <v>#REF!</v>
      </c>
      <c r="Z41" s="28" t="e">
        <f>IF(AND('Mapa final'!#REF!="Baja",'Mapa final'!#REF!="Moderado"),CONCATENATE("R6C",'Mapa final'!#REF!),"")</f>
        <v>#REF!</v>
      </c>
      <c r="AA41" s="28" t="e">
        <f>IF(AND('Mapa final'!#REF!="Baja",'Mapa final'!#REF!="Moderado"),CONCATENATE("R6C",'Mapa final'!#REF!),"")</f>
        <v>#REF!</v>
      </c>
      <c r="AB41" s="29" t="e">
        <f>IF(AND('Mapa final'!#REF!="Baja",'Mapa final'!#REF!="Mayor"),CONCATENATE("R6C",'Mapa final'!#REF!),"")</f>
        <v>#REF!</v>
      </c>
      <c r="AC41" s="29" t="e">
        <f>IF(AND('Mapa final'!#REF!="Baja",'Mapa final'!#REF!="Mayor"),CONCATENATE("R6C",'Mapa final'!#REF!),"")</f>
        <v>#REF!</v>
      </c>
      <c r="AD41" s="29" t="e">
        <f>IF(AND('Mapa final'!#REF!="Baja",'Mapa final'!#REF!="Mayor"),CONCATENATE("R6C",'Mapa final'!#REF!),"")</f>
        <v>#REF!</v>
      </c>
      <c r="AE41" s="29" t="e">
        <f>IF(AND('Mapa final'!#REF!="Baja",'Mapa final'!#REF!="Mayor"),CONCATENATE("R6C",'Mapa final'!#REF!),"")</f>
        <v>#REF!</v>
      </c>
      <c r="AF41" s="29" t="e">
        <f>IF(AND('Mapa final'!#REF!="Baja",'Mapa final'!#REF!="Mayor"),CONCATENATE("R6C",'Mapa final'!#REF!),"")</f>
        <v>#REF!</v>
      </c>
      <c r="AG41" s="29" t="e">
        <f>IF(AND('Mapa final'!#REF!="Baja",'Mapa final'!#REF!="Mayor"),CONCATENATE("R6C",'Mapa final'!#REF!),"")</f>
        <v>#REF!</v>
      </c>
      <c r="AH41" s="30" t="e">
        <f>IF(AND('Mapa final'!#REF!="Baja",'Mapa final'!#REF!="Catastrófico"),CONCATENATE("R6C",'Mapa final'!#REF!),"")</f>
        <v>#REF!</v>
      </c>
      <c r="AI41" s="30" t="e">
        <f>IF(AND('Mapa final'!#REF!="Baja",'Mapa final'!#REF!="Catastrófico"),CONCATENATE("R6C",'Mapa final'!#REF!),"")</f>
        <v>#REF!</v>
      </c>
      <c r="AJ41" s="30" t="e">
        <f>IF(AND('Mapa final'!#REF!="Baja",'Mapa final'!#REF!="Catastrófico"),CONCATENATE("R6C",'Mapa final'!#REF!),"")</f>
        <v>#REF!</v>
      </c>
      <c r="AK41" s="30" t="e">
        <f>IF(AND('Mapa final'!#REF!="Baja",'Mapa final'!#REF!="Catastrófico"),CONCATENATE("R6C",'Mapa final'!#REF!),"")</f>
        <v>#REF!</v>
      </c>
      <c r="AL41" s="30" t="e">
        <f>IF(AND('Mapa final'!#REF!="Baja",'Mapa final'!#REF!="Catastrófico"),CONCATENATE("R6C",'Mapa final'!#REF!),"")</f>
        <v>#REF!</v>
      </c>
      <c r="AM41" s="30" t="e">
        <f>IF(AND('Mapa final'!#REF!="Baja",'Mapa final'!#REF!="Catastrófico"),CONCATENATE("R6C",'Mapa final'!#REF!),"")</f>
        <v>#REF!</v>
      </c>
      <c r="AN41" s="1"/>
      <c r="AO41" s="1619"/>
      <c r="AP41" s="967"/>
      <c r="AQ41" s="967"/>
      <c r="AR41" s="967"/>
      <c r="AS41" s="967"/>
      <c r="AT41" s="1620"/>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1597"/>
      <c r="C42" s="967"/>
      <c r="D42" s="968"/>
      <c r="E42" s="967"/>
      <c r="F42" s="967"/>
      <c r="G42" s="967"/>
      <c r="H42" s="967"/>
      <c r="I42" s="967"/>
      <c r="J42" s="31" t="e">
        <f>IF(AND('Mapa final'!#REF!="Baja",'Mapa final'!#REF!="Leve"),CONCATENATE("R7C",'Mapa final'!#REF!),"")</f>
        <v>#REF!</v>
      </c>
      <c r="K42" s="32" t="e">
        <f>IF(AND('Mapa final'!#REF!="Baja",'Mapa final'!#REF!="Leve"),CONCATENATE("R7C",'Mapa final'!#REF!),"")</f>
        <v>#REF!</v>
      </c>
      <c r="L42" s="32" t="e">
        <f>IF(AND('Mapa final'!#REF!="Baja",'Mapa final'!#REF!="Leve"),CONCATENATE("R7C",'Mapa final'!#REF!),"")</f>
        <v>#REF!</v>
      </c>
      <c r="M42" s="32" t="e">
        <f>IF(AND('Mapa final'!#REF!="Baja",'Mapa final'!#REF!="Leve"),CONCATENATE("R7C",'Mapa final'!#REF!),"")</f>
        <v>#REF!</v>
      </c>
      <c r="N42" s="32" t="e">
        <f>IF(AND('Mapa final'!#REF!="Baja",'Mapa final'!#REF!="Leve"),CONCATENATE("R7C",'Mapa final'!#REF!),"")</f>
        <v>#REF!</v>
      </c>
      <c r="O42" s="32" t="e">
        <f>IF(AND('Mapa final'!#REF!="Baja",'Mapa final'!#REF!="Leve"),CONCATENATE("R7C",'Mapa final'!#REF!),"")</f>
        <v>#REF!</v>
      </c>
      <c r="P42" s="28" t="e">
        <f>IF(AND('Mapa final'!#REF!="Baja",'Mapa final'!#REF!="Menor"),CONCATENATE("R7C",'Mapa final'!#REF!),"")</f>
        <v>#REF!</v>
      </c>
      <c r="Q42" s="28" t="e">
        <f>IF(AND('Mapa final'!#REF!="Baja",'Mapa final'!#REF!="Menor"),CONCATENATE("R7C",'Mapa final'!#REF!),"")</f>
        <v>#REF!</v>
      </c>
      <c r="R42" s="28" t="e">
        <f>IF(AND('Mapa final'!#REF!="Baja",'Mapa final'!#REF!="Menor"),CONCATENATE("R7C",'Mapa final'!#REF!),"")</f>
        <v>#REF!</v>
      </c>
      <c r="S42" s="28" t="e">
        <f>IF(AND('Mapa final'!#REF!="Baja",'Mapa final'!#REF!="Menor"),CONCATENATE("R7C",'Mapa final'!#REF!),"")</f>
        <v>#REF!</v>
      </c>
      <c r="T42" s="28" t="e">
        <f>IF(AND('Mapa final'!#REF!="Baja",'Mapa final'!#REF!="Menor"),CONCATENATE("R7C",'Mapa final'!#REF!),"")</f>
        <v>#REF!</v>
      </c>
      <c r="U42" s="28" t="e">
        <f>IF(AND('Mapa final'!#REF!="Baja",'Mapa final'!#REF!="Menor"),CONCATENATE("R7C",'Mapa final'!#REF!),"")</f>
        <v>#REF!</v>
      </c>
      <c r="V42" s="28" t="e">
        <f>IF(AND('Mapa final'!#REF!="Baja",'Mapa final'!#REF!="Moderado"),CONCATENATE("R7C",'Mapa final'!#REF!),"")</f>
        <v>#REF!</v>
      </c>
      <c r="W42" s="28" t="e">
        <f>IF(AND('Mapa final'!#REF!="Baja",'Mapa final'!#REF!="Moderado"),CONCATENATE("R7C",'Mapa final'!#REF!),"")</f>
        <v>#REF!</v>
      </c>
      <c r="X42" s="28" t="e">
        <f>IF(AND('Mapa final'!#REF!="Baja",'Mapa final'!#REF!="Moderado"),CONCATENATE("R7C",'Mapa final'!#REF!),"")</f>
        <v>#REF!</v>
      </c>
      <c r="Y42" s="28" t="e">
        <f>IF(AND('Mapa final'!#REF!="Baja",'Mapa final'!#REF!="Moderado"),CONCATENATE("R7C",'Mapa final'!#REF!),"")</f>
        <v>#REF!</v>
      </c>
      <c r="Z42" s="28" t="e">
        <f>IF(AND('Mapa final'!#REF!="Baja",'Mapa final'!#REF!="Moderado"),CONCATENATE("R7C",'Mapa final'!#REF!),"")</f>
        <v>#REF!</v>
      </c>
      <c r="AA42" s="28" t="e">
        <f>IF(AND('Mapa final'!#REF!="Baja",'Mapa final'!#REF!="Moderado"),CONCATENATE("R7C",'Mapa final'!#REF!),"")</f>
        <v>#REF!</v>
      </c>
      <c r="AB42" s="29" t="e">
        <f>IF(AND('Mapa final'!#REF!="Baja",'Mapa final'!#REF!="Mayor"),CONCATENATE("R7C",'Mapa final'!#REF!),"")</f>
        <v>#REF!</v>
      </c>
      <c r="AC42" s="29" t="e">
        <f>IF(AND('Mapa final'!#REF!="Baja",'Mapa final'!#REF!="Mayor"),CONCATENATE("R7C",'Mapa final'!#REF!),"")</f>
        <v>#REF!</v>
      </c>
      <c r="AD42" s="29" t="e">
        <f>IF(AND('Mapa final'!#REF!="Baja",'Mapa final'!#REF!="Mayor"),CONCATENATE("R7C",'Mapa final'!#REF!),"")</f>
        <v>#REF!</v>
      </c>
      <c r="AE42" s="29" t="e">
        <f>IF(AND('Mapa final'!#REF!="Baja",'Mapa final'!#REF!="Mayor"),CONCATENATE("R7C",'Mapa final'!#REF!),"")</f>
        <v>#REF!</v>
      </c>
      <c r="AF42" s="29" t="e">
        <f>IF(AND('Mapa final'!#REF!="Baja",'Mapa final'!#REF!="Mayor"),CONCATENATE("R7C",'Mapa final'!#REF!),"")</f>
        <v>#REF!</v>
      </c>
      <c r="AG42" s="29" t="e">
        <f>IF(AND('Mapa final'!#REF!="Baja",'Mapa final'!#REF!="Mayor"),CONCATENATE("R7C",'Mapa final'!#REF!),"")</f>
        <v>#REF!</v>
      </c>
      <c r="AH42" s="30" t="e">
        <f>IF(AND('Mapa final'!#REF!="Baja",'Mapa final'!#REF!="Catastrófico"),CONCATENATE("R7C",'Mapa final'!#REF!),"")</f>
        <v>#REF!</v>
      </c>
      <c r="AI42" s="30" t="e">
        <f>IF(AND('Mapa final'!#REF!="Baja",'Mapa final'!#REF!="Catastrófico"),CONCATENATE("R7C",'Mapa final'!#REF!),"")</f>
        <v>#REF!</v>
      </c>
      <c r="AJ42" s="30" t="e">
        <f>IF(AND('Mapa final'!#REF!="Baja",'Mapa final'!#REF!="Catastrófico"),CONCATENATE("R7C",'Mapa final'!#REF!),"")</f>
        <v>#REF!</v>
      </c>
      <c r="AK42" s="30" t="e">
        <f>IF(AND('Mapa final'!#REF!="Baja",'Mapa final'!#REF!="Catastrófico"),CONCATENATE("R7C",'Mapa final'!#REF!),"")</f>
        <v>#REF!</v>
      </c>
      <c r="AL42" s="30" t="e">
        <f>IF(AND('Mapa final'!#REF!="Baja",'Mapa final'!#REF!="Catastrófico"),CONCATENATE("R7C",'Mapa final'!#REF!),"")</f>
        <v>#REF!</v>
      </c>
      <c r="AM42" s="30" t="e">
        <f>IF(AND('Mapa final'!#REF!="Baja",'Mapa final'!#REF!="Catastrófico"),CONCATENATE("R7C",'Mapa final'!#REF!),"")</f>
        <v>#REF!</v>
      </c>
      <c r="AN42" s="1"/>
      <c r="AO42" s="1619"/>
      <c r="AP42" s="967"/>
      <c r="AQ42" s="967"/>
      <c r="AR42" s="967"/>
      <c r="AS42" s="967"/>
      <c r="AT42" s="1620"/>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1597"/>
      <c r="C43" s="967"/>
      <c r="D43" s="968"/>
      <c r="E43" s="967"/>
      <c r="F43" s="967"/>
      <c r="G43" s="967"/>
      <c r="H43" s="967"/>
      <c r="I43" s="967"/>
      <c r="J43" s="31" t="e">
        <f>IF(AND('Mapa final'!#REF!="Baja",'Mapa final'!#REF!="Leve"),CONCATENATE("R8C",'Mapa final'!#REF!),"")</f>
        <v>#REF!</v>
      </c>
      <c r="K43" s="32" t="e">
        <f>IF(AND('Mapa final'!#REF!="Baja",'Mapa final'!#REF!="Leve"),CONCATENATE("R8C",'Mapa final'!#REF!),"")</f>
        <v>#REF!</v>
      </c>
      <c r="L43" s="32" t="e">
        <f>IF(AND('Mapa final'!#REF!="Baja",'Mapa final'!#REF!="Leve"),CONCATENATE("R8C",'Mapa final'!#REF!),"")</f>
        <v>#REF!</v>
      </c>
      <c r="M43" s="32" t="e">
        <f>IF(AND('Mapa final'!#REF!="Baja",'Mapa final'!#REF!="Leve"),CONCATENATE("R8C",'Mapa final'!#REF!),"")</f>
        <v>#REF!</v>
      </c>
      <c r="N43" s="32" t="e">
        <f>IF(AND('Mapa final'!#REF!="Baja",'Mapa final'!#REF!="Leve"),CONCATENATE("R8C",'Mapa final'!#REF!),"")</f>
        <v>#REF!</v>
      </c>
      <c r="O43" s="32" t="e">
        <f>IF(AND('Mapa final'!#REF!="Baja",'Mapa final'!#REF!="Leve"),CONCATENATE("R8C",'Mapa final'!#REF!),"")</f>
        <v>#REF!</v>
      </c>
      <c r="P43" s="28" t="e">
        <f>IF(AND('Mapa final'!#REF!="Baja",'Mapa final'!#REF!="Menor"),CONCATENATE("R8C",'Mapa final'!#REF!),"")</f>
        <v>#REF!</v>
      </c>
      <c r="Q43" s="28" t="e">
        <f>IF(AND('Mapa final'!#REF!="Baja",'Mapa final'!#REF!="Menor"),CONCATENATE("R8C",'Mapa final'!#REF!),"")</f>
        <v>#REF!</v>
      </c>
      <c r="R43" s="28" t="e">
        <f>IF(AND('Mapa final'!#REF!="Baja",'Mapa final'!#REF!="Menor"),CONCATENATE("R8C",'Mapa final'!#REF!),"")</f>
        <v>#REF!</v>
      </c>
      <c r="S43" s="28" t="e">
        <f>IF(AND('Mapa final'!#REF!="Baja",'Mapa final'!#REF!="Menor"),CONCATENATE("R8C",'Mapa final'!#REF!),"")</f>
        <v>#REF!</v>
      </c>
      <c r="T43" s="28" t="e">
        <f>IF(AND('Mapa final'!#REF!="Baja",'Mapa final'!#REF!="Menor"),CONCATENATE("R8C",'Mapa final'!#REF!),"")</f>
        <v>#REF!</v>
      </c>
      <c r="U43" s="28" t="e">
        <f>IF(AND('Mapa final'!#REF!="Baja",'Mapa final'!#REF!="Menor"),CONCATENATE("R8C",'Mapa final'!#REF!),"")</f>
        <v>#REF!</v>
      </c>
      <c r="V43" s="28" t="e">
        <f>IF(AND('Mapa final'!#REF!="Baja",'Mapa final'!#REF!="Moderado"),CONCATENATE("R8C",'Mapa final'!#REF!),"")</f>
        <v>#REF!</v>
      </c>
      <c r="W43" s="28" t="e">
        <f>IF(AND('Mapa final'!#REF!="Baja",'Mapa final'!#REF!="Moderado"),CONCATENATE("R8C",'Mapa final'!#REF!),"")</f>
        <v>#REF!</v>
      </c>
      <c r="X43" s="28" t="e">
        <f>IF(AND('Mapa final'!#REF!="Baja",'Mapa final'!#REF!="Moderado"),CONCATENATE("R8C",'Mapa final'!#REF!),"")</f>
        <v>#REF!</v>
      </c>
      <c r="Y43" s="28" t="e">
        <f>IF(AND('Mapa final'!#REF!="Baja",'Mapa final'!#REF!="Moderado"),CONCATENATE("R8C",'Mapa final'!#REF!),"")</f>
        <v>#REF!</v>
      </c>
      <c r="Z43" s="28" t="e">
        <f>IF(AND('Mapa final'!#REF!="Baja",'Mapa final'!#REF!="Moderado"),CONCATENATE("R8C",'Mapa final'!#REF!),"")</f>
        <v>#REF!</v>
      </c>
      <c r="AA43" s="28" t="e">
        <f>IF(AND('Mapa final'!#REF!="Baja",'Mapa final'!#REF!="Moderado"),CONCATENATE("R8C",'Mapa final'!#REF!),"")</f>
        <v>#REF!</v>
      </c>
      <c r="AB43" s="29" t="e">
        <f>IF(AND('Mapa final'!#REF!="Baja",'Mapa final'!#REF!="Mayor"),CONCATENATE("R8C",'Mapa final'!#REF!),"")</f>
        <v>#REF!</v>
      </c>
      <c r="AC43" s="29" t="e">
        <f>IF(AND('Mapa final'!#REF!="Baja",'Mapa final'!#REF!="Mayor"),CONCATENATE("R8C",'Mapa final'!#REF!),"")</f>
        <v>#REF!</v>
      </c>
      <c r="AD43" s="29" t="e">
        <f>IF(AND('Mapa final'!#REF!="Baja",'Mapa final'!#REF!="Mayor"),CONCATENATE("R8C",'Mapa final'!#REF!),"")</f>
        <v>#REF!</v>
      </c>
      <c r="AE43" s="29" t="e">
        <f>IF(AND('Mapa final'!#REF!="Baja",'Mapa final'!#REF!="Mayor"),CONCATENATE("R8C",'Mapa final'!#REF!),"")</f>
        <v>#REF!</v>
      </c>
      <c r="AF43" s="29" t="e">
        <f>IF(AND('Mapa final'!#REF!="Baja",'Mapa final'!#REF!="Mayor"),CONCATENATE("R8C",'Mapa final'!#REF!),"")</f>
        <v>#REF!</v>
      </c>
      <c r="AG43" s="29" t="e">
        <f>IF(AND('Mapa final'!#REF!="Baja",'Mapa final'!#REF!="Mayor"),CONCATENATE("R8C",'Mapa final'!#REF!),"")</f>
        <v>#REF!</v>
      </c>
      <c r="AH43" s="30" t="e">
        <f>IF(AND('Mapa final'!#REF!="Baja",'Mapa final'!#REF!="Catastrófico"),CONCATENATE("R8C",'Mapa final'!#REF!),"")</f>
        <v>#REF!</v>
      </c>
      <c r="AI43" s="30" t="e">
        <f>IF(AND('Mapa final'!#REF!="Baja",'Mapa final'!#REF!="Catastrófico"),CONCATENATE("R8C",'Mapa final'!#REF!),"")</f>
        <v>#REF!</v>
      </c>
      <c r="AJ43" s="30" t="e">
        <f>IF(AND('Mapa final'!#REF!="Baja",'Mapa final'!#REF!="Catastrófico"),CONCATENATE("R8C",'Mapa final'!#REF!),"")</f>
        <v>#REF!</v>
      </c>
      <c r="AK43" s="30" t="e">
        <f>IF(AND('Mapa final'!#REF!="Baja",'Mapa final'!#REF!="Catastrófico"),CONCATENATE("R8C",'Mapa final'!#REF!),"")</f>
        <v>#REF!</v>
      </c>
      <c r="AL43" s="30" t="e">
        <f>IF(AND('Mapa final'!#REF!="Baja",'Mapa final'!#REF!="Catastrófico"),CONCATENATE("R8C",'Mapa final'!#REF!),"")</f>
        <v>#REF!</v>
      </c>
      <c r="AM43" s="30" t="e">
        <f>IF(AND('Mapa final'!#REF!="Baja",'Mapa final'!#REF!="Catastrófico"),CONCATENATE("R8C",'Mapa final'!#REF!),"")</f>
        <v>#REF!</v>
      </c>
      <c r="AN43" s="1"/>
      <c r="AO43" s="1619"/>
      <c r="AP43" s="967"/>
      <c r="AQ43" s="967"/>
      <c r="AR43" s="967"/>
      <c r="AS43" s="967"/>
      <c r="AT43" s="1620"/>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1597"/>
      <c r="C44" s="967"/>
      <c r="D44" s="968"/>
      <c r="E44" s="967"/>
      <c r="F44" s="967"/>
      <c r="G44" s="967"/>
      <c r="H44" s="967"/>
      <c r="I44" s="967"/>
      <c r="J44" s="31" t="e">
        <f>IF(AND('Mapa final'!#REF!="Baja",'Mapa final'!#REF!="Leve"),CONCATENATE("R9C",'Mapa final'!#REF!),"")</f>
        <v>#REF!</v>
      </c>
      <c r="K44" s="32" t="e">
        <f>IF(AND('Mapa final'!#REF!="Baja",'Mapa final'!#REF!="Leve"),CONCATENATE("R9C",'Mapa final'!#REF!),"")</f>
        <v>#REF!</v>
      </c>
      <c r="L44" s="32" t="e">
        <f>IF(AND('Mapa final'!#REF!="Baja",'Mapa final'!#REF!="Leve"),CONCATENATE("R9C",'Mapa final'!#REF!),"")</f>
        <v>#REF!</v>
      </c>
      <c r="M44" s="32" t="e">
        <f>IF(AND('Mapa final'!#REF!="Baja",'Mapa final'!#REF!="Leve"),CONCATENATE("R9C",'Mapa final'!#REF!),"")</f>
        <v>#REF!</v>
      </c>
      <c r="N44" s="32" t="e">
        <f>IF(AND('Mapa final'!#REF!="Baja",'Mapa final'!#REF!="Leve"),CONCATENATE("R9C",'Mapa final'!#REF!),"")</f>
        <v>#REF!</v>
      </c>
      <c r="O44" s="32" t="e">
        <f>IF(AND('Mapa final'!#REF!="Baja",'Mapa final'!#REF!="Leve"),CONCATENATE("R9C",'Mapa final'!#REF!),"")</f>
        <v>#REF!</v>
      </c>
      <c r="P44" s="28" t="e">
        <f>IF(AND('Mapa final'!#REF!="Baja",'Mapa final'!#REF!="Menor"),CONCATENATE("R9C",'Mapa final'!#REF!),"")</f>
        <v>#REF!</v>
      </c>
      <c r="Q44" s="28" t="e">
        <f>IF(AND('Mapa final'!#REF!="Baja",'Mapa final'!#REF!="Menor"),CONCATENATE("R9C",'Mapa final'!#REF!),"")</f>
        <v>#REF!</v>
      </c>
      <c r="R44" s="28" t="e">
        <f>IF(AND('Mapa final'!#REF!="Baja",'Mapa final'!#REF!="Menor"),CONCATENATE("R9C",'Mapa final'!#REF!),"")</f>
        <v>#REF!</v>
      </c>
      <c r="S44" s="28" t="e">
        <f>IF(AND('Mapa final'!#REF!="Baja",'Mapa final'!#REF!="Menor"),CONCATENATE("R9C",'Mapa final'!#REF!),"")</f>
        <v>#REF!</v>
      </c>
      <c r="T44" s="28" t="e">
        <f>IF(AND('Mapa final'!#REF!="Baja",'Mapa final'!#REF!="Menor"),CONCATENATE("R9C",'Mapa final'!#REF!),"")</f>
        <v>#REF!</v>
      </c>
      <c r="U44" s="28" t="e">
        <f>IF(AND('Mapa final'!#REF!="Baja",'Mapa final'!#REF!="Menor"),CONCATENATE("R9C",'Mapa final'!#REF!),"")</f>
        <v>#REF!</v>
      </c>
      <c r="V44" s="28" t="e">
        <f>IF(AND('Mapa final'!#REF!="Baja",'Mapa final'!#REF!="Moderado"),CONCATENATE("R9C",'Mapa final'!#REF!),"")</f>
        <v>#REF!</v>
      </c>
      <c r="W44" s="28" t="e">
        <f>IF(AND('Mapa final'!#REF!="Baja",'Mapa final'!#REF!="Moderado"),CONCATENATE("R9C",'Mapa final'!#REF!),"")</f>
        <v>#REF!</v>
      </c>
      <c r="X44" s="28" t="e">
        <f>IF(AND('Mapa final'!#REF!="Baja",'Mapa final'!#REF!="Moderado"),CONCATENATE("R9C",'Mapa final'!#REF!),"")</f>
        <v>#REF!</v>
      </c>
      <c r="Y44" s="28" t="e">
        <f>IF(AND('Mapa final'!#REF!="Baja",'Mapa final'!#REF!="Moderado"),CONCATENATE("R9C",'Mapa final'!#REF!),"")</f>
        <v>#REF!</v>
      </c>
      <c r="Z44" s="28" t="e">
        <f>IF(AND('Mapa final'!#REF!="Baja",'Mapa final'!#REF!="Moderado"),CONCATENATE("R9C",'Mapa final'!#REF!),"")</f>
        <v>#REF!</v>
      </c>
      <c r="AA44" s="28" t="e">
        <f>IF(AND('Mapa final'!#REF!="Baja",'Mapa final'!#REF!="Moderado"),CONCATENATE("R9C",'Mapa final'!#REF!),"")</f>
        <v>#REF!</v>
      </c>
      <c r="AB44" s="29" t="e">
        <f>IF(AND('Mapa final'!#REF!="Baja",'Mapa final'!#REF!="Mayor"),CONCATENATE("R9C",'Mapa final'!#REF!),"")</f>
        <v>#REF!</v>
      </c>
      <c r="AC44" s="29" t="e">
        <f>IF(AND('Mapa final'!#REF!="Baja",'Mapa final'!#REF!="Mayor"),CONCATENATE("R9C",'Mapa final'!#REF!),"")</f>
        <v>#REF!</v>
      </c>
      <c r="AD44" s="29" t="e">
        <f>IF(AND('Mapa final'!#REF!="Baja",'Mapa final'!#REF!="Mayor"),CONCATENATE("R9C",'Mapa final'!#REF!),"")</f>
        <v>#REF!</v>
      </c>
      <c r="AE44" s="29" t="e">
        <f>IF(AND('Mapa final'!#REF!="Baja",'Mapa final'!#REF!="Mayor"),CONCATENATE("R9C",'Mapa final'!#REF!),"")</f>
        <v>#REF!</v>
      </c>
      <c r="AF44" s="29" t="e">
        <f>IF(AND('Mapa final'!#REF!="Baja",'Mapa final'!#REF!="Mayor"),CONCATENATE("R9C",'Mapa final'!#REF!),"")</f>
        <v>#REF!</v>
      </c>
      <c r="AG44" s="29" t="e">
        <f>IF(AND('Mapa final'!#REF!="Baja",'Mapa final'!#REF!="Mayor"),CONCATENATE("R9C",'Mapa final'!#REF!),"")</f>
        <v>#REF!</v>
      </c>
      <c r="AH44" s="30" t="e">
        <f>IF(AND('Mapa final'!#REF!="Baja",'Mapa final'!#REF!="Catastrófico"),CONCATENATE("R9C",'Mapa final'!#REF!),"")</f>
        <v>#REF!</v>
      </c>
      <c r="AI44" s="30" t="e">
        <f>IF(AND('Mapa final'!#REF!="Baja",'Mapa final'!#REF!="Catastrófico"),CONCATENATE("R9C",'Mapa final'!#REF!),"")</f>
        <v>#REF!</v>
      </c>
      <c r="AJ44" s="30" t="e">
        <f>IF(AND('Mapa final'!#REF!="Baja",'Mapa final'!#REF!="Catastrófico"),CONCATENATE("R9C",'Mapa final'!#REF!),"")</f>
        <v>#REF!</v>
      </c>
      <c r="AK44" s="30" t="e">
        <f>IF(AND('Mapa final'!#REF!="Baja",'Mapa final'!#REF!="Catastrófico"),CONCATENATE("R9C",'Mapa final'!#REF!),"")</f>
        <v>#REF!</v>
      </c>
      <c r="AL44" s="30" t="e">
        <f>IF(AND('Mapa final'!#REF!="Baja",'Mapa final'!#REF!="Catastrófico"),CONCATENATE("R9C",'Mapa final'!#REF!),"")</f>
        <v>#REF!</v>
      </c>
      <c r="AM44" s="30" t="e">
        <f>IF(AND('Mapa final'!#REF!="Baja",'Mapa final'!#REF!="Catastrófico"),CONCATENATE("R9C",'Mapa final'!#REF!),"")</f>
        <v>#REF!</v>
      </c>
      <c r="AN44" s="1"/>
      <c r="AO44" s="1619"/>
      <c r="AP44" s="967"/>
      <c r="AQ44" s="967"/>
      <c r="AR44" s="967"/>
      <c r="AS44" s="967"/>
      <c r="AT44" s="1620"/>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1597"/>
      <c r="C45" s="967"/>
      <c r="D45" s="968"/>
      <c r="E45" s="1630"/>
      <c r="F45" s="1630"/>
      <c r="G45" s="1630"/>
      <c r="H45" s="1630"/>
      <c r="I45" s="1630"/>
      <c r="J45" s="31" t="e">
        <f>IF(AND('Mapa final'!#REF!="Baja",'Mapa final'!#REF!="Leve"),CONCATENATE("R10C",'Mapa final'!#REF!),"")</f>
        <v>#REF!</v>
      </c>
      <c r="K45" s="32" t="e">
        <f>IF(AND('Mapa final'!#REF!="Baja",'Mapa final'!#REF!="Leve"),CONCATENATE("R10C",'Mapa final'!#REF!),"")</f>
        <v>#REF!</v>
      </c>
      <c r="L45" s="32" t="e">
        <f>IF(AND('Mapa final'!#REF!="Baja",'Mapa final'!#REF!="Leve"),CONCATENATE("R10C",'Mapa final'!#REF!),"")</f>
        <v>#REF!</v>
      </c>
      <c r="M45" s="32" t="e">
        <f>IF(AND('Mapa final'!#REF!="Baja",'Mapa final'!#REF!="Leve"),CONCATENATE("R10C",'Mapa final'!#REF!),"")</f>
        <v>#REF!</v>
      </c>
      <c r="N45" s="32" t="e">
        <f>IF(AND('Mapa final'!#REF!="Baja",'Mapa final'!#REF!="Leve"),CONCATENATE("R10C",'Mapa final'!#REF!),"")</f>
        <v>#REF!</v>
      </c>
      <c r="O45" s="32" t="e">
        <f>IF(AND('Mapa final'!#REF!="Baja",'Mapa final'!#REF!="Leve"),CONCATENATE("R10C",'Mapa final'!#REF!),"")</f>
        <v>#REF!</v>
      </c>
      <c r="P45" s="28" t="e">
        <f>IF(AND('Mapa final'!#REF!="Baja",'Mapa final'!#REF!="Menor"),CONCATENATE("R10C",'Mapa final'!#REF!),"")</f>
        <v>#REF!</v>
      </c>
      <c r="Q45" s="28" t="e">
        <f>IF(AND('Mapa final'!#REF!="Baja",'Mapa final'!#REF!="Menor"),CONCATENATE("R10C",'Mapa final'!#REF!),"")</f>
        <v>#REF!</v>
      </c>
      <c r="R45" s="28" t="e">
        <f>IF(AND('Mapa final'!#REF!="Baja",'Mapa final'!#REF!="Menor"),CONCATENATE("R10C",'Mapa final'!#REF!),"")</f>
        <v>#REF!</v>
      </c>
      <c r="S45" s="28" t="e">
        <f>IF(AND('Mapa final'!#REF!="Baja",'Mapa final'!#REF!="Menor"),CONCATENATE("R10C",'Mapa final'!#REF!),"")</f>
        <v>#REF!</v>
      </c>
      <c r="T45" s="28" t="e">
        <f>IF(AND('Mapa final'!#REF!="Baja",'Mapa final'!#REF!="Menor"),CONCATENATE("R10C",'Mapa final'!#REF!),"")</f>
        <v>#REF!</v>
      </c>
      <c r="U45" s="28" t="e">
        <f>IF(AND('Mapa final'!#REF!="Baja",'Mapa final'!#REF!="Menor"),CONCATENATE("R10C",'Mapa final'!#REF!),"")</f>
        <v>#REF!</v>
      </c>
      <c r="V45" s="28" t="e">
        <f>IF(AND('Mapa final'!#REF!="Baja",'Mapa final'!#REF!="Moderado"),CONCATENATE("R10C",'Mapa final'!#REF!),"")</f>
        <v>#REF!</v>
      </c>
      <c r="W45" s="28" t="e">
        <f>IF(AND('Mapa final'!#REF!="Baja",'Mapa final'!#REF!="Moderado"),CONCATENATE("R10C",'Mapa final'!#REF!),"")</f>
        <v>#REF!</v>
      </c>
      <c r="X45" s="28" t="e">
        <f>IF(AND('Mapa final'!#REF!="Baja",'Mapa final'!#REF!="Moderado"),CONCATENATE("R10C",'Mapa final'!#REF!),"")</f>
        <v>#REF!</v>
      </c>
      <c r="Y45" s="28" t="e">
        <f>IF(AND('Mapa final'!#REF!="Baja",'Mapa final'!#REF!="Moderado"),CONCATENATE("R10C",'Mapa final'!#REF!),"")</f>
        <v>#REF!</v>
      </c>
      <c r="Z45" s="28" t="e">
        <f>IF(AND('Mapa final'!#REF!="Baja",'Mapa final'!#REF!="Moderado"),CONCATENATE("R10C",'Mapa final'!#REF!),"")</f>
        <v>#REF!</v>
      </c>
      <c r="AA45" s="28" t="e">
        <f>IF(AND('Mapa final'!#REF!="Baja",'Mapa final'!#REF!="Moderado"),CONCATENATE("R10C",'Mapa final'!#REF!),"")</f>
        <v>#REF!</v>
      </c>
      <c r="AB45" s="29" t="e">
        <f>IF(AND('Mapa final'!#REF!="Baja",'Mapa final'!#REF!="Mayor"),CONCATENATE("R10C",'Mapa final'!#REF!),"")</f>
        <v>#REF!</v>
      </c>
      <c r="AC45" s="29" t="e">
        <f>IF(AND('Mapa final'!#REF!="Baja",'Mapa final'!#REF!="Mayor"),CONCATENATE("R10C",'Mapa final'!#REF!),"")</f>
        <v>#REF!</v>
      </c>
      <c r="AD45" s="29" t="e">
        <f>IF(AND('Mapa final'!#REF!="Baja",'Mapa final'!#REF!="Mayor"),CONCATENATE("R10C",'Mapa final'!#REF!),"")</f>
        <v>#REF!</v>
      </c>
      <c r="AE45" s="29" t="e">
        <f>IF(AND('Mapa final'!#REF!="Baja",'Mapa final'!#REF!="Mayor"),CONCATENATE("R10C",'Mapa final'!#REF!),"")</f>
        <v>#REF!</v>
      </c>
      <c r="AF45" s="29"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0" t="e">
        <f>IF(AND('Mapa final'!#REF!="Baja",'Mapa final'!#REF!="Catastrófico"),CONCATENATE("R10C",'Mapa final'!#REF!),"")</f>
        <v>#REF!</v>
      </c>
      <c r="AJ45" s="30" t="e">
        <f>IF(AND('Mapa final'!#REF!="Baja",'Mapa final'!#REF!="Catastrófico"),CONCATENATE("R10C",'Mapa final'!#REF!),"")</f>
        <v>#REF!</v>
      </c>
      <c r="AK45" s="30" t="e">
        <f>IF(AND('Mapa final'!#REF!="Baja",'Mapa final'!#REF!="Catastrófico"),CONCATENATE("R10C",'Mapa final'!#REF!),"")</f>
        <v>#REF!</v>
      </c>
      <c r="AL45" s="30" t="e">
        <f>IF(AND('Mapa final'!#REF!="Baja",'Mapa final'!#REF!="Catastrófico"),CONCATENATE("R10C",'Mapa final'!#REF!),"")</f>
        <v>#REF!</v>
      </c>
      <c r="AM45" s="30" t="e">
        <f>IF(AND('Mapa final'!#REF!="Baja",'Mapa final'!#REF!="Catastrófico"),CONCATENATE("R10C",'Mapa final'!#REF!),"")</f>
        <v>#REF!</v>
      </c>
      <c r="AN45" s="1"/>
      <c r="AO45" s="1621"/>
      <c r="AP45" s="1622"/>
      <c r="AQ45" s="1622"/>
      <c r="AR45" s="1622"/>
      <c r="AS45" s="1622"/>
      <c r="AT45" s="1623"/>
    </row>
    <row r="46" spans="1:76" ht="46.5" customHeight="1">
      <c r="A46" s="1"/>
      <c r="B46" s="1597"/>
      <c r="C46" s="967"/>
      <c r="D46" s="968"/>
      <c r="E46" s="1645" t="s">
        <v>183</v>
      </c>
      <c r="F46" s="967"/>
      <c r="G46" s="967"/>
      <c r="H46" s="967"/>
      <c r="I46" s="968"/>
      <c r="J46" s="32" t="str">
        <f>IF(AND('Mapa final'!$AF$5="Muy Baja",'Mapa final'!$AH$5="Leve"),CONCATENATE("R1C",'Mapa final'!$V$5),"")</f>
        <v/>
      </c>
      <c r="K46" s="32" t="str">
        <f>IF(AND('Mapa final'!$AF$6="Muy Baja",'Mapa final'!$AH$6="Leve"),CONCATENATE("R1C",'Mapa final'!$V$6),"")</f>
        <v/>
      </c>
      <c r="L46" s="32" t="str">
        <f>IF(AND('Mapa final'!$AF$7="Muy Baja",'Mapa final'!$AH$7="Leve"),CONCATENATE("R1C",'Mapa final'!$V$7),"")</f>
        <v/>
      </c>
      <c r="M46" s="32" t="e">
        <f>IF(AND('Mapa final'!#REF!="Muy Baja",'Mapa final'!#REF!="Leve"),CONCATENATE("R1C",'Mapa final'!#REF!),"")</f>
        <v>#REF!</v>
      </c>
      <c r="N46" s="32" t="e">
        <f>IF(AND('Mapa final'!#REF!="Muy Baja",'Mapa final'!#REF!="Leve"),CONCATENATE("R1C",'Mapa final'!#REF!),"")</f>
        <v>#REF!</v>
      </c>
      <c r="O46" s="32" t="e">
        <f>IF(AND('Mapa final'!#REF!="Muy Baja",'Mapa final'!#REF!="Leve"),CONCATENATE("R1C",'Mapa final'!#REF!),"")</f>
        <v>#REF!</v>
      </c>
      <c r="P46" s="32" t="str">
        <f>IF(AND('Mapa final'!$AF$5="Muy Baja",'Mapa final'!$AH$5="Menor"),CONCATENATE("R1C",'Mapa final'!$V$5),"")</f>
        <v/>
      </c>
      <c r="Q46" s="32" t="str">
        <f>IF(AND('Mapa final'!$AF$6="Muy Baja",'Mapa final'!$AH$6="Menor"),CONCATENATE("R1C",'Mapa final'!$V$6),"")</f>
        <v/>
      </c>
      <c r="R46" s="32" t="str">
        <f>IF(AND('Mapa final'!$AF$7="Muy Baja",'Mapa final'!$AH$7="Menor"),CONCATENATE("R1C",'Mapa final'!$V$7),"")</f>
        <v/>
      </c>
      <c r="S46" s="32" t="e">
        <f>IF(AND('Mapa final'!#REF!="Muy Baja",'Mapa final'!#REF!="Menor"),CONCATENATE("R1C",'Mapa final'!#REF!),"")</f>
        <v>#REF!</v>
      </c>
      <c r="T46" s="32" t="e">
        <f>IF(AND('Mapa final'!#REF!="Muy Baja",'Mapa final'!#REF!="Menor"),CONCATENATE("R1C",'Mapa final'!#REF!),"")</f>
        <v>#REF!</v>
      </c>
      <c r="U46" s="32" t="e">
        <f>IF(AND('Mapa final'!#REF!="Muy Baja",'Mapa final'!#REF!="Menor"),CONCATENATE("R1C",'Mapa final'!#REF!),"")</f>
        <v>#REF!</v>
      </c>
      <c r="V46" s="28" t="str">
        <f>IF(AND('Mapa final'!$AF$5="Muy Baja",'Mapa final'!$AH$5="Moderado"),CONCATENATE("R1C",'Mapa final'!$V$5),"")</f>
        <v/>
      </c>
      <c r="W46" s="28" t="str">
        <f>IF(AND('Mapa final'!$AF$6="Muy Baja",'Mapa final'!$AH$6="Moderado"),CONCATENATE("R1C",'Mapa final'!$V$6),"")</f>
        <v/>
      </c>
      <c r="X46" s="28" t="str">
        <f>IF(AND('Mapa final'!$AF$7="Muy Baja",'Mapa final'!$AH$7="Moderado"),CONCATENATE("R1C",'Mapa final'!$V$7),"")</f>
        <v/>
      </c>
      <c r="Y46" s="28" t="e">
        <f>IF(AND('Mapa final'!#REF!="Muy Baja",'Mapa final'!#REF!="Moderado"),CONCATENATE("R1C",'Mapa final'!#REF!),"")</f>
        <v>#REF!</v>
      </c>
      <c r="Z46" s="28" t="e">
        <f>IF(AND('Mapa final'!#REF!="Muy Baja",'Mapa final'!#REF!="Moderado"),CONCATENATE("R1C",'Mapa final'!#REF!),"")</f>
        <v>#REF!</v>
      </c>
      <c r="AA46" s="28" t="e">
        <f>IF(AND('Mapa final'!#REF!="Muy Baja",'Mapa final'!#REF!="Moderado"),CONCATENATE("R1C",'Mapa final'!#REF!),"")</f>
        <v>#REF!</v>
      </c>
      <c r="AB46" s="29" t="str">
        <f>IF(AND('Mapa final'!$AF$5="Muy Baja",'Mapa final'!$AH$5="Mayor"),CONCATENATE("R1C",'Mapa final'!$V$5),"")</f>
        <v/>
      </c>
      <c r="AC46" s="29" t="str">
        <f>IF(AND('Mapa final'!$AF$6="Muy Baja",'Mapa final'!$AH$6="Mayor"),CONCATENATE("R1C",'Mapa final'!$V$6),"")</f>
        <v/>
      </c>
      <c r="AD46" s="29" t="str">
        <f>IF(AND('Mapa final'!$AF$7="Muy Baja",'Mapa final'!$AH$7="Mayor"),CONCATENATE("R1C",'Mapa final'!$V$7),"")</f>
        <v/>
      </c>
      <c r="AE46" s="29" t="e">
        <f>IF(AND('Mapa final'!#REF!="Muy Baja",'Mapa final'!#REF!="Mayor"),CONCATENATE("R1C",'Mapa final'!#REF!),"")</f>
        <v>#REF!</v>
      </c>
      <c r="AF46" s="29" t="e">
        <f>IF(AND('Mapa final'!#REF!="Muy Baja",'Mapa final'!#REF!="Mayor"),CONCATENATE("R1C",'Mapa final'!#REF!),"")</f>
        <v>#REF!</v>
      </c>
      <c r="AG46" s="29" t="e">
        <f>IF(AND('Mapa final'!#REF!="Muy Baja",'Mapa final'!#REF!="Mayor"),CONCATENATE("R1C",'Mapa final'!#REF!),"")</f>
        <v>#REF!</v>
      </c>
      <c r="AH46" s="30" t="str">
        <f>IF(AND('Mapa final'!$AF$5="Muy Baja",'Mapa final'!$AH$5="Catastrófico"),CONCATENATE("R1C",'Mapa final'!$V$5),"")</f>
        <v/>
      </c>
      <c r="AI46" s="30" t="str">
        <f>IF(AND('Mapa final'!$AF$6="Muy Baja",'Mapa final'!$AH$6="Catastrófico"),CONCATENATE("R1C",'Mapa final'!$V$6),"")</f>
        <v/>
      </c>
      <c r="AJ46" s="30" t="str">
        <f>IF(AND('Mapa final'!$AF$7="Muy Baja",'Mapa final'!$AH$7="Catastrófico"),CONCATENATE("R1C",'Mapa final'!$V$7),"")</f>
        <v/>
      </c>
      <c r="AK46" s="30" t="e">
        <f>IF(AND('Mapa final'!#REF!="Muy Baja",'Mapa final'!#REF!="Catastrófico"),CONCATENATE("R1C",'Mapa final'!#REF!),"")</f>
        <v>#REF!</v>
      </c>
      <c r="AL46" s="30" t="e">
        <f>IF(AND('Mapa final'!#REF!="Muy Baja",'Mapa final'!#REF!="Catastrófico"),CONCATENATE("R1C",'Mapa final'!#REF!),"")</f>
        <v>#REF!</v>
      </c>
      <c r="AM46" s="30"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1597"/>
      <c r="C47" s="967"/>
      <c r="D47" s="968"/>
      <c r="E47" s="967"/>
      <c r="F47" s="967"/>
      <c r="G47" s="967"/>
      <c r="H47" s="967"/>
      <c r="I47" s="968"/>
      <c r="J47" s="32" t="e">
        <f>IF(AND(#REF!="Muy Baja",#REF!="Leve"),CONCATENATE("R2C",#REF!),"")</f>
        <v>#REF!</v>
      </c>
      <c r="K47" s="32" t="e">
        <f>IF(AND('Mapa final'!#REF!="Muy Baja",'Mapa final'!#REF!="Leve"),CONCATENATE("R2C",'Mapa final'!#REF!),"")</f>
        <v>#REF!</v>
      </c>
      <c r="L47" s="32" t="e">
        <f>IF(AND('Mapa final'!#REF!="Muy Baja",'Mapa final'!#REF!="Leve"),CONCATENATE("R2C",'Mapa final'!#REF!),"")</f>
        <v>#REF!</v>
      </c>
      <c r="M47" s="32" t="e">
        <f>IF(AND('Mapa final'!#REF!="Muy Baja",'Mapa final'!#REF!="Leve"),CONCATENATE("R2C",'Mapa final'!#REF!),"")</f>
        <v>#REF!</v>
      </c>
      <c r="N47" s="32" t="e">
        <f>IF(AND('Mapa final'!#REF!="Muy Baja",'Mapa final'!#REF!="Leve"),CONCATENATE("R2C",'Mapa final'!#REF!),"")</f>
        <v>#REF!</v>
      </c>
      <c r="O47" s="32" t="e">
        <f>IF(AND('Mapa final'!#REF!="Muy Baja",'Mapa final'!#REF!="Leve"),CONCATENATE("R2C",'Mapa final'!#REF!),"")</f>
        <v>#REF!</v>
      </c>
      <c r="P47" s="32" t="e">
        <f>IF(AND(#REF!="Muy Baja",#REF!="Menor"),CONCATENATE("R2C",#REF!),"")</f>
        <v>#REF!</v>
      </c>
      <c r="Q47" s="32" t="e">
        <f>IF(AND('Mapa final'!#REF!="Muy Baja",'Mapa final'!#REF!="Menor"),CONCATENATE("R2C",'Mapa final'!#REF!),"")</f>
        <v>#REF!</v>
      </c>
      <c r="R47" s="32" t="e">
        <f>IF(AND('Mapa final'!#REF!="Muy Baja",'Mapa final'!#REF!="Menor"),CONCATENATE("R2C",'Mapa final'!#REF!),"")</f>
        <v>#REF!</v>
      </c>
      <c r="S47" s="32" t="e">
        <f>IF(AND('Mapa final'!#REF!="Muy Baja",'Mapa final'!#REF!="Menor"),CONCATENATE("R2C",'Mapa final'!#REF!),"")</f>
        <v>#REF!</v>
      </c>
      <c r="T47" s="32" t="e">
        <f>IF(AND('Mapa final'!#REF!="Muy Baja",'Mapa final'!#REF!="Menor"),CONCATENATE("R2C",'Mapa final'!#REF!),"")</f>
        <v>#REF!</v>
      </c>
      <c r="U47" s="32" t="e">
        <f>IF(AND('Mapa final'!#REF!="Muy Baja",'Mapa final'!#REF!="Menor"),CONCATENATE("R2C",'Mapa final'!#REF!),"")</f>
        <v>#REF!</v>
      </c>
      <c r="V47" s="28" t="e">
        <f>IF(AND(#REF!="Muy Baja",#REF!="Moderado"),CONCATENATE("R2C",#REF!),"")</f>
        <v>#REF!</v>
      </c>
      <c r="W47" s="28" t="e">
        <f>IF(AND('Mapa final'!#REF!="Muy Baja",'Mapa final'!#REF!="Moderado"),CONCATENATE("R2C",'Mapa final'!#REF!),"")</f>
        <v>#REF!</v>
      </c>
      <c r="X47" s="28" t="e">
        <f>IF(AND('Mapa final'!#REF!="Muy Baja",'Mapa final'!#REF!="Moderado"),CONCATENATE("R2C",'Mapa final'!#REF!),"")</f>
        <v>#REF!</v>
      </c>
      <c r="Y47" s="28" t="e">
        <f>IF(AND('Mapa final'!#REF!="Muy Baja",'Mapa final'!#REF!="Moderado"),CONCATENATE("R2C",'Mapa final'!#REF!),"")</f>
        <v>#REF!</v>
      </c>
      <c r="Z47" s="28" t="e">
        <f>IF(AND('Mapa final'!#REF!="Muy Baja",'Mapa final'!#REF!="Moderado"),CONCATENATE("R2C",'Mapa final'!#REF!),"")</f>
        <v>#REF!</v>
      </c>
      <c r="AA47" s="28" t="e">
        <f>IF(AND('Mapa final'!#REF!="Muy Baja",'Mapa final'!#REF!="Moderado"),CONCATENATE("R2C",'Mapa final'!#REF!),"")</f>
        <v>#REF!</v>
      </c>
      <c r="AB47" s="29" t="e">
        <f>IF(AND('Mapa final'!#REF!="Muy Baja",#REF!="Mayor"),CONCATENATE("R2C",#REF!),"")</f>
        <v>#REF!</v>
      </c>
      <c r="AC47" s="29" t="e">
        <f>IF(AND('Mapa final'!#REF!="Muy Baja",'Mapa final'!#REF!="Mayor"),CONCATENATE("R2C",'Mapa final'!#REF!),"")</f>
        <v>#REF!</v>
      </c>
      <c r="AD47" s="29" t="e">
        <f>IF(AND('Mapa final'!#REF!="Muy Baja",'Mapa final'!#REF!="Mayor"),CONCATENATE("R2C",'Mapa final'!#REF!),"")</f>
        <v>#REF!</v>
      </c>
      <c r="AE47" s="29" t="e">
        <f>IF(AND('Mapa final'!#REF!="Muy Baja",'Mapa final'!#REF!="Mayor"),CONCATENATE("R2C",'Mapa final'!#REF!),"")</f>
        <v>#REF!</v>
      </c>
      <c r="AF47" s="29" t="e">
        <f>IF(AND('Mapa final'!#REF!="Muy Baja",'Mapa final'!#REF!="Mayor"),CONCATENATE("R2C",'Mapa final'!#REF!),"")</f>
        <v>#REF!</v>
      </c>
      <c r="AG47" s="29" t="e">
        <f>IF(AND('Mapa final'!#REF!="Muy Baja",'Mapa final'!#REF!="Mayor"),CONCATENATE("R2C",'Mapa final'!#REF!),"")</f>
        <v>#REF!</v>
      </c>
      <c r="AH47" s="30" t="e">
        <f>IF(AND(#REF!="Muy Baja",#REF!="Catastrófico"),CONCATENATE("R2C",#REF!),"")</f>
        <v>#REF!</v>
      </c>
      <c r="AI47" s="30" t="e">
        <f>IF(AND('Mapa final'!#REF!="Muy Baja",'Mapa final'!#REF!="Catastrófico"),CONCATENATE("R2C",'Mapa final'!#REF!),"")</f>
        <v>#REF!</v>
      </c>
      <c r="AJ47" s="30" t="e">
        <f>IF(AND('Mapa final'!#REF!="Muy Baja",'Mapa final'!#REF!="Catastrófico"),CONCATENATE("R2C",'Mapa final'!#REF!),"")</f>
        <v>#REF!</v>
      </c>
      <c r="AK47" s="30" t="e">
        <f>IF(AND('Mapa final'!#REF!="Muy Baja",'Mapa final'!#REF!="Catastrófico"),CONCATENATE("R2C",'Mapa final'!#REF!),"")</f>
        <v>#REF!</v>
      </c>
      <c r="AL47" s="30" t="e">
        <f>IF(AND('Mapa final'!#REF!="Muy Baja",'Mapa final'!#REF!="Catastrófico"),CONCATENATE("R2C",'Mapa final'!#REF!),"")</f>
        <v>#REF!</v>
      </c>
      <c r="AM47" s="30"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1597"/>
      <c r="C48" s="967"/>
      <c r="D48" s="968"/>
      <c r="E48" s="967"/>
      <c r="F48" s="967"/>
      <c r="G48" s="967"/>
      <c r="H48" s="967"/>
      <c r="I48" s="968"/>
      <c r="J48" s="32" t="e">
        <f>IF(AND('Mapa final'!#REF!="Muy Baja",'Mapa final'!#REF!="Leve"),CONCATENATE("R3C",'Mapa final'!#REF!),"")</f>
        <v>#REF!</v>
      </c>
      <c r="K48" s="32" t="e">
        <f>IF(AND('Mapa final'!#REF!="Muy Baja",'Mapa final'!#REF!="Leve"),CONCATENATE("R3C",'Mapa final'!#REF!),"")</f>
        <v>#REF!</v>
      </c>
      <c r="L48" s="32" t="e">
        <f>IF(AND('Mapa final'!#REF!="Muy Baja",'Mapa final'!#REF!="Leve"),CONCATENATE("R3C",'Mapa final'!#REF!),"")</f>
        <v>#REF!</v>
      </c>
      <c r="M48" s="32" t="e">
        <f>IF(AND(#REF!="Muy Baja",#REF!="Leve"),CONCATENATE("R3C",#REF!),"")</f>
        <v>#REF!</v>
      </c>
      <c r="N48" s="32" t="e">
        <f>IF(AND('Mapa final'!#REF!="Muy Baja",'Mapa final'!#REF!="Leve"),CONCATENATE("R3C",'Mapa final'!#REF!),"")</f>
        <v>#REF!</v>
      </c>
      <c r="O48" s="32" t="e">
        <f>IF(AND('Mapa final'!#REF!="Muy Baja",'Mapa final'!#REF!="Leve"),CONCATENATE("R3C",'Mapa final'!#REF!),"")</f>
        <v>#REF!</v>
      </c>
      <c r="P48" s="32" t="e">
        <f>IF(AND('Mapa final'!#REF!="Muy Baja",'Mapa final'!#REF!="Menor"),CONCATENATE("R3C",'Mapa final'!#REF!),"")</f>
        <v>#REF!</v>
      </c>
      <c r="Q48" s="32" t="e">
        <f>IF(AND('Mapa final'!#REF!="Muy Baja",'Mapa final'!#REF!="Menor"),CONCATENATE("R3C",'Mapa final'!#REF!),"")</f>
        <v>#REF!</v>
      </c>
      <c r="R48" s="32" t="e">
        <f>IF(AND('Mapa final'!#REF!="Muy Baja",'Mapa final'!#REF!="Menor"),CONCATENATE("R3C",'Mapa final'!#REF!),"")</f>
        <v>#REF!</v>
      </c>
      <c r="S48" s="32" t="e">
        <f>IF(AND(#REF!="Muy Baja",#REF!="Menor"),CONCATENATE("R3C",#REF!),"")</f>
        <v>#REF!</v>
      </c>
      <c r="T48" s="32" t="e">
        <f>IF(AND('Mapa final'!#REF!="Muy Baja",'Mapa final'!#REF!="Menor"),CONCATENATE("R3C",'Mapa final'!#REF!),"")</f>
        <v>#REF!</v>
      </c>
      <c r="U48" s="32" t="e">
        <f>IF(AND('Mapa final'!#REF!="Muy Baja",'Mapa final'!#REF!="Menor"),CONCATENATE("R3C",'Mapa final'!#REF!),"")</f>
        <v>#REF!</v>
      </c>
      <c r="V48" s="28" t="e">
        <f>IF(AND('Mapa final'!#REF!="Muy Baja",'Mapa final'!#REF!="Moderado"),CONCATENATE("R3C",'Mapa final'!#REF!),"")</f>
        <v>#REF!</v>
      </c>
      <c r="W48" s="28" t="e">
        <f>IF(AND('Mapa final'!#REF!="Muy Baja",'Mapa final'!#REF!="Moderado"),CONCATENATE("R3C",'Mapa final'!#REF!),"")</f>
        <v>#REF!</v>
      </c>
      <c r="X48" s="28" t="e">
        <f>IF(AND('Mapa final'!#REF!="Muy Baja",'Mapa final'!#REF!="Moderado"),CONCATENATE("R3C",'Mapa final'!#REF!),"")</f>
        <v>#REF!</v>
      </c>
      <c r="Y48" s="28" t="e">
        <f>IF(AND(#REF!="Muy Baja",#REF!="Moderado"),CONCATENATE("R3C",#REF!),"")</f>
        <v>#REF!</v>
      </c>
      <c r="Z48" s="28" t="e">
        <f>IF(AND('Mapa final'!#REF!="Muy Baja",'Mapa final'!#REF!="Moderado"),CONCATENATE("R3C",'Mapa final'!#REF!),"")</f>
        <v>#REF!</v>
      </c>
      <c r="AA48" s="28" t="e">
        <f>IF(AND('Mapa final'!#REF!="Muy Baja",'Mapa final'!#REF!="Moderado"),CONCATENATE("R3C",'Mapa final'!#REF!),"")</f>
        <v>#REF!</v>
      </c>
      <c r="AB48" s="29" t="e">
        <f>IF(AND('Mapa final'!#REF!="Muy Baja",'Mapa final'!#REF!="Mayor"),CONCATENATE("R3C",'Mapa final'!#REF!),"")</f>
        <v>#REF!</v>
      </c>
      <c r="AC48" s="29" t="e">
        <f>IF(AND('Mapa final'!#REF!="Muy Baja",'Mapa final'!#REF!="Mayor"),CONCATENATE("R3C",'Mapa final'!#REF!),"")</f>
        <v>#REF!</v>
      </c>
      <c r="AD48" s="29" t="e">
        <f>IF(AND('Mapa final'!#REF!="Muy Baja",'Mapa final'!#REF!="Mayor"),CONCATENATE("R3C",'Mapa final'!#REF!),"")</f>
        <v>#REF!</v>
      </c>
      <c r="AE48" s="29" t="e">
        <f>IF(AND(#REF!="Muy Baja",#REF!="Mayor"),CONCATENATE("R3C",#REF!),"")</f>
        <v>#REF!</v>
      </c>
      <c r="AF48" s="29" t="e">
        <f>IF(AND('Mapa final'!#REF!="Muy Baja",'Mapa final'!#REF!="Mayor"),CONCATENATE("R3C",'Mapa final'!#REF!),"")</f>
        <v>#REF!</v>
      </c>
      <c r="AG48" s="29" t="e">
        <f>IF(AND('Mapa final'!#REF!="Muy Baja",'Mapa final'!#REF!="Mayor"),CONCATENATE("R3C",'Mapa final'!#REF!),"")</f>
        <v>#REF!</v>
      </c>
      <c r="AH48" s="30" t="e">
        <f>IF(AND('Mapa final'!#REF!="Muy Baja",'Mapa final'!#REF!="Catastrófico"),CONCATENATE("R3C",'Mapa final'!#REF!),"")</f>
        <v>#REF!</v>
      </c>
      <c r="AI48" s="30" t="e">
        <f>IF(AND('Mapa final'!#REF!="Muy Baja",'Mapa final'!#REF!="Catastrófico"),CONCATENATE("R3C",'Mapa final'!#REF!),"")</f>
        <v>#REF!</v>
      </c>
      <c r="AJ48" s="30" t="e">
        <f>IF(AND('Mapa final'!#REF!="Muy Baja",'Mapa final'!#REF!="Catastrófico"),CONCATENATE("R3C",'Mapa final'!#REF!),"")</f>
        <v>#REF!</v>
      </c>
      <c r="AK48" s="30" t="e">
        <f>IF(AND(#REF!="Muy Baja",#REF!="Catastrófico"),CONCATENATE("R3C",#REF!),"")</f>
        <v>#REF!</v>
      </c>
      <c r="AL48" s="30" t="e">
        <f>IF(AND('Mapa final'!#REF!="Muy Baja",'Mapa final'!#REF!="Catastrófico"),CONCATENATE("R3C",'Mapa final'!#REF!),"")</f>
        <v>#REF!</v>
      </c>
      <c r="AM48" s="30"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1597"/>
      <c r="C49" s="967"/>
      <c r="D49" s="968"/>
      <c r="E49" s="967"/>
      <c r="F49" s="967"/>
      <c r="G49" s="967"/>
      <c r="H49" s="967"/>
      <c r="I49" s="968"/>
      <c r="J49" s="32" t="e">
        <f>IF(AND('Mapa final'!#REF!="Muy Baja",'Mapa final'!#REF!="Leve"),CONCATENATE("R4C",'Mapa final'!#REF!),"")</f>
        <v>#REF!</v>
      </c>
      <c r="K49" s="32" t="e">
        <f>IF(AND('Mapa final'!#REF!="Muy Baja",'Mapa final'!#REF!="Leve"),CONCATENATE("R4C",'Mapa final'!#REF!),"")</f>
        <v>#REF!</v>
      </c>
      <c r="L49" s="32" t="e">
        <f>IF(AND('Mapa final'!#REF!="Muy Baja",'Mapa final'!#REF!="Leve"),CONCATENATE("R4C",'Mapa final'!#REF!),"")</f>
        <v>#REF!</v>
      </c>
      <c r="M49" s="32" t="e">
        <f>IF(AND('Mapa final'!#REF!="Muy Baja",'Mapa final'!#REF!="Leve"),CONCATENATE("R4C",'Mapa final'!#REF!),"")</f>
        <v>#REF!</v>
      </c>
      <c r="N49" s="32" t="e">
        <f>IF(AND('Mapa final'!#REF!="Muy Baja",'Mapa final'!#REF!="Leve"),CONCATENATE("R4C",'Mapa final'!#REF!),"")</f>
        <v>#REF!</v>
      </c>
      <c r="O49" s="32" t="e">
        <f>IF(AND('Mapa final'!#REF!="Muy Baja",'Mapa final'!#REF!="Leve"),CONCATENATE("R4C",'Mapa final'!#REF!),"")</f>
        <v>#REF!</v>
      </c>
      <c r="P49" s="32" t="e">
        <f>IF(AND('Mapa final'!#REF!="Muy Baja",'Mapa final'!#REF!="Menor"),CONCATENATE("R4C",'Mapa final'!#REF!),"")</f>
        <v>#REF!</v>
      </c>
      <c r="Q49" s="32" t="e">
        <f>IF(AND('Mapa final'!#REF!="Muy Baja",'Mapa final'!#REF!="Menor"),CONCATENATE("R4C",'Mapa final'!#REF!),"")</f>
        <v>#REF!</v>
      </c>
      <c r="R49" s="32" t="e">
        <f>IF(AND('Mapa final'!#REF!="Muy Baja",'Mapa final'!#REF!="Menor"),CONCATENATE("R4C",'Mapa final'!#REF!),"")</f>
        <v>#REF!</v>
      </c>
      <c r="S49" s="32" t="e">
        <f>IF(AND('Mapa final'!#REF!="Muy Baja",'Mapa final'!#REF!="Menor"),CONCATENATE("R4C",'Mapa final'!#REF!),"")</f>
        <v>#REF!</v>
      </c>
      <c r="T49" s="32" t="e">
        <f>IF(AND('Mapa final'!#REF!="Muy Baja",'Mapa final'!#REF!="Menor"),CONCATENATE("R4C",'Mapa final'!#REF!),"")</f>
        <v>#REF!</v>
      </c>
      <c r="U49" s="32" t="e">
        <f>IF(AND('Mapa final'!#REF!="Muy Baja",'Mapa final'!#REF!="Menor"),CONCATENATE("R4C",'Mapa final'!#REF!),"")</f>
        <v>#REF!</v>
      </c>
      <c r="V49" s="28" t="e">
        <f>IF(AND('Mapa final'!#REF!="Muy Baja",'Mapa final'!#REF!="Moderado"),CONCATENATE("R4C",'Mapa final'!#REF!),"")</f>
        <v>#REF!</v>
      </c>
      <c r="W49" s="28" t="e">
        <f>IF(AND('Mapa final'!#REF!="Muy Baja",'Mapa final'!#REF!="Moderado"),CONCATENATE("R4C",'Mapa final'!#REF!),"")</f>
        <v>#REF!</v>
      </c>
      <c r="X49" s="28" t="e">
        <f>IF(AND('Mapa final'!#REF!="Muy Baja",'Mapa final'!#REF!="Moderado"),CONCATENATE("R4C",'Mapa final'!#REF!),"")</f>
        <v>#REF!</v>
      </c>
      <c r="Y49" s="28" t="e">
        <f>IF(AND('Mapa final'!#REF!="Muy Baja",'Mapa final'!#REF!="Moderado"),CONCATENATE("R4C",'Mapa final'!#REF!),"")</f>
        <v>#REF!</v>
      </c>
      <c r="Z49" s="28" t="e">
        <f>IF(AND('Mapa final'!#REF!="Muy Baja",'Mapa final'!#REF!="Moderado"),CONCATENATE("R4C",'Mapa final'!#REF!),"")</f>
        <v>#REF!</v>
      </c>
      <c r="AA49" s="28" t="e">
        <f>IF(AND('Mapa final'!#REF!="Muy Baja",'Mapa final'!#REF!="Moderado"),CONCATENATE("R4C",'Mapa final'!#REF!),"")</f>
        <v>#REF!</v>
      </c>
      <c r="AB49" s="29" t="e">
        <f>IF(AND('Mapa final'!#REF!="Muy Baja",'Mapa final'!#REF!="Mayor"),CONCATENATE("R4C",'Mapa final'!#REF!),"")</f>
        <v>#REF!</v>
      </c>
      <c r="AC49" s="29" t="e">
        <f>IF(AND('Mapa final'!#REF!="Muy Baja",'Mapa final'!#REF!="Mayor"),CONCATENATE("R4C",'Mapa final'!#REF!),"")</f>
        <v>#REF!</v>
      </c>
      <c r="AD49" s="29" t="e">
        <f>IF(AND('Mapa final'!#REF!="Muy Baja",'Mapa final'!#REF!="Mayor"),CONCATENATE("R4C",'Mapa final'!#REF!),"")</f>
        <v>#REF!</v>
      </c>
      <c r="AE49" s="29" t="e">
        <f>IF(AND('Mapa final'!#REF!="Muy Baja",'Mapa final'!#REF!="Mayor"),CONCATENATE("R4C",'Mapa final'!#REF!),"")</f>
        <v>#REF!</v>
      </c>
      <c r="AF49" s="29" t="e">
        <f>IF(AND('Mapa final'!#REF!="Muy Baja",'Mapa final'!#REF!="Mayor"),CONCATENATE("R4C",'Mapa final'!#REF!),"")</f>
        <v>#REF!</v>
      </c>
      <c r="AG49" s="29" t="e">
        <f>IF(AND('Mapa final'!#REF!="Muy Baja",'Mapa final'!#REF!="Mayor"),CONCATENATE("R4C",'Mapa final'!#REF!),"")</f>
        <v>#REF!</v>
      </c>
      <c r="AH49" s="30" t="e">
        <f>IF(AND('Mapa final'!#REF!="Muy Baja",'Mapa final'!#REF!="Catastrófico"),CONCATENATE("R4C",'Mapa final'!#REF!),"")</f>
        <v>#REF!</v>
      </c>
      <c r="AI49" s="30" t="e">
        <f>IF(AND('Mapa final'!#REF!="Muy Baja",'Mapa final'!#REF!="Catastrófico"),CONCATENATE("R4C",'Mapa final'!#REF!),"")</f>
        <v>#REF!</v>
      </c>
      <c r="AJ49" s="30" t="e">
        <f>IF(AND('Mapa final'!#REF!="Muy Baja",'Mapa final'!#REF!="Catastrófico"),CONCATENATE("R4C",'Mapa final'!#REF!),"")</f>
        <v>#REF!</v>
      </c>
      <c r="AK49" s="30" t="e">
        <f>IF(AND('Mapa final'!#REF!="Muy Baja",'Mapa final'!#REF!="Catastrófico"),CONCATENATE("R4C",'Mapa final'!#REF!),"")</f>
        <v>#REF!</v>
      </c>
      <c r="AL49" s="30" t="e">
        <f>IF(AND('Mapa final'!#REF!="Muy Baja",'Mapa final'!#REF!="Catastrófico"),CONCATENATE("R4C",'Mapa final'!#REF!),"")</f>
        <v>#REF!</v>
      </c>
      <c r="AM49" s="30"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1597"/>
      <c r="C50" s="967"/>
      <c r="D50" s="968"/>
      <c r="E50" s="967"/>
      <c r="F50" s="967"/>
      <c r="G50" s="967"/>
      <c r="H50" s="967"/>
      <c r="I50" s="968"/>
      <c r="J50" s="32" t="e">
        <f>IF(AND('Mapa final'!#REF!="Muy Baja",'Mapa final'!#REF!="Leve"),CONCATENATE("R5C",'Mapa final'!#REF!),"")</f>
        <v>#REF!</v>
      </c>
      <c r="K50" s="32" t="e">
        <f>IF(AND('Mapa final'!#REF!="Muy Baja",'Mapa final'!#REF!="Leve"),CONCATENATE("R5C",'Mapa final'!#REF!),"")</f>
        <v>#REF!</v>
      </c>
      <c r="L50" s="32" t="e">
        <f>IF(AND('Mapa final'!#REF!="Muy Baja",'Mapa final'!#REF!="Leve"),CONCATENATE("R5C",'Mapa final'!#REF!),"")</f>
        <v>#REF!</v>
      </c>
      <c r="M50" s="32" t="e">
        <f>IF(AND('Mapa final'!#REF!="Muy Baja",'Mapa final'!#REF!="Leve"),CONCATENATE("R5C",'Mapa final'!#REF!),"")</f>
        <v>#REF!</v>
      </c>
      <c r="N50" s="32" t="e">
        <f>IF(AND('Mapa final'!#REF!="Muy Baja",'Mapa final'!#REF!="Leve"),CONCATENATE("R5C",'Mapa final'!#REF!),"")</f>
        <v>#REF!</v>
      </c>
      <c r="O50" s="32" t="e">
        <f>IF(AND('Mapa final'!#REF!="Muy Baja",'Mapa final'!#REF!="Leve"),CONCATENATE("R5C",'Mapa final'!#REF!),"")</f>
        <v>#REF!</v>
      </c>
      <c r="P50" s="32" t="e">
        <f>IF(AND('Mapa final'!#REF!="Muy Baja",'Mapa final'!#REF!="Menor"),CONCATENATE("R5C",'Mapa final'!#REF!),"")</f>
        <v>#REF!</v>
      </c>
      <c r="Q50" s="32" t="e">
        <f>IF(AND('Mapa final'!#REF!="Muy Baja",'Mapa final'!#REF!="Menor"),CONCATENATE("R5C",'Mapa final'!#REF!),"")</f>
        <v>#REF!</v>
      </c>
      <c r="R50" s="32" t="e">
        <f>IF(AND('Mapa final'!#REF!="Muy Baja",'Mapa final'!#REF!="Menor"),CONCATENATE("R5C",'Mapa final'!#REF!),"")</f>
        <v>#REF!</v>
      </c>
      <c r="S50" s="32" t="e">
        <f>IF(AND('Mapa final'!#REF!="Muy Baja",'Mapa final'!#REF!="Menor"),CONCATENATE("R5C",'Mapa final'!#REF!),"")</f>
        <v>#REF!</v>
      </c>
      <c r="T50" s="32" t="e">
        <f>IF(AND('Mapa final'!#REF!="Muy Baja",'Mapa final'!#REF!="Menor"),CONCATENATE("R5C",'Mapa final'!#REF!),"")</f>
        <v>#REF!</v>
      </c>
      <c r="U50" s="32" t="e">
        <f>IF(AND('Mapa final'!#REF!="Muy Baja",'Mapa final'!#REF!="Menor"),CONCATENATE("R5C",'Mapa final'!#REF!),"")</f>
        <v>#REF!</v>
      </c>
      <c r="V50" s="28" t="e">
        <f>IF(AND('Mapa final'!#REF!="Muy Baja",'Mapa final'!#REF!="Moderado"),CONCATENATE("R5C",'Mapa final'!#REF!),"")</f>
        <v>#REF!</v>
      </c>
      <c r="W50" s="28" t="e">
        <f>IF(AND('Mapa final'!#REF!="Muy Baja",'Mapa final'!#REF!="Moderado"),CONCATENATE("R5C",'Mapa final'!#REF!),"")</f>
        <v>#REF!</v>
      </c>
      <c r="X50" s="28" t="e">
        <f>IF(AND('Mapa final'!#REF!="Muy Baja",'Mapa final'!#REF!="Moderado"),CONCATENATE("R5C",'Mapa final'!#REF!),"")</f>
        <v>#REF!</v>
      </c>
      <c r="Y50" s="28" t="e">
        <f>IF(AND('Mapa final'!#REF!="Muy Baja",'Mapa final'!#REF!="Moderado"),CONCATENATE("R5C",'Mapa final'!#REF!),"")</f>
        <v>#REF!</v>
      </c>
      <c r="Z50" s="28" t="e">
        <f>IF(AND('Mapa final'!#REF!="Muy Baja",'Mapa final'!#REF!="Moderado"),CONCATENATE("R5C",'Mapa final'!#REF!),"")</f>
        <v>#REF!</v>
      </c>
      <c r="AA50" s="28" t="e">
        <f>IF(AND('Mapa final'!#REF!="Muy Baja",'Mapa final'!#REF!="Moderado"),CONCATENATE("R5C",'Mapa final'!#REF!),"")</f>
        <v>#REF!</v>
      </c>
      <c r="AB50" s="29" t="e">
        <f>IF(AND('Mapa final'!#REF!="Muy Baja",'Mapa final'!#REF!="Mayor"),CONCATENATE("R5C",'Mapa final'!#REF!),"")</f>
        <v>#REF!</v>
      </c>
      <c r="AC50" s="29" t="e">
        <f>IF(AND('Mapa final'!#REF!="Muy Baja",'Mapa final'!#REF!="Mayor"),CONCATENATE("R5C",'Mapa final'!#REF!),"")</f>
        <v>#REF!</v>
      </c>
      <c r="AD50" s="29" t="e">
        <f>IF(AND('Mapa final'!#REF!="Muy Baja",'Mapa final'!#REF!="Mayor"),CONCATENATE("R5C",'Mapa final'!#REF!),"")</f>
        <v>#REF!</v>
      </c>
      <c r="AE50" s="29" t="e">
        <f>IF(AND('Mapa final'!#REF!="Muy Baja",'Mapa final'!#REF!="Mayor"),CONCATENATE("R5C",'Mapa final'!#REF!),"")</f>
        <v>#REF!</v>
      </c>
      <c r="AF50" s="29" t="e">
        <f>IF(AND('Mapa final'!#REF!="Muy Baja",'Mapa final'!#REF!="Mayor"),CONCATENATE("R5C",'Mapa final'!#REF!),"")</f>
        <v>#REF!</v>
      </c>
      <c r="AG50" s="29" t="e">
        <f>IF(AND('Mapa final'!#REF!="Muy Baja",'Mapa final'!#REF!="Mayor"),CONCATENATE("R5C",'Mapa final'!#REF!),"")</f>
        <v>#REF!</v>
      </c>
      <c r="AH50" s="30" t="e">
        <f>IF(AND('Mapa final'!#REF!="Muy Baja",'Mapa final'!#REF!="Catastrófico"),CONCATENATE("R5C",'Mapa final'!#REF!),"")</f>
        <v>#REF!</v>
      </c>
      <c r="AI50" s="30" t="e">
        <f>IF(AND('Mapa final'!#REF!="Muy Baja",'Mapa final'!#REF!="Catastrófico"),CONCATENATE("R5C",'Mapa final'!#REF!),"")</f>
        <v>#REF!</v>
      </c>
      <c r="AJ50" s="30" t="e">
        <f>IF(AND('Mapa final'!#REF!="Muy Baja",'Mapa final'!#REF!="Catastrófico"),CONCATENATE("R5C",'Mapa final'!#REF!),"")</f>
        <v>#REF!</v>
      </c>
      <c r="AK50" s="30" t="e">
        <f>IF(AND('Mapa final'!#REF!="Muy Baja",'Mapa final'!#REF!="Catastrófico"),CONCATENATE("R5C",'Mapa final'!#REF!),"")</f>
        <v>#REF!</v>
      </c>
      <c r="AL50" s="30" t="e">
        <f>IF(AND('Mapa final'!#REF!="Muy Baja",'Mapa final'!#REF!="Catastrófico"),CONCATENATE("R5C",'Mapa final'!#REF!),"")</f>
        <v>#REF!</v>
      </c>
      <c r="AM50" s="30"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1597"/>
      <c r="C51" s="967"/>
      <c r="D51" s="968"/>
      <c r="E51" s="967"/>
      <c r="F51" s="967"/>
      <c r="G51" s="967"/>
      <c r="H51" s="967"/>
      <c r="I51" s="968"/>
      <c r="J51" s="32" t="e">
        <f>IF(AND('Mapa final'!#REF!="Muy Baja",'Mapa final'!#REF!="Leve"),CONCATENATE("R6C",'Mapa final'!#REF!),"")</f>
        <v>#REF!</v>
      </c>
      <c r="K51" s="32" t="e">
        <f>IF(AND('Mapa final'!#REF!="Muy Baja",'Mapa final'!#REF!="Leve"),CONCATENATE("R6C",'Mapa final'!#REF!),"")</f>
        <v>#REF!</v>
      </c>
      <c r="L51" s="32" t="e">
        <f>IF(AND('Mapa final'!#REF!="Muy Baja",'Mapa final'!#REF!="Leve"),CONCATENATE("R6C",'Mapa final'!#REF!),"")</f>
        <v>#REF!</v>
      </c>
      <c r="M51" s="32" t="e">
        <f>IF(AND('Mapa final'!#REF!="Muy Baja",'Mapa final'!#REF!="Leve"),CONCATENATE("R6C",'Mapa final'!#REF!),"")</f>
        <v>#REF!</v>
      </c>
      <c r="N51" s="32" t="e">
        <f>IF(AND('Mapa final'!#REF!="Muy Baja",'Mapa final'!#REF!="Leve"),CONCATENATE("R6C",'Mapa final'!#REF!),"")</f>
        <v>#REF!</v>
      </c>
      <c r="O51" s="32" t="e">
        <f>IF(AND('Mapa final'!#REF!="Muy Baja",'Mapa final'!#REF!="Leve"),CONCATENATE("R6C",'Mapa final'!#REF!),"")</f>
        <v>#REF!</v>
      </c>
      <c r="P51" s="32" t="e">
        <f>IF(AND('Mapa final'!#REF!="Muy Baja",'Mapa final'!#REF!="Menor"),CONCATENATE("R6C",'Mapa final'!#REF!),"")</f>
        <v>#REF!</v>
      </c>
      <c r="Q51" s="32" t="e">
        <f>IF(AND('Mapa final'!#REF!="Muy Baja",'Mapa final'!#REF!="Menor"),CONCATENATE("R6C",'Mapa final'!#REF!),"")</f>
        <v>#REF!</v>
      </c>
      <c r="R51" s="32" t="e">
        <f>IF(AND('Mapa final'!#REF!="Muy Baja",'Mapa final'!#REF!="Menor"),CONCATENATE("R6C",'Mapa final'!#REF!),"")</f>
        <v>#REF!</v>
      </c>
      <c r="S51" s="32" t="e">
        <f>IF(AND('Mapa final'!#REF!="Muy Baja",'Mapa final'!#REF!="Menor"),CONCATENATE("R6C",'Mapa final'!#REF!),"")</f>
        <v>#REF!</v>
      </c>
      <c r="T51" s="32" t="e">
        <f>IF(AND('Mapa final'!#REF!="Muy Baja",'Mapa final'!#REF!="Menor"),CONCATENATE("R6C",'Mapa final'!#REF!),"")</f>
        <v>#REF!</v>
      </c>
      <c r="U51" s="32" t="e">
        <f>IF(AND('Mapa final'!#REF!="Muy Baja",'Mapa final'!#REF!="Menor"),CONCATENATE("R6C",'Mapa final'!#REF!),"")</f>
        <v>#REF!</v>
      </c>
      <c r="V51" s="28" t="e">
        <f>IF(AND('Mapa final'!#REF!="Muy Baja",'Mapa final'!#REF!="Moderado"),CONCATENATE("R6C",'Mapa final'!#REF!),"")</f>
        <v>#REF!</v>
      </c>
      <c r="W51" s="28" t="e">
        <f>IF(AND('Mapa final'!#REF!="Muy Baja",'Mapa final'!#REF!="Moderado"),CONCATENATE("R6C",'Mapa final'!#REF!),"")</f>
        <v>#REF!</v>
      </c>
      <c r="X51" s="28" t="e">
        <f>IF(AND('Mapa final'!#REF!="Muy Baja",'Mapa final'!#REF!="Moderado"),CONCATENATE("R6C",'Mapa final'!#REF!),"")</f>
        <v>#REF!</v>
      </c>
      <c r="Y51" s="28" t="e">
        <f>IF(AND('Mapa final'!#REF!="Muy Baja",'Mapa final'!#REF!="Moderado"),CONCATENATE("R6C",'Mapa final'!#REF!),"")</f>
        <v>#REF!</v>
      </c>
      <c r="Z51" s="28" t="e">
        <f>IF(AND('Mapa final'!#REF!="Muy Baja",'Mapa final'!#REF!="Moderado"),CONCATENATE("R6C",'Mapa final'!#REF!),"")</f>
        <v>#REF!</v>
      </c>
      <c r="AA51" s="28" t="e">
        <f>IF(AND('Mapa final'!#REF!="Muy Baja",'Mapa final'!#REF!="Moderado"),CONCATENATE("R6C",'Mapa final'!#REF!),"")</f>
        <v>#REF!</v>
      </c>
      <c r="AB51" s="29" t="e">
        <f>IF(AND('Mapa final'!#REF!="Muy Baja",'Mapa final'!#REF!="Mayor"),CONCATENATE("R6C",'Mapa final'!#REF!),"")</f>
        <v>#REF!</v>
      </c>
      <c r="AC51" s="29" t="e">
        <f>IF(AND('Mapa final'!#REF!="Muy Baja",'Mapa final'!#REF!="Mayor"),CONCATENATE("R6C",'Mapa final'!#REF!),"")</f>
        <v>#REF!</v>
      </c>
      <c r="AD51" s="29" t="e">
        <f>IF(AND('Mapa final'!#REF!="Muy Baja",'Mapa final'!#REF!="Mayor"),CONCATENATE("R6C",'Mapa final'!#REF!),"")</f>
        <v>#REF!</v>
      </c>
      <c r="AE51" s="29" t="e">
        <f>IF(AND('Mapa final'!#REF!="Muy Baja",'Mapa final'!#REF!="Mayor"),CONCATENATE("R6C",'Mapa final'!#REF!),"")</f>
        <v>#REF!</v>
      </c>
      <c r="AF51" s="29" t="e">
        <f>IF(AND('Mapa final'!#REF!="Muy Baja",'Mapa final'!#REF!="Mayor"),CONCATENATE("R6C",'Mapa final'!#REF!),"")</f>
        <v>#REF!</v>
      </c>
      <c r="AG51" s="29" t="e">
        <f>IF(AND('Mapa final'!#REF!="Muy Baja",'Mapa final'!#REF!="Mayor"),CONCATENATE("R6C",'Mapa final'!#REF!),"")</f>
        <v>#REF!</v>
      </c>
      <c r="AH51" s="30" t="e">
        <f>IF(AND('Mapa final'!#REF!="Muy Baja",'Mapa final'!#REF!="Catastrófico"),CONCATENATE("R6C",'Mapa final'!#REF!),"")</f>
        <v>#REF!</v>
      </c>
      <c r="AI51" s="30" t="e">
        <f>IF(AND('Mapa final'!#REF!="Muy Baja",'Mapa final'!#REF!="Catastrófico"),CONCATENATE("R6C",'Mapa final'!#REF!),"")</f>
        <v>#REF!</v>
      </c>
      <c r="AJ51" s="30" t="e">
        <f>IF(AND('Mapa final'!#REF!="Muy Baja",'Mapa final'!#REF!="Catastrófico"),CONCATENATE("R6C",'Mapa final'!#REF!),"")</f>
        <v>#REF!</v>
      </c>
      <c r="AK51" s="30" t="e">
        <f>IF(AND('Mapa final'!#REF!="Muy Baja",'Mapa final'!#REF!="Catastrófico"),CONCATENATE("R6C",'Mapa final'!#REF!),"")</f>
        <v>#REF!</v>
      </c>
      <c r="AL51" s="30" t="e">
        <f>IF(AND('Mapa final'!#REF!="Muy Baja",'Mapa final'!#REF!="Catastrófico"),CONCATENATE("R6C",'Mapa final'!#REF!),"")</f>
        <v>#REF!</v>
      </c>
      <c r="AM51" s="30"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1597"/>
      <c r="C52" s="967"/>
      <c r="D52" s="968"/>
      <c r="E52" s="967"/>
      <c r="F52" s="967"/>
      <c r="G52" s="967"/>
      <c r="H52" s="967"/>
      <c r="I52" s="968"/>
      <c r="J52" s="32" t="e">
        <f>IF(AND('Mapa final'!#REF!="Muy Baja",'Mapa final'!#REF!="Leve"),CONCATENATE("R7C",'Mapa final'!#REF!),"")</f>
        <v>#REF!</v>
      </c>
      <c r="K52" s="32" t="e">
        <f>IF(AND('Mapa final'!#REF!="Muy Baja",'Mapa final'!#REF!="Leve"),CONCATENATE("R7C",'Mapa final'!#REF!),"")</f>
        <v>#REF!</v>
      </c>
      <c r="L52" s="32" t="e">
        <f>IF(AND('Mapa final'!#REF!="Muy Baja",'Mapa final'!#REF!="Leve"),CONCATENATE("R7C",'Mapa final'!#REF!),"")</f>
        <v>#REF!</v>
      </c>
      <c r="M52" s="32" t="e">
        <f>IF(AND('Mapa final'!#REF!="Muy Baja",'Mapa final'!#REF!="Leve"),CONCATENATE("R7C",'Mapa final'!#REF!),"")</f>
        <v>#REF!</v>
      </c>
      <c r="N52" s="32" t="e">
        <f>IF(AND('Mapa final'!#REF!="Muy Baja",'Mapa final'!#REF!="Leve"),CONCATENATE("R7C",'Mapa final'!#REF!),"")</f>
        <v>#REF!</v>
      </c>
      <c r="O52" s="32" t="e">
        <f>IF(AND('Mapa final'!#REF!="Muy Baja",'Mapa final'!#REF!="Leve"),CONCATENATE("R7C",'Mapa final'!#REF!),"")</f>
        <v>#REF!</v>
      </c>
      <c r="P52" s="32" t="e">
        <f>IF(AND('Mapa final'!#REF!="Muy Baja",'Mapa final'!#REF!="Menor"),CONCATENATE("R7C",'Mapa final'!#REF!),"")</f>
        <v>#REF!</v>
      </c>
      <c r="Q52" s="32" t="e">
        <f>IF(AND('Mapa final'!#REF!="Muy Baja",'Mapa final'!#REF!="Menor"),CONCATENATE("R7C",'Mapa final'!#REF!),"")</f>
        <v>#REF!</v>
      </c>
      <c r="R52" s="32" t="e">
        <f>IF(AND('Mapa final'!#REF!="Muy Baja",'Mapa final'!#REF!="Menor"),CONCATENATE("R7C",'Mapa final'!#REF!),"")</f>
        <v>#REF!</v>
      </c>
      <c r="S52" s="32" t="e">
        <f>IF(AND('Mapa final'!#REF!="Muy Baja",'Mapa final'!#REF!="Menor"),CONCATENATE("R7C",'Mapa final'!#REF!),"")</f>
        <v>#REF!</v>
      </c>
      <c r="T52" s="32" t="e">
        <f>IF(AND('Mapa final'!#REF!="Muy Baja",'Mapa final'!#REF!="Menor"),CONCATENATE("R7C",'Mapa final'!#REF!),"")</f>
        <v>#REF!</v>
      </c>
      <c r="U52" s="32" t="e">
        <f>IF(AND('Mapa final'!#REF!="Muy Baja",'Mapa final'!#REF!="Menor"),CONCATENATE("R7C",'Mapa final'!#REF!),"")</f>
        <v>#REF!</v>
      </c>
      <c r="V52" s="28" t="e">
        <f>IF(AND('Mapa final'!#REF!="Muy Baja",'Mapa final'!#REF!="Moderado"),CONCATENATE("R7C",'Mapa final'!#REF!),"")</f>
        <v>#REF!</v>
      </c>
      <c r="W52" s="28" t="e">
        <f>IF(AND('Mapa final'!#REF!="Muy Baja",'Mapa final'!#REF!="Moderado"),CONCATENATE("R7C",'Mapa final'!#REF!),"")</f>
        <v>#REF!</v>
      </c>
      <c r="X52" s="28" t="e">
        <f>IF(AND('Mapa final'!#REF!="Muy Baja",'Mapa final'!#REF!="Moderado"),CONCATENATE("R7C",'Mapa final'!#REF!),"")</f>
        <v>#REF!</v>
      </c>
      <c r="Y52" s="28" t="e">
        <f>IF(AND('Mapa final'!#REF!="Muy Baja",'Mapa final'!#REF!="Moderado"),CONCATENATE("R7C",'Mapa final'!#REF!),"")</f>
        <v>#REF!</v>
      </c>
      <c r="Z52" s="28" t="e">
        <f>IF(AND('Mapa final'!#REF!="Muy Baja",'Mapa final'!#REF!="Moderado"),CONCATENATE("R7C",'Mapa final'!#REF!),"")</f>
        <v>#REF!</v>
      </c>
      <c r="AA52" s="28" t="e">
        <f>IF(AND('Mapa final'!#REF!="Muy Baja",'Mapa final'!#REF!="Moderado"),CONCATENATE("R7C",'Mapa final'!#REF!),"")</f>
        <v>#REF!</v>
      </c>
      <c r="AB52" s="29" t="e">
        <f>IF(AND('Mapa final'!#REF!="Muy Baja",'Mapa final'!#REF!="Mayor"),CONCATENATE("R7C",'Mapa final'!#REF!),"")</f>
        <v>#REF!</v>
      </c>
      <c r="AC52" s="29" t="e">
        <f>IF(AND('Mapa final'!#REF!="Muy Baja",'Mapa final'!#REF!="Mayor"),CONCATENATE("R7C",'Mapa final'!#REF!),"")</f>
        <v>#REF!</v>
      </c>
      <c r="AD52" s="29" t="e">
        <f>IF(AND('Mapa final'!#REF!="Muy Baja",'Mapa final'!#REF!="Mayor"),CONCATENATE("R7C",'Mapa final'!#REF!),"")</f>
        <v>#REF!</v>
      </c>
      <c r="AE52" s="29" t="e">
        <f>IF(AND('Mapa final'!#REF!="Muy Baja",'Mapa final'!#REF!="Mayor"),CONCATENATE("R7C",'Mapa final'!#REF!),"")</f>
        <v>#REF!</v>
      </c>
      <c r="AF52" s="29" t="e">
        <f>IF(AND('Mapa final'!#REF!="Muy Baja",'Mapa final'!#REF!="Mayor"),CONCATENATE("R7C",'Mapa final'!#REF!),"")</f>
        <v>#REF!</v>
      </c>
      <c r="AG52" s="29" t="e">
        <f>IF(AND('Mapa final'!#REF!="Muy Baja",'Mapa final'!#REF!="Mayor"),CONCATENATE("R7C",'Mapa final'!#REF!),"")</f>
        <v>#REF!</v>
      </c>
      <c r="AH52" s="30" t="e">
        <f>IF(AND('Mapa final'!#REF!="Muy Baja",'Mapa final'!#REF!="Catastrófico"),CONCATENATE("R7C",'Mapa final'!#REF!),"")</f>
        <v>#REF!</v>
      </c>
      <c r="AI52" s="30" t="e">
        <f>IF(AND('Mapa final'!#REF!="Muy Baja",'Mapa final'!#REF!="Catastrófico"),CONCATENATE("R7C",'Mapa final'!#REF!),"")</f>
        <v>#REF!</v>
      </c>
      <c r="AJ52" s="30" t="e">
        <f>IF(AND('Mapa final'!#REF!="Muy Baja",'Mapa final'!#REF!="Catastrófico"),CONCATENATE("R7C",'Mapa final'!#REF!),"")</f>
        <v>#REF!</v>
      </c>
      <c r="AK52" s="30" t="e">
        <f>IF(AND('Mapa final'!#REF!="Muy Baja",'Mapa final'!#REF!="Catastrófico"),CONCATENATE("R7C",'Mapa final'!#REF!),"")</f>
        <v>#REF!</v>
      </c>
      <c r="AL52" s="30" t="e">
        <f>IF(AND('Mapa final'!#REF!="Muy Baja",'Mapa final'!#REF!="Catastrófico"),CONCATENATE("R7C",'Mapa final'!#REF!),"")</f>
        <v>#REF!</v>
      </c>
      <c r="AM52" s="30"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1597"/>
      <c r="C53" s="967"/>
      <c r="D53" s="968"/>
      <c r="E53" s="967"/>
      <c r="F53" s="967"/>
      <c r="G53" s="967"/>
      <c r="H53" s="967"/>
      <c r="I53" s="968"/>
      <c r="J53" s="33" t="e">
        <f>IF(AND('Mapa final'!#REF!="Muy Baja",'Mapa final'!#REF!="Leve"),CONCATENATE("R8C",'Mapa final'!#REF!),"")</f>
        <v>#REF!</v>
      </c>
      <c r="K53" s="33" t="e">
        <f>IF(AND('Mapa final'!#REF!="Muy Baja",'Mapa final'!#REF!="Leve"),CONCATENATE("R8C",'Mapa final'!#REF!),"")</f>
        <v>#REF!</v>
      </c>
      <c r="L53" s="33" t="e">
        <f>IF(AND('Mapa final'!#REF!="Muy Baja",'Mapa final'!#REF!="Leve"),CONCATENATE("R8C",'Mapa final'!#REF!),"")</f>
        <v>#REF!</v>
      </c>
      <c r="M53" s="33" t="e">
        <f>IF(AND('Mapa final'!#REF!="Muy Baja",'Mapa final'!#REF!="Leve"),CONCATENATE("R8C",'Mapa final'!#REF!),"")</f>
        <v>#REF!</v>
      </c>
      <c r="N53" s="33" t="e">
        <f>IF(AND('Mapa final'!#REF!="Muy Baja",'Mapa final'!#REF!="Leve"),CONCATENATE("R8C",'Mapa final'!#REF!),"")</f>
        <v>#REF!</v>
      </c>
      <c r="O53" s="33" t="e">
        <f>IF(AND('Mapa final'!#REF!="Muy Baja",'Mapa final'!#REF!="Leve"),CONCATENATE("R8C",'Mapa final'!#REF!),"")</f>
        <v>#REF!</v>
      </c>
      <c r="P53" s="33" t="e">
        <f>IF(AND('Mapa final'!#REF!="Muy Baja",'Mapa final'!#REF!="Menor"),CONCATENATE("R8C",'Mapa final'!#REF!),"")</f>
        <v>#REF!</v>
      </c>
      <c r="Q53" s="33" t="e">
        <f>IF(AND('Mapa final'!#REF!="Muy Baja",'Mapa final'!#REF!="Menor"),CONCATENATE("R8C",'Mapa final'!#REF!),"")</f>
        <v>#REF!</v>
      </c>
      <c r="R53" s="33" t="e">
        <f>IF(AND('Mapa final'!#REF!="Muy Baja",'Mapa final'!#REF!="Menor"),CONCATENATE("R8C",'Mapa final'!#REF!),"")</f>
        <v>#REF!</v>
      </c>
      <c r="S53" s="33" t="e">
        <f>IF(AND('Mapa final'!#REF!="Muy Baja",'Mapa final'!#REF!="Menor"),CONCATENATE("R8C",'Mapa final'!#REF!),"")</f>
        <v>#REF!</v>
      </c>
      <c r="T53" s="33" t="e">
        <f>IF(AND('Mapa final'!#REF!="Muy Baja",'Mapa final'!#REF!="Menor"),CONCATENATE("R8C",'Mapa final'!#REF!),"")</f>
        <v>#REF!</v>
      </c>
      <c r="U53" s="33" t="e">
        <f>IF(AND('Mapa final'!#REF!="Muy Baja",'Mapa final'!#REF!="Menor"),CONCATENATE("R8C",'Mapa final'!#REF!),"")</f>
        <v>#REF!</v>
      </c>
      <c r="V53" s="27" t="e">
        <f>IF(AND('Mapa final'!#REF!="Muy Baja",'Mapa final'!#REF!="Moderado"),CONCATENATE("R8C",'Mapa final'!#REF!),"")</f>
        <v>#REF!</v>
      </c>
      <c r="W53" s="27" t="e">
        <f>IF(AND('Mapa final'!#REF!="Muy Baja",'Mapa final'!#REF!="Moderado"),CONCATENATE("R8C",'Mapa final'!#REF!),"")</f>
        <v>#REF!</v>
      </c>
      <c r="X53" s="27" t="e">
        <f>IF(AND('Mapa final'!#REF!="Muy Baja",'Mapa final'!#REF!="Moderado"),CONCATENATE("R8C",'Mapa final'!#REF!),"")</f>
        <v>#REF!</v>
      </c>
      <c r="Y53" s="27" t="e">
        <f>IF(AND('Mapa final'!#REF!="Muy Baja",'Mapa final'!#REF!="Moderado"),CONCATENATE("R8C",'Mapa final'!#REF!),"")</f>
        <v>#REF!</v>
      </c>
      <c r="Z53" s="27" t="e">
        <f>IF(AND('Mapa final'!#REF!="Muy Baja",'Mapa final'!#REF!="Moderado"),CONCATENATE("R8C",'Mapa final'!#REF!),"")</f>
        <v>#REF!</v>
      </c>
      <c r="AA53" s="27" t="e">
        <f>IF(AND('Mapa final'!#REF!="Muy Baja",'Mapa final'!#REF!="Moderado"),CONCATENATE("R8C",'Mapa final'!#REF!),"")</f>
        <v>#REF!</v>
      </c>
      <c r="AB53" s="25" t="e">
        <f>IF(AND('Mapa final'!#REF!="Muy Baja",'Mapa final'!#REF!="Mayor"),CONCATENATE("R8C",'Mapa final'!#REF!),"")</f>
        <v>#REF!</v>
      </c>
      <c r="AC53" s="25" t="e">
        <f>IF(AND('Mapa final'!#REF!="Muy Baja",'Mapa final'!#REF!="Mayor"),CONCATENATE("R8C",'Mapa final'!#REF!),"")</f>
        <v>#REF!</v>
      </c>
      <c r="AD53" s="25" t="e">
        <f>IF(AND('Mapa final'!#REF!="Muy Baja",'Mapa final'!#REF!="Mayor"),CONCATENATE("R8C",'Mapa final'!#REF!),"")</f>
        <v>#REF!</v>
      </c>
      <c r="AE53" s="25" t="e">
        <f>IF(AND('Mapa final'!#REF!="Muy Baja",'Mapa final'!#REF!="Mayor"),CONCATENATE("R8C",'Mapa final'!#REF!),"")</f>
        <v>#REF!</v>
      </c>
      <c r="AF53" s="25" t="e">
        <f>IF(AND('Mapa final'!#REF!="Muy Baja",'Mapa final'!#REF!="Mayor"),CONCATENATE("R8C",'Mapa final'!#REF!),"")</f>
        <v>#REF!</v>
      </c>
      <c r="AG53" s="25" t="e">
        <f>IF(AND('Mapa final'!#REF!="Muy Baja",'Mapa final'!#REF!="Mayor"),CONCATENATE("R8C",'Mapa final'!#REF!),"")</f>
        <v>#REF!</v>
      </c>
      <c r="AH53" s="26" t="e">
        <f>IF(AND('Mapa final'!#REF!="Muy Baja",'Mapa final'!#REF!="Catastrófico"),CONCATENATE("R8C",'Mapa final'!#REF!),"")</f>
        <v>#REF!</v>
      </c>
      <c r="AI53" s="26" t="e">
        <f>IF(AND('Mapa final'!#REF!="Muy Baja",'Mapa final'!#REF!="Catastrófico"),CONCATENATE("R8C",'Mapa final'!#REF!),"")</f>
        <v>#REF!</v>
      </c>
      <c r="AJ53" s="26" t="e">
        <f>IF(AND('Mapa final'!#REF!="Muy Baja",'Mapa final'!#REF!="Catastrófico"),CONCATENATE("R8C",'Mapa final'!#REF!),"")</f>
        <v>#REF!</v>
      </c>
      <c r="AK53" s="26" t="e">
        <f>IF(AND('Mapa final'!#REF!="Muy Baja",'Mapa final'!#REF!="Catastrófico"),CONCATENATE("R8C",'Mapa final'!#REF!),"")</f>
        <v>#REF!</v>
      </c>
      <c r="AL53" s="26" t="e">
        <f>IF(AND('Mapa final'!#REF!="Muy Baja",'Mapa final'!#REF!="Catastrófico"),CONCATENATE("R8C",'Mapa final'!#REF!),"")</f>
        <v>#REF!</v>
      </c>
      <c r="AM53" s="26"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1597"/>
      <c r="C54" s="967"/>
      <c r="D54" s="968"/>
      <c r="E54" s="967"/>
      <c r="F54" s="967"/>
      <c r="G54" s="967"/>
      <c r="H54" s="967"/>
      <c r="I54" s="968"/>
      <c r="J54" s="33" t="e">
        <f>IF(AND('Mapa final'!#REF!="Muy Baja",'Mapa final'!#REF!="Leve"),CONCATENATE("R9C",'Mapa final'!#REF!),"")</f>
        <v>#REF!</v>
      </c>
      <c r="K54" s="33" t="e">
        <f>IF(AND('Mapa final'!#REF!="Muy Baja",'Mapa final'!#REF!="Leve"),CONCATENATE("R9C",'Mapa final'!#REF!),"")</f>
        <v>#REF!</v>
      </c>
      <c r="L54" s="33" t="e">
        <f>IF(AND('Mapa final'!#REF!="Muy Baja",'Mapa final'!#REF!="Leve"),CONCATENATE("R9C",'Mapa final'!#REF!),"")</f>
        <v>#REF!</v>
      </c>
      <c r="M54" s="33" t="e">
        <f>IF(AND('Mapa final'!#REF!="Muy Baja",'Mapa final'!#REF!="Leve"),CONCATENATE("R9C",'Mapa final'!#REF!),"")</f>
        <v>#REF!</v>
      </c>
      <c r="N54" s="33" t="e">
        <f>IF(AND('Mapa final'!#REF!="Muy Baja",'Mapa final'!#REF!="Leve"),CONCATENATE("R9C",'Mapa final'!#REF!),"")</f>
        <v>#REF!</v>
      </c>
      <c r="O54" s="33" t="e">
        <f>IF(AND('Mapa final'!#REF!="Muy Baja",'Mapa final'!#REF!="Leve"),CONCATENATE("R9C",'Mapa final'!#REF!),"")</f>
        <v>#REF!</v>
      </c>
      <c r="P54" s="33" t="e">
        <f>IF(AND('Mapa final'!#REF!="Muy Baja",'Mapa final'!#REF!="Menor"),CONCATENATE("R9C",'Mapa final'!#REF!),"")</f>
        <v>#REF!</v>
      </c>
      <c r="Q54" s="33" t="e">
        <f>IF(AND('Mapa final'!#REF!="Muy Baja",'Mapa final'!#REF!="Menor"),CONCATENATE("R9C",'Mapa final'!#REF!),"")</f>
        <v>#REF!</v>
      </c>
      <c r="R54" s="33" t="e">
        <f>IF(AND('Mapa final'!#REF!="Muy Baja",'Mapa final'!#REF!="Menor"),CONCATENATE("R9C",'Mapa final'!#REF!),"")</f>
        <v>#REF!</v>
      </c>
      <c r="S54" s="33" t="e">
        <f>IF(AND('Mapa final'!#REF!="Muy Baja",'Mapa final'!#REF!="Menor"),CONCATENATE("R9C",'Mapa final'!#REF!),"")</f>
        <v>#REF!</v>
      </c>
      <c r="T54" s="33" t="e">
        <f>IF(AND('Mapa final'!#REF!="Muy Baja",'Mapa final'!#REF!="Menor"),CONCATENATE("R9C",'Mapa final'!#REF!),"")</f>
        <v>#REF!</v>
      </c>
      <c r="U54" s="33" t="e">
        <f>IF(AND('Mapa final'!#REF!="Muy Baja",'Mapa final'!#REF!="Menor"),CONCATENATE("R9C",'Mapa final'!#REF!),"")</f>
        <v>#REF!</v>
      </c>
      <c r="V54" s="27" t="e">
        <f>IF(AND('Mapa final'!#REF!="Muy Baja",'Mapa final'!#REF!="Moderado"),CONCATENATE("R9C",'Mapa final'!#REF!),"")</f>
        <v>#REF!</v>
      </c>
      <c r="W54" s="27" t="e">
        <f>IF(AND('Mapa final'!#REF!="Muy Baja",'Mapa final'!#REF!="Moderado"),CONCATENATE("R9C",'Mapa final'!#REF!),"")</f>
        <v>#REF!</v>
      </c>
      <c r="X54" s="27" t="e">
        <f>IF(AND('Mapa final'!#REF!="Muy Baja",'Mapa final'!#REF!="Moderado"),CONCATENATE("R9C",'Mapa final'!#REF!),"")</f>
        <v>#REF!</v>
      </c>
      <c r="Y54" s="27" t="e">
        <f>IF(AND('Mapa final'!#REF!="Muy Baja",'Mapa final'!#REF!="Moderado"),CONCATENATE("R9C",'Mapa final'!#REF!),"")</f>
        <v>#REF!</v>
      </c>
      <c r="Z54" s="27" t="e">
        <f>IF(AND('Mapa final'!#REF!="Muy Baja",'Mapa final'!#REF!="Moderado"),CONCATENATE("R9C",'Mapa final'!#REF!),"")</f>
        <v>#REF!</v>
      </c>
      <c r="AA54" s="27" t="e">
        <f>IF(AND('Mapa final'!#REF!="Muy Baja",'Mapa final'!#REF!="Moderado"),CONCATENATE("R9C",'Mapa final'!#REF!),"")</f>
        <v>#REF!</v>
      </c>
      <c r="AB54" s="25" t="e">
        <f>IF(AND('Mapa final'!#REF!="Muy Baja",'Mapa final'!#REF!="Mayor"),CONCATENATE("R9C",'Mapa final'!#REF!),"")</f>
        <v>#REF!</v>
      </c>
      <c r="AC54" s="25" t="e">
        <f>IF(AND('Mapa final'!#REF!="Muy Baja",'Mapa final'!#REF!="Mayor"),CONCATENATE("R9C",'Mapa final'!#REF!),"")</f>
        <v>#REF!</v>
      </c>
      <c r="AD54" s="25" t="e">
        <f>IF(AND('Mapa final'!#REF!="Muy Baja",'Mapa final'!#REF!="Mayor"),CONCATENATE("R9C",'Mapa final'!#REF!),"")</f>
        <v>#REF!</v>
      </c>
      <c r="AE54" s="25" t="e">
        <f>IF(AND('Mapa final'!#REF!="Muy Baja",'Mapa final'!#REF!="Mayor"),CONCATENATE("R9C",'Mapa final'!#REF!),"")</f>
        <v>#REF!</v>
      </c>
      <c r="AF54" s="25" t="e">
        <f>IF(AND('Mapa final'!#REF!="Muy Baja",'Mapa final'!#REF!="Mayor"),CONCATENATE("R9C",'Mapa final'!#REF!),"")</f>
        <v>#REF!</v>
      </c>
      <c r="AG54" s="25" t="e">
        <f>IF(AND('Mapa final'!#REF!="Muy Baja",'Mapa final'!#REF!="Mayor"),CONCATENATE("R9C",'Mapa final'!#REF!),"")</f>
        <v>#REF!</v>
      </c>
      <c r="AH54" s="26" t="e">
        <f>IF(AND('Mapa final'!#REF!="Muy Baja",'Mapa final'!#REF!="Catastrófico"),CONCATENATE("R9C",'Mapa final'!#REF!),"")</f>
        <v>#REF!</v>
      </c>
      <c r="AI54" s="26" t="e">
        <f>IF(AND('Mapa final'!#REF!="Muy Baja",'Mapa final'!#REF!="Catastrófico"),CONCATENATE("R9C",'Mapa final'!#REF!),"")</f>
        <v>#REF!</v>
      </c>
      <c r="AJ54" s="26" t="e">
        <f>IF(AND('Mapa final'!#REF!="Muy Baja",'Mapa final'!#REF!="Catastrófico"),CONCATENATE("R9C",'Mapa final'!#REF!),"")</f>
        <v>#REF!</v>
      </c>
      <c r="AK54" s="26" t="e">
        <f>IF(AND('Mapa final'!#REF!="Muy Baja",'Mapa final'!#REF!="Catastrófico"),CONCATENATE("R9C",'Mapa final'!#REF!),"")</f>
        <v>#REF!</v>
      </c>
      <c r="AL54" s="26" t="e">
        <f>IF(AND('Mapa final'!#REF!="Muy Baja",'Mapa final'!#REF!="Catastrófico"),CONCATENATE("R9C",'Mapa final'!#REF!),"")</f>
        <v>#REF!</v>
      </c>
      <c r="AM54" s="26"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1597"/>
      <c r="C55" s="967"/>
      <c r="D55" s="968"/>
      <c r="E55" s="1630"/>
      <c r="F55" s="1630"/>
      <c r="G55" s="1630"/>
      <c r="H55" s="1630"/>
      <c r="I55" s="1635"/>
      <c r="J55" s="33" t="e">
        <f>IF(AND('Mapa final'!#REF!="Muy Baja",'Mapa final'!#REF!="Leve"),CONCATENATE("R10C",'Mapa final'!#REF!),"")</f>
        <v>#REF!</v>
      </c>
      <c r="K55" s="33" t="e">
        <f>IF(AND('Mapa final'!#REF!="Muy Baja",'Mapa final'!#REF!="Leve"),CONCATENATE("R10C",'Mapa final'!#REF!),"")</f>
        <v>#REF!</v>
      </c>
      <c r="L55" s="33" t="e">
        <f>IF(AND('Mapa final'!#REF!="Muy Baja",'Mapa final'!#REF!="Leve"),CONCATENATE("R10C",'Mapa final'!#REF!),"")</f>
        <v>#REF!</v>
      </c>
      <c r="M55" s="33" t="e">
        <f>IF(AND('Mapa final'!#REF!="Muy Baja",'Mapa final'!#REF!="Leve"),CONCATENATE("R10C",'Mapa final'!#REF!),"")</f>
        <v>#REF!</v>
      </c>
      <c r="N55" s="33" t="e">
        <f>IF(AND('Mapa final'!#REF!="Muy Baja",'Mapa final'!#REF!="Leve"),CONCATENATE("R10C",'Mapa final'!#REF!),"")</f>
        <v>#REF!</v>
      </c>
      <c r="O55" s="33" t="e">
        <f>IF(AND('Mapa final'!#REF!="Muy Baja",'Mapa final'!#REF!="Leve"),CONCATENATE("R10C",'Mapa final'!#REF!),"")</f>
        <v>#REF!</v>
      </c>
      <c r="P55" s="33" t="e">
        <f>IF(AND('Mapa final'!#REF!="Muy Baja",'Mapa final'!#REF!="Menor"),CONCATENATE("R10C",'Mapa final'!#REF!),"")</f>
        <v>#REF!</v>
      </c>
      <c r="Q55" s="33" t="e">
        <f>IF(AND('Mapa final'!#REF!="Muy Baja",'Mapa final'!#REF!="Menor"),CONCATENATE("R10C",'Mapa final'!#REF!),"")</f>
        <v>#REF!</v>
      </c>
      <c r="R55" s="33" t="e">
        <f>IF(AND('Mapa final'!#REF!="Muy Baja",'Mapa final'!#REF!="Menor"),CONCATENATE("R10C",'Mapa final'!#REF!),"")</f>
        <v>#REF!</v>
      </c>
      <c r="S55" s="33" t="e">
        <f>IF(AND('Mapa final'!#REF!="Muy Baja",'Mapa final'!#REF!="Menor"),CONCATENATE("R10C",'Mapa final'!#REF!),"")</f>
        <v>#REF!</v>
      </c>
      <c r="T55" s="33" t="e">
        <f>IF(AND('Mapa final'!#REF!="Muy Baja",'Mapa final'!#REF!="Menor"),CONCATENATE("R10C",'Mapa final'!#REF!),"")</f>
        <v>#REF!</v>
      </c>
      <c r="U55" s="33" t="e">
        <f>IF(AND('Mapa final'!#REF!="Muy Baja",'Mapa final'!#REF!="Menor"),CONCATENATE("R10C",'Mapa final'!#REF!),"")</f>
        <v>#REF!</v>
      </c>
      <c r="V55" s="27" t="e">
        <f>IF(AND('Mapa final'!#REF!="Muy Baja",'Mapa final'!#REF!="Moderado"),CONCATENATE("R10C",'Mapa final'!#REF!),"")</f>
        <v>#REF!</v>
      </c>
      <c r="W55" s="27" t="e">
        <f>IF(AND('Mapa final'!#REF!="Muy Baja",'Mapa final'!#REF!="Moderado"),CONCATENATE("R10C",'Mapa final'!#REF!),"")</f>
        <v>#REF!</v>
      </c>
      <c r="X55" s="27" t="e">
        <f>IF(AND('Mapa final'!#REF!="Muy Baja",'Mapa final'!#REF!="Moderado"),CONCATENATE("R10C",'Mapa final'!#REF!),"")</f>
        <v>#REF!</v>
      </c>
      <c r="Y55" s="27" t="e">
        <f>IF(AND('Mapa final'!#REF!="Muy Baja",'Mapa final'!#REF!="Moderado"),CONCATENATE("R10C",'Mapa final'!#REF!),"")</f>
        <v>#REF!</v>
      </c>
      <c r="Z55" s="27" t="e">
        <f>IF(AND('Mapa final'!#REF!="Muy Baja",'Mapa final'!#REF!="Moderado"),CONCATENATE("R10C",'Mapa final'!#REF!),"")</f>
        <v>#REF!</v>
      </c>
      <c r="AA55" s="27" t="e">
        <f>IF(AND('Mapa final'!#REF!="Muy Baja",'Mapa final'!#REF!="Moderado"),CONCATENATE("R10C",'Mapa final'!#REF!),"")</f>
        <v>#REF!</v>
      </c>
      <c r="AB55" s="25" t="e">
        <f>IF(AND('Mapa final'!#REF!="Muy Baja",'Mapa final'!#REF!="Mayor"),CONCATENATE("R10C",'Mapa final'!#REF!),"")</f>
        <v>#REF!</v>
      </c>
      <c r="AC55" s="25" t="e">
        <f>IF(AND('Mapa final'!#REF!="Muy Baja",'Mapa final'!#REF!="Mayor"),CONCATENATE("R10C",'Mapa final'!#REF!),"")</f>
        <v>#REF!</v>
      </c>
      <c r="AD55" s="25" t="e">
        <f>IF(AND('Mapa final'!#REF!="Muy Baja",'Mapa final'!#REF!="Mayor"),CONCATENATE("R10C",'Mapa final'!#REF!),"")</f>
        <v>#REF!</v>
      </c>
      <c r="AE55" s="25" t="e">
        <f>IF(AND('Mapa final'!#REF!="Muy Baja",'Mapa final'!#REF!="Mayor"),CONCATENATE("R10C",'Mapa final'!#REF!),"")</f>
        <v>#REF!</v>
      </c>
      <c r="AF55" s="25" t="e">
        <f>IF(AND('Mapa final'!#REF!="Muy Baja",'Mapa final'!#REF!="Mayor"),CONCATENATE("R10C",'Mapa final'!#REF!),"")</f>
        <v>#REF!</v>
      </c>
      <c r="AG55" s="25" t="e">
        <f>IF(AND('Mapa final'!#REF!="Muy Baja",'Mapa final'!#REF!="Mayor"),CONCATENATE("R10C",'Mapa final'!#REF!),"")</f>
        <v>#REF!</v>
      </c>
      <c r="AH55" s="26" t="e">
        <f>IF(AND('Mapa final'!#REF!="Muy Baja",'Mapa final'!#REF!="Catastrófico"),CONCATENATE("R10C",'Mapa final'!#REF!),"")</f>
        <v>#REF!</v>
      </c>
      <c r="AI55" s="26" t="e">
        <f>IF(AND('Mapa final'!#REF!="Muy Baja",'Mapa final'!#REF!="Catastrófico"),CONCATENATE("R10C",'Mapa final'!#REF!),"")</f>
        <v>#REF!</v>
      </c>
      <c r="AJ55" s="26" t="e">
        <f>IF(AND('Mapa final'!#REF!="Muy Baja",'Mapa final'!#REF!="Catastrófico"),CONCATENATE("R10C",'Mapa final'!#REF!),"")</f>
        <v>#REF!</v>
      </c>
      <c r="AK55" s="26" t="e">
        <f>IF(AND('Mapa final'!#REF!="Muy Baja",'Mapa final'!#REF!="Catastrófico"),CONCATENATE("R10C",'Mapa final'!#REF!),"")</f>
        <v>#REF!</v>
      </c>
      <c r="AL55" s="26" t="e">
        <f>IF(AND('Mapa final'!#REF!="Muy Baja",'Mapa final'!#REF!="Catastrófico"),CONCATENATE("R10C",'Mapa final'!#REF!),"")</f>
        <v>#REF!</v>
      </c>
      <c r="AM55" s="26"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1646" t="s">
        <v>189</v>
      </c>
      <c r="K56" s="967"/>
      <c r="L56" s="967"/>
      <c r="M56" s="967"/>
      <c r="N56" s="967"/>
      <c r="O56" s="968"/>
      <c r="P56" s="1646" t="s">
        <v>190</v>
      </c>
      <c r="Q56" s="967"/>
      <c r="R56" s="967"/>
      <c r="S56" s="967"/>
      <c r="T56" s="967"/>
      <c r="U56" s="968"/>
      <c r="V56" s="1646" t="s">
        <v>191</v>
      </c>
      <c r="W56" s="967"/>
      <c r="X56" s="967"/>
      <c r="Y56" s="967"/>
      <c r="Z56" s="967"/>
      <c r="AA56" s="968"/>
      <c r="AB56" s="1646" t="s">
        <v>192</v>
      </c>
      <c r="AC56" s="967"/>
      <c r="AD56" s="967"/>
      <c r="AE56" s="967"/>
      <c r="AF56" s="967"/>
      <c r="AG56" s="968"/>
      <c r="AH56" s="1646" t="s">
        <v>193</v>
      </c>
      <c r="AI56" s="967"/>
      <c r="AJ56" s="967"/>
      <c r="AK56" s="967"/>
      <c r="AL56" s="967"/>
      <c r="AM56" s="968"/>
      <c r="AN56" s="1"/>
      <c r="AO56" s="1"/>
      <c r="AP56" s="1"/>
      <c r="AQ56" s="1"/>
      <c r="AR56" s="1"/>
      <c r="AS56" s="1"/>
      <c r="AT56" s="1"/>
      <c r="AU56" s="34"/>
      <c r="AV56" s="35"/>
      <c r="AW56" s="35"/>
      <c r="AX56" s="35"/>
      <c r="AY56" s="35"/>
      <c r="AZ56" s="36"/>
      <c r="BA56" s="34"/>
      <c r="BB56" s="35"/>
      <c r="BC56" s="35"/>
      <c r="BD56" s="35"/>
      <c r="BE56" s="35"/>
      <c r="BF56" s="36"/>
      <c r="BG56" s="34"/>
      <c r="BH56" s="35"/>
      <c r="BI56" s="35"/>
      <c r="BJ56" s="35"/>
      <c r="BK56" s="35"/>
      <c r="BL56" s="36"/>
      <c r="BM56" s="34"/>
      <c r="BN56" s="35"/>
      <c r="BO56" s="35"/>
      <c r="BP56" s="35"/>
      <c r="BQ56" s="35"/>
      <c r="BR56" s="36"/>
      <c r="BS56" s="37"/>
      <c r="BT56" s="38"/>
      <c r="BU56" s="38"/>
      <c r="BV56" s="38"/>
      <c r="BW56" s="38"/>
      <c r="BX56" s="39"/>
    </row>
    <row r="57" spans="1:76" ht="14.25" customHeight="1">
      <c r="A57" s="1"/>
      <c r="B57" s="1"/>
      <c r="C57" s="1"/>
      <c r="D57" s="1"/>
      <c r="E57" s="1"/>
      <c r="F57" s="1"/>
      <c r="G57" s="1"/>
      <c r="H57" s="1"/>
      <c r="I57" s="1"/>
      <c r="J57" s="979"/>
      <c r="K57" s="967"/>
      <c r="L57" s="967"/>
      <c r="M57" s="967"/>
      <c r="N57" s="967"/>
      <c r="O57" s="968"/>
      <c r="P57" s="979"/>
      <c r="Q57" s="967"/>
      <c r="R57" s="967"/>
      <c r="S57" s="967"/>
      <c r="T57" s="967"/>
      <c r="U57" s="968"/>
      <c r="V57" s="979"/>
      <c r="W57" s="967"/>
      <c r="X57" s="967"/>
      <c r="Y57" s="967"/>
      <c r="Z57" s="967"/>
      <c r="AA57" s="968"/>
      <c r="AB57" s="979"/>
      <c r="AC57" s="967"/>
      <c r="AD57" s="967"/>
      <c r="AE57" s="967"/>
      <c r="AF57" s="967"/>
      <c r="AG57" s="968"/>
      <c r="AH57" s="979"/>
      <c r="AI57" s="967"/>
      <c r="AJ57" s="967"/>
      <c r="AK57" s="967"/>
      <c r="AL57" s="967"/>
      <c r="AM57" s="968"/>
      <c r="AN57" s="1"/>
      <c r="AO57" s="1"/>
      <c r="AP57" s="1"/>
      <c r="AQ57" s="1"/>
      <c r="AR57" s="1"/>
      <c r="AS57" s="1"/>
      <c r="AT57" s="1"/>
      <c r="AU57" s="40"/>
      <c r="AV57" s="25"/>
      <c r="AW57" s="25"/>
      <c r="AX57" s="25"/>
      <c r="AY57" s="25"/>
      <c r="AZ57" s="41"/>
      <c r="BA57" s="40"/>
      <c r="BB57" s="25"/>
      <c r="BC57" s="25"/>
      <c r="BD57" s="25"/>
      <c r="BE57" s="25"/>
      <c r="BF57" s="41"/>
      <c r="BG57" s="40"/>
      <c r="BH57" s="25"/>
      <c r="BI57" s="25"/>
      <c r="BJ57" s="25"/>
      <c r="BK57" s="25"/>
      <c r="BL57" s="41"/>
      <c r="BM57" s="40"/>
      <c r="BN57" s="25"/>
      <c r="BO57" s="25"/>
      <c r="BP57" s="25"/>
      <c r="BQ57" s="25"/>
      <c r="BR57" s="41"/>
      <c r="BS57" s="42"/>
      <c r="BT57" s="26"/>
      <c r="BU57" s="26"/>
      <c r="BV57" s="26"/>
      <c r="BW57" s="26"/>
      <c r="BX57" s="43"/>
    </row>
    <row r="58" spans="1:76" ht="14.25" customHeight="1">
      <c r="A58" s="1"/>
      <c r="B58" s="1"/>
      <c r="C58" s="1"/>
      <c r="D58" s="1"/>
      <c r="E58" s="1"/>
      <c r="F58" s="1"/>
      <c r="G58" s="1"/>
      <c r="H58" s="1"/>
      <c r="I58" s="1"/>
      <c r="J58" s="979"/>
      <c r="K58" s="967"/>
      <c r="L58" s="967"/>
      <c r="M58" s="967"/>
      <c r="N58" s="967"/>
      <c r="O58" s="968"/>
      <c r="P58" s="979"/>
      <c r="Q58" s="967"/>
      <c r="R58" s="967"/>
      <c r="S58" s="967"/>
      <c r="T58" s="967"/>
      <c r="U58" s="968"/>
      <c r="V58" s="979"/>
      <c r="W58" s="967"/>
      <c r="X58" s="967"/>
      <c r="Y58" s="967"/>
      <c r="Z58" s="967"/>
      <c r="AA58" s="968"/>
      <c r="AB58" s="979"/>
      <c r="AC58" s="967"/>
      <c r="AD58" s="967"/>
      <c r="AE58" s="967"/>
      <c r="AF58" s="967"/>
      <c r="AG58" s="968"/>
      <c r="AH58" s="979"/>
      <c r="AI58" s="967"/>
      <c r="AJ58" s="967"/>
      <c r="AK58" s="967"/>
      <c r="AL58" s="967"/>
      <c r="AM58" s="968"/>
      <c r="AN58" s="1"/>
      <c r="AO58" s="1"/>
      <c r="AP58" s="1"/>
      <c r="AQ58" s="1"/>
      <c r="AR58" s="1"/>
      <c r="AS58" s="1"/>
      <c r="AT58" s="1"/>
      <c r="AU58" s="40"/>
      <c r="AV58" s="25"/>
      <c r="AW58" s="25"/>
      <c r="AX58" s="25"/>
      <c r="AY58" s="25"/>
      <c r="AZ58" s="41"/>
      <c r="BA58" s="40"/>
      <c r="BB58" s="25"/>
      <c r="BC58" s="25"/>
      <c r="BD58" s="25"/>
      <c r="BE58" s="25"/>
      <c r="BF58" s="41"/>
      <c r="BG58" s="40"/>
      <c r="BH58" s="25"/>
      <c r="BI58" s="25"/>
      <c r="BJ58" s="25"/>
      <c r="BK58" s="25"/>
      <c r="BL58" s="41"/>
      <c r="BM58" s="40"/>
      <c r="BN58" s="25"/>
      <c r="BO58" s="25"/>
      <c r="BP58" s="25"/>
      <c r="BQ58" s="25"/>
      <c r="BR58" s="41"/>
      <c r="BS58" s="42"/>
      <c r="BT58" s="26"/>
      <c r="BU58" s="26"/>
      <c r="BV58" s="26"/>
      <c r="BW58" s="26"/>
      <c r="BX58" s="43"/>
    </row>
    <row r="59" spans="1:76" ht="14.25" customHeight="1">
      <c r="A59" s="1"/>
      <c r="B59" s="1"/>
      <c r="C59" s="1"/>
      <c r="D59" s="1"/>
      <c r="E59" s="1"/>
      <c r="F59" s="1"/>
      <c r="G59" s="1"/>
      <c r="H59" s="1"/>
      <c r="I59" s="1"/>
      <c r="J59" s="979"/>
      <c r="K59" s="967"/>
      <c r="L59" s="967"/>
      <c r="M59" s="967"/>
      <c r="N59" s="967"/>
      <c r="O59" s="968"/>
      <c r="P59" s="979"/>
      <c r="Q59" s="967"/>
      <c r="R59" s="967"/>
      <c r="S59" s="967"/>
      <c r="T59" s="967"/>
      <c r="U59" s="968"/>
      <c r="V59" s="979"/>
      <c r="W59" s="967"/>
      <c r="X59" s="967"/>
      <c r="Y59" s="967"/>
      <c r="Z59" s="967"/>
      <c r="AA59" s="968"/>
      <c r="AB59" s="979"/>
      <c r="AC59" s="967"/>
      <c r="AD59" s="967"/>
      <c r="AE59" s="967"/>
      <c r="AF59" s="967"/>
      <c r="AG59" s="968"/>
      <c r="AH59" s="979"/>
      <c r="AI59" s="967"/>
      <c r="AJ59" s="967"/>
      <c r="AK59" s="967"/>
      <c r="AL59" s="967"/>
      <c r="AM59" s="968"/>
      <c r="AN59" s="1"/>
      <c r="AO59" s="1"/>
      <c r="AP59" s="1"/>
      <c r="AQ59" s="1"/>
      <c r="AR59" s="1"/>
      <c r="AS59" s="1"/>
      <c r="AT59" s="1"/>
      <c r="AU59" s="40"/>
      <c r="AV59" s="25"/>
      <c r="AW59" s="25"/>
      <c r="AX59" s="25"/>
      <c r="AY59" s="25"/>
      <c r="AZ59" s="41"/>
      <c r="BA59" s="40"/>
      <c r="BB59" s="25"/>
      <c r="BC59" s="25"/>
      <c r="BD59" s="25"/>
      <c r="BE59" s="25"/>
      <c r="BF59" s="41"/>
      <c r="BG59" s="40"/>
      <c r="BH59" s="25"/>
      <c r="BI59" s="25"/>
      <c r="BJ59" s="25"/>
      <c r="BK59" s="25"/>
      <c r="BL59" s="41"/>
      <c r="BM59" s="40"/>
      <c r="BN59" s="25"/>
      <c r="BO59" s="25"/>
      <c r="BP59" s="25"/>
      <c r="BQ59" s="25"/>
      <c r="BR59" s="41"/>
      <c r="BS59" s="42"/>
      <c r="BT59" s="26"/>
      <c r="BU59" s="26"/>
      <c r="BV59" s="26"/>
      <c r="BW59" s="26"/>
      <c r="BX59" s="43"/>
    </row>
    <row r="60" spans="1:76" ht="14.25" customHeight="1">
      <c r="A60" s="1"/>
      <c r="B60" s="1"/>
      <c r="C60" s="1"/>
      <c r="D60" s="1"/>
      <c r="E60" s="1"/>
      <c r="F60" s="1"/>
      <c r="G60" s="1"/>
      <c r="H60" s="1"/>
      <c r="I60" s="1"/>
      <c r="J60" s="979"/>
      <c r="K60" s="967"/>
      <c r="L60" s="967"/>
      <c r="M60" s="967"/>
      <c r="N60" s="967"/>
      <c r="O60" s="968"/>
      <c r="P60" s="979"/>
      <c r="Q60" s="967"/>
      <c r="R60" s="967"/>
      <c r="S60" s="967"/>
      <c r="T60" s="967"/>
      <c r="U60" s="968"/>
      <c r="V60" s="979"/>
      <c r="W60" s="967"/>
      <c r="X60" s="967"/>
      <c r="Y60" s="967"/>
      <c r="Z60" s="967"/>
      <c r="AA60" s="968"/>
      <c r="AB60" s="979"/>
      <c r="AC60" s="967"/>
      <c r="AD60" s="967"/>
      <c r="AE60" s="967"/>
      <c r="AF60" s="967"/>
      <c r="AG60" s="968"/>
      <c r="AH60" s="979"/>
      <c r="AI60" s="967"/>
      <c r="AJ60" s="967"/>
      <c r="AK60" s="967"/>
      <c r="AL60" s="967"/>
      <c r="AM60" s="968"/>
      <c r="AN60" s="1"/>
      <c r="AO60" s="1"/>
      <c r="AP60" s="1"/>
      <c r="AQ60" s="1"/>
      <c r="AR60" s="1"/>
      <c r="AS60" s="1"/>
      <c r="AT60" s="1"/>
      <c r="AU60" s="40"/>
      <c r="AV60" s="25"/>
      <c r="AW60" s="25"/>
      <c r="AX60" s="25"/>
      <c r="AY60" s="25"/>
      <c r="AZ60" s="41"/>
      <c r="BA60" s="40"/>
      <c r="BB60" s="25"/>
      <c r="BC60" s="25"/>
      <c r="BD60" s="25"/>
      <c r="BE60" s="25"/>
      <c r="BF60" s="41"/>
      <c r="BG60" s="40"/>
      <c r="BH60" s="25"/>
      <c r="BI60" s="25"/>
      <c r="BJ60" s="25"/>
      <c r="BK60" s="25"/>
      <c r="BL60" s="41"/>
      <c r="BM60" s="40"/>
      <c r="BN60" s="25"/>
      <c r="BO60" s="25"/>
      <c r="BP60" s="25"/>
      <c r="BQ60" s="25"/>
      <c r="BR60" s="41"/>
      <c r="BS60" s="42"/>
      <c r="BT60" s="26"/>
      <c r="BU60" s="26"/>
      <c r="BV60" s="26"/>
      <c r="BW60" s="26"/>
      <c r="BX60" s="43"/>
    </row>
    <row r="61" spans="1:76" ht="14.25" customHeight="1">
      <c r="A61" s="1"/>
      <c r="B61" s="1"/>
      <c r="C61" s="1"/>
      <c r="D61" s="1"/>
      <c r="E61" s="1"/>
      <c r="F61" s="1"/>
      <c r="G61" s="1"/>
      <c r="H61" s="1"/>
      <c r="I61" s="1"/>
      <c r="J61" s="1629"/>
      <c r="K61" s="1630"/>
      <c r="L61" s="1630"/>
      <c r="M61" s="1630"/>
      <c r="N61" s="1630"/>
      <c r="O61" s="1635"/>
      <c r="P61" s="1629"/>
      <c r="Q61" s="1630"/>
      <c r="R61" s="1630"/>
      <c r="S61" s="1630"/>
      <c r="T61" s="1630"/>
      <c r="U61" s="1635"/>
      <c r="V61" s="1629"/>
      <c r="W61" s="1630"/>
      <c r="X61" s="1630"/>
      <c r="Y61" s="1630"/>
      <c r="Z61" s="1630"/>
      <c r="AA61" s="1635"/>
      <c r="AB61" s="1629"/>
      <c r="AC61" s="1630"/>
      <c r="AD61" s="1630"/>
      <c r="AE61" s="1630"/>
      <c r="AF61" s="1630"/>
      <c r="AG61" s="1635"/>
      <c r="AH61" s="1629"/>
      <c r="AI61" s="1630"/>
      <c r="AJ61" s="1630"/>
      <c r="AK61" s="1630"/>
      <c r="AL61" s="1630"/>
      <c r="AM61" s="1635"/>
      <c r="AN61" s="1"/>
      <c r="AO61" s="1"/>
      <c r="AP61" s="1"/>
      <c r="AQ61" s="1"/>
      <c r="AR61" s="1"/>
      <c r="AS61" s="1"/>
      <c r="AT61" s="1"/>
      <c r="AU61" s="40"/>
      <c r="AV61" s="25"/>
      <c r="AW61" s="25"/>
      <c r="AX61" s="25"/>
      <c r="AY61" s="25"/>
      <c r="AZ61" s="41"/>
      <c r="BA61" s="40"/>
      <c r="BB61" s="25"/>
      <c r="BC61" s="25"/>
      <c r="BD61" s="25"/>
      <c r="BE61" s="25"/>
      <c r="BF61" s="41"/>
      <c r="BG61" s="40"/>
      <c r="BH61" s="25"/>
      <c r="BI61" s="25"/>
      <c r="BJ61" s="25"/>
      <c r="BK61" s="25"/>
      <c r="BL61" s="41"/>
      <c r="BM61" s="40"/>
      <c r="BN61" s="25"/>
      <c r="BO61" s="25"/>
      <c r="BP61" s="25"/>
      <c r="BQ61" s="25"/>
      <c r="BR61" s="41"/>
      <c r="BS61" s="42"/>
      <c r="BT61" s="26"/>
      <c r="BU61" s="26"/>
      <c r="BV61" s="26"/>
      <c r="BW61" s="26"/>
      <c r="BX61" s="43"/>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40"/>
      <c r="AV62" s="25"/>
      <c r="AW62" s="25"/>
      <c r="AX62" s="25"/>
      <c r="AY62" s="25"/>
      <c r="AZ62" s="41"/>
      <c r="BA62" s="40"/>
      <c r="BB62" s="25"/>
      <c r="BC62" s="25"/>
      <c r="BD62" s="25"/>
      <c r="BE62" s="25"/>
      <c r="BF62" s="41"/>
      <c r="BG62" s="40"/>
      <c r="BH62" s="25"/>
      <c r="BI62" s="25"/>
      <c r="BJ62" s="25"/>
      <c r="BK62" s="25"/>
      <c r="BL62" s="41"/>
      <c r="BM62" s="40"/>
      <c r="BN62" s="25"/>
      <c r="BO62" s="25"/>
      <c r="BP62" s="25"/>
      <c r="BQ62" s="25"/>
      <c r="BR62" s="41"/>
      <c r="BS62" s="42"/>
      <c r="BT62" s="26"/>
      <c r="BU62" s="26"/>
      <c r="BV62" s="26"/>
      <c r="BW62" s="26"/>
      <c r="BX62" s="43"/>
    </row>
    <row r="63" spans="1:76" ht="15" customHeight="1">
      <c r="A63" s="1"/>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40"/>
      <c r="AV63" s="25"/>
      <c r="AW63" s="25"/>
      <c r="AX63" s="25"/>
      <c r="AY63" s="25"/>
      <c r="AZ63" s="41"/>
      <c r="BA63" s="40"/>
      <c r="BB63" s="25"/>
      <c r="BC63" s="25"/>
      <c r="BD63" s="25"/>
      <c r="BE63" s="25"/>
      <c r="BF63" s="41"/>
      <c r="BG63" s="40"/>
      <c r="BH63" s="25"/>
      <c r="BI63" s="25"/>
      <c r="BJ63" s="25"/>
      <c r="BK63" s="25"/>
      <c r="BL63" s="41"/>
      <c r="BM63" s="40"/>
      <c r="BN63" s="25"/>
      <c r="BO63" s="25"/>
      <c r="BP63" s="25"/>
      <c r="BQ63" s="25"/>
      <c r="BR63" s="41"/>
      <c r="BS63" s="42"/>
      <c r="BT63" s="26"/>
      <c r="BU63" s="26"/>
      <c r="BV63" s="26"/>
      <c r="BW63" s="26"/>
      <c r="BX63" s="43"/>
    </row>
    <row r="64" spans="1:76" ht="15" customHeight="1">
      <c r="A64" s="1"/>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40"/>
      <c r="AV64" s="25"/>
      <c r="AW64" s="25"/>
      <c r="AX64" s="25"/>
      <c r="AY64" s="25"/>
      <c r="AZ64" s="41"/>
      <c r="BA64" s="40"/>
      <c r="BB64" s="25"/>
      <c r="BC64" s="25"/>
      <c r="BD64" s="25"/>
      <c r="BE64" s="25"/>
      <c r="BF64" s="41"/>
      <c r="BG64" s="40"/>
      <c r="BH64" s="25"/>
      <c r="BI64" s="25"/>
      <c r="BJ64" s="25"/>
      <c r="BK64" s="25"/>
      <c r="BL64" s="41"/>
      <c r="BM64" s="40"/>
      <c r="BN64" s="25"/>
      <c r="BO64" s="25"/>
      <c r="BP64" s="25"/>
      <c r="BQ64" s="25"/>
      <c r="BR64" s="41"/>
      <c r="BS64" s="42"/>
      <c r="BT64" s="26"/>
      <c r="BU64" s="26"/>
      <c r="BV64" s="26"/>
      <c r="BW64" s="26"/>
      <c r="BX64" s="43"/>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44"/>
      <c r="AV65" s="45"/>
      <c r="AW65" s="45"/>
      <c r="AX65" s="45"/>
      <c r="AY65" s="45"/>
      <c r="AZ65" s="46"/>
      <c r="BA65" s="44"/>
      <c r="BB65" s="45"/>
      <c r="BC65" s="45"/>
      <c r="BD65" s="45"/>
      <c r="BE65" s="45"/>
      <c r="BF65" s="46"/>
      <c r="BG65" s="44"/>
      <c r="BH65" s="45"/>
      <c r="BI65" s="45"/>
      <c r="BJ65" s="45"/>
      <c r="BK65" s="45"/>
      <c r="BL65" s="46"/>
      <c r="BM65" s="44"/>
      <c r="BN65" s="45"/>
      <c r="BO65" s="45"/>
      <c r="BP65" s="45"/>
      <c r="BQ65" s="45"/>
      <c r="BR65" s="46"/>
      <c r="BS65" s="47"/>
      <c r="BT65" s="48"/>
      <c r="BU65" s="48"/>
      <c r="BV65" s="48"/>
      <c r="BW65" s="48"/>
      <c r="BX65" s="49"/>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50"/>
      <c r="AV66" s="51"/>
      <c r="AW66" s="51"/>
      <c r="AX66" s="51"/>
      <c r="AY66" s="51"/>
      <c r="AZ66" s="52"/>
      <c r="BA66" s="50"/>
      <c r="BB66" s="51"/>
      <c r="BC66" s="51"/>
      <c r="BD66" s="51"/>
      <c r="BE66" s="51"/>
      <c r="BF66" s="52"/>
      <c r="BG66" s="34"/>
      <c r="BH66" s="35"/>
      <c r="BI66" s="35"/>
      <c r="BJ66" s="35"/>
      <c r="BK66" s="35"/>
      <c r="BL66" s="36"/>
      <c r="BM66" s="25"/>
      <c r="BN66" s="25"/>
      <c r="BO66" s="25"/>
      <c r="BP66" s="25"/>
      <c r="BQ66" s="25"/>
      <c r="BR66" s="25"/>
      <c r="BS66" s="37"/>
      <c r="BT66" s="38"/>
      <c r="BU66" s="38"/>
      <c r="BV66" s="38"/>
      <c r="BW66" s="38"/>
      <c r="BX66" s="39"/>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53"/>
      <c r="AV67" s="27"/>
      <c r="AW67" s="27"/>
      <c r="AX67" s="27"/>
      <c r="AY67" s="27"/>
      <c r="AZ67" s="54"/>
      <c r="BA67" s="53"/>
      <c r="BB67" s="27"/>
      <c r="BC67" s="27"/>
      <c r="BD67" s="27"/>
      <c r="BE67" s="27"/>
      <c r="BF67" s="54"/>
      <c r="BG67" s="40"/>
      <c r="BH67" s="25"/>
      <c r="BI67" s="25"/>
      <c r="BJ67" s="25"/>
      <c r="BK67" s="25"/>
      <c r="BL67" s="41"/>
      <c r="BM67" s="25"/>
      <c r="BN67" s="25"/>
      <c r="BO67" s="25"/>
      <c r="BP67" s="25"/>
      <c r="BQ67" s="25"/>
      <c r="BR67" s="25"/>
      <c r="BS67" s="42"/>
      <c r="BT67" s="26"/>
      <c r="BU67" s="26"/>
      <c r="BV67" s="26"/>
      <c r="BW67" s="26"/>
      <c r="BX67" s="43"/>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53"/>
      <c r="AV68" s="27"/>
      <c r="AW68" s="27"/>
      <c r="AX68" s="27"/>
      <c r="AY68" s="27"/>
      <c r="AZ68" s="54"/>
      <c r="BA68" s="53"/>
      <c r="BB68" s="27"/>
      <c r="BC68" s="27"/>
      <c r="BD68" s="27"/>
      <c r="BE68" s="27"/>
      <c r="BF68" s="54"/>
      <c r="BG68" s="40"/>
      <c r="BH68" s="25"/>
      <c r="BI68" s="25"/>
      <c r="BJ68" s="25"/>
      <c r="BK68" s="25"/>
      <c r="BL68" s="41"/>
      <c r="BM68" s="25"/>
      <c r="BN68" s="25"/>
      <c r="BO68" s="25"/>
      <c r="BP68" s="25"/>
      <c r="BQ68" s="25"/>
      <c r="BR68" s="25"/>
      <c r="BS68" s="42"/>
      <c r="BT68" s="26"/>
      <c r="BU68" s="26"/>
      <c r="BV68" s="26"/>
      <c r="BW68" s="26"/>
      <c r="BX68" s="43"/>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53"/>
      <c r="AV69" s="27"/>
      <c r="AW69" s="27"/>
      <c r="AX69" s="27"/>
      <c r="AY69" s="27"/>
      <c r="AZ69" s="54"/>
      <c r="BA69" s="53"/>
      <c r="BB69" s="27"/>
      <c r="BC69" s="27"/>
      <c r="BD69" s="27"/>
      <c r="BE69" s="27"/>
      <c r="BF69" s="54"/>
      <c r="BG69" s="40"/>
      <c r="BH69" s="25"/>
      <c r="BI69" s="25"/>
      <c r="BJ69" s="25"/>
      <c r="BK69" s="25"/>
      <c r="BL69" s="41"/>
      <c r="BM69" s="25"/>
      <c r="BN69" s="25"/>
      <c r="BO69" s="25"/>
      <c r="BP69" s="25"/>
      <c r="BQ69" s="25"/>
      <c r="BR69" s="25"/>
      <c r="BS69" s="42"/>
      <c r="BT69" s="26"/>
      <c r="BU69" s="26"/>
      <c r="BV69" s="26"/>
      <c r="BW69" s="26"/>
      <c r="BX69" s="43"/>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53"/>
      <c r="AV70" s="27"/>
      <c r="AW70" s="27"/>
      <c r="AX70" s="27"/>
      <c r="AY70" s="27"/>
      <c r="AZ70" s="54"/>
      <c r="BA70" s="53"/>
      <c r="BB70" s="27"/>
      <c r="BC70" s="27"/>
      <c r="BD70" s="27"/>
      <c r="BE70" s="27"/>
      <c r="BF70" s="54"/>
      <c r="BG70" s="40"/>
      <c r="BH70" s="25"/>
      <c r="BI70" s="25"/>
      <c r="BJ70" s="25"/>
      <c r="BK70" s="25"/>
      <c r="BL70" s="41"/>
      <c r="BM70" s="25"/>
      <c r="BN70" s="25"/>
      <c r="BO70" s="25"/>
      <c r="BP70" s="25"/>
      <c r="BQ70" s="25"/>
      <c r="BR70" s="25"/>
      <c r="BS70" s="42"/>
      <c r="BT70" s="26"/>
      <c r="BU70" s="26"/>
      <c r="BV70" s="26"/>
      <c r="BW70" s="26"/>
      <c r="BX70" s="43"/>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53"/>
      <c r="AV71" s="27"/>
      <c r="AW71" s="27"/>
      <c r="AX71" s="27"/>
      <c r="AY71" s="27"/>
      <c r="AZ71" s="54"/>
      <c r="BA71" s="53"/>
      <c r="BB71" s="27"/>
      <c r="BC71" s="27"/>
      <c r="BD71" s="27"/>
      <c r="BE71" s="27"/>
      <c r="BF71" s="54"/>
      <c r="BG71" s="40"/>
      <c r="BH71" s="25"/>
      <c r="BI71" s="25"/>
      <c r="BJ71" s="25"/>
      <c r="BK71" s="25"/>
      <c r="BL71" s="41"/>
      <c r="BM71" s="25"/>
      <c r="BN71" s="25"/>
      <c r="BO71" s="25"/>
      <c r="BP71" s="25"/>
      <c r="BQ71" s="25"/>
      <c r="BR71" s="25"/>
      <c r="BS71" s="42"/>
      <c r="BT71" s="26"/>
      <c r="BU71" s="26"/>
      <c r="BV71" s="26"/>
      <c r="BW71" s="26"/>
      <c r="BX71" s="43"/>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53"/>
      <c r="AV72" s="27"/>
      <c r="AW72" s="27"/>
      <c r="AX72" s="27"/>
      <c r="AY72" s="27"/>
      <c r="AZ72" s="54"/>
      <c r="BA72" s="53"/>
      <c r="BB72" s="27"/>
      <c r="BC72" s="27"/>
      <c r="BD72" s="27"/>
      <c r="BE72" s="27"/>
      <c r="BF72" s="54"/>
      <c r="BG72" s="40"/>
      <c r="BH72" s="25"/>
      <c r="BI72" s="25"/>
      <c r="BJ72" s="25"/>
      <c r="BK72" s="25"/>
      <c r="BL72" s="41"/>
      <c r="BM72" s="25"/>
      <c r="BN72" s="25"/>
      <c r="BO72" s="25"/>
      <c r="BP72" s="25"/>
      <c r="BQ72" s="25"/>
      <c r="BR72" s="25"/>
      <c r="BS72" s="42"/>
      <c r="BT72" s="26"/>
      <c r="BU72" s="26"/>
      <c r="BV72" s="26"/>
      <c r="BW72" s="26"/>
      <c r="BX72" s="43"/>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53"/>
      <c r="AV73" s="27"/>
      <c r="AW73" s="27"/>
      <c r="AX73" s="27"/>
      <c r="AY73" s="27"/>
      <c r="AZ73" s="54"/>
      <c r="BA73" s="53"/>
      <c r="BB73" s="27"/>
      <c r="BC73" s="27"/>
      <c r="BD73" s="27"/>
      <c r="BE73" s="27"/>
      <c r="BF73" s="54"/>
      <c r="BG73" s="40"/>
      <c r="BH73" s="25"/>
      <c r="BI73" s="25"/>
      <c r="BJ73" s="25"/>
      <c r="BK73" s="25"/>
      <c r="BL73" s="41"/>
      <c r="BM73" s="25"/>
      <c r="BN73" s="25"/>
      <c r="BO73" s="25"/>
      <c r="BP73" s="25"/>
      <c r="BQ73" s="25"/>
      <c r="BR73" s="25"/>
      <c r="BS73" s="42"/>
      <c r="BT73" s="26"/>
      <c r="BU73" s="26"/>
      <c r="BV73" s="26"/>
      <c r="BW73" s="26"/>
      <c r="BX73" s="43"/>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53"/>
      <c r="AV74" s="27"/>
      <c r="AW74" s="27"/>
      <c r="AX74" s="27"/>
      <c r="AY74" s="27"/>
      <c r="AZ74" s="54"/>
      <c r="BA74" s="53"/>
      <c r="BB74" s="27"/>
      <c r="BC74" s="27"/>
      <c r="BD74" s="27"/>
      <c r="BE74" s="27"/>
      <c r="BF74" s="54"/>
      <c r="BG74" s="40"/>
      <c r="BH74" s="25"/>
      <c r="BI74" s="25"/>
      <c r="BJ74" s="25"/>
      <c r="BK74" s="25"/>
      <c r="BL74" s="41"/>
      <c r="BM74" s="25"/>
      <c r="BN74" s="25"/>
      <c r="BO74" s="25"/>
      <c r="BP74" s="25"/>
      <c r="BQ74" s="25"/>
      <c r="BR74" s="25"/>
      <c r="BS74" s="42"/>
      <c r="BT74" s="26"/>
      <c r="BU74" s="26"/>
      <c r="BV74" s="26"/>
      <c r="BW74" s="26"/>
      <c r="BX74" s="43"/>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55"/>
      <c r="AV75" s="56"/>
      <c r="AW75" s="56"/>
      <c r="AX75" s="56"/>
      <c r="AY75" s="56"/>
      <c r="AZ75" s="57"/>
      <c r="BA75" s="55"/>
      <c r="BB75" s="56"/>
      <c r="BC75" s="56"/>
      <c r="BD75" s="56"/>
      <c r="BE75" s="56"/>
      <c r="BF75" s="57"/>
      <c r="BG75" s="44"/>
      <c r="BH75" s="45"/>
      <c r="BI75" s="45"/>
      <c r="BJ75" s="45"/>
      <c r="BK75" s="45"/>
      <c r="BL75" s="46"/>
      <c r="BM75" s="25"/>
      <c r="BN75" s="25"/>
      <c r="BO75" s="25"/>
      <c r="BP75" s="25"/>
      <c r="BQ75" s="25"/>
      <c r="BR75" s="25"/>
      <c r="BS75" s="47"/>
      <c r="BT75" s="48"/>
      <c r="BU75" s="48"/>
      <c r="BV75" s="48"/>
      <c r="BW75" s="48"/>
      <c r="BX75" s="49"/>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50"/>
      <c r="AV76" s="51"/>
      <c r="AW76" s="51"/>
      <c r="AX76" s="51"/>
      <c r="AY76" s="51"/>
      <c r="AZ76" s="52"/>
      <c r="BA76" s="50"/>
      <c r="BB76" s="51"/>
      <c r="BC76" s="51"/>
      <c r="BD76" s="51"/>
      <c r="BE76" s="51"/>
      <c r="BF76" s="52"/>
      <c r="BG76" s="50"/>
      <c r="BH76" s="51"/>
      <c r="BI76" s="51"/>
      <c r="BJ76" s="51"/>
      <c r="BK76" s="51"/>
      <c r="BL76" s="52"/>
      <c r="BM76" s="34"/>
      <c r="BN76" s="35"/>
      <c r="BO76" s="35"/>
      <c r="BP76" s="35"/>
      <c r="BQ76" s="35"/>
      <c r="BR76" s="36"/>
      <c r="BS76" s="37"/>
      <c r="BT76" s="38"/>
      <c r="BU76" s="38"/>
      <c r="BV76" s="38"/>
      <c r="BW76" s="38"/>
      <c r="BX76" s="39"/>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53"/>
      <c r="AV77" s="27"/>
      <c r="AW77" s="27"/>
      <c r="AX77" s="27"/>
      <c r="AY77" s="27"/>
      <c r="AZ77" s="54"/>
      <c r="BA77" s="53"/>
      <c r="BB77" s="27"/>
      <c r="BC77" s="27"/>
      <c r="BD77" s="27"/>
      <c r="BE77" s="27"/>
      <c r="BF77" s="54"/>
      <c r="BG77" s="53"/>
      <c r="BH77" s="27"/>
      <c r="BI77" s="27"/>
      <c r="BJ77" s="27"/>
      <c r="BK77" s="27"/>
      <c r="BL77" s="54"/>
      <c r="BM77" s="40"/>
      <c r="BN77" s="25"/>
      <c r="BO77" s="25"/>
      <c r="BP77" s="25"/>
      <c r="BQ77" s="25"/>
      <c r="BR77" s="41"/>
      <c r="BS77" s="42"/>
      <c r="BT77" s="26"/>
      <c r="BU77" s="26"/>
      <c r="BV77" s="26"/>
      <c r="BW77" s="26"/>
      <c r="BX77" s="43"/>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53"/>
      <c r="AV78" s="27"/>
      <c r="AW78" s="27"/>
      <c r="AX78" s="27"/>
      <c r="AY78" s="27"/>
      <c r="AZ78" s="54"/>
      <c r="BA78" s="53"/>
      <c r="BB78" s="27"/>
      <c r="BC78" s="27"/>
      <c r="BD78" s="27"/>
      <c r="BE78" s="27"/>
      <c r="BF78" s="54"/>
      <c r="BG78" s="53"/>
      <c r="BH78" s="27"/>
      <c r="BI78" s="27"/>
      <c r="BJ78" s="27"/>
      <c r="BK78" s="27"/>
      <c r="BL78" s="54"/>
      <c r="BM78" s="40"/>
      <c r="BN78" s="25"/>
      <c r="BO78" s="25"/>
      <c r="BP78" s="25"/>
      <c r="BQ78" s="25"/>
      <c r="BR78" s="41"/>
      <c r="BS78" s="42"/>
      <c r="BT78" s="26"/>
      <c r="BU78" s="26"/>
      <c r="BV78" s="26"/>
      <c r="BW78" s="26"/>
      <c r="BX78" s="43"/>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53"/>
      <c r="AV79" s="27"/>
      <c r="AW79" s="27"/>
      <c r="AX79" s="27"/>
      <c r="AY79" s="27"/>
      <c r="AZ79" s="54"/>
      <c r="BA79" s="53"/>
      <c r="BB79" s="27"/>
      <c r="BC79" s="27"/>
      <c r="BD79" s="27"/>
      <c r="BE79" s="27"/>
      <c r="BF79" s="54"/>
      <c r="BG79" s="53"/>
      <c r="BH79" s="27"/>
      <c r="BI79" s="27"/>
      <c r="BJ79" s="27"/>
      <c r="BK79" s="27"/>
      <c r="BL79" s="54"/>
      <c r="BM79" s="40"/>
      <c r="BN79" s="25"/>
      <c r="BO79" s="25"/>
      <c r="BP79" s="25"/>
      <c r="BQ79" s="25"/>
      <c r="BR79" s="41"/>
      <c r="BS79" s="42"/>
      <c r="BT79" s="26"/>
      <c r="BU79" s="26"/>
      <c r="BV79" s="26"/>
      <c r="BW79" s="26"/>
      <c r="BX79" s="43"/>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53"/>
      <c r="AV80" s="27"/>
      <c r="AW80" s="27"/>
      <c r="AX80" s="27"/>
      <c r="AY80" s="27"/>
      <c r="AZ80" s="54"/>
      <c r="BA80" s="53"/>
      <c r="BB80" s="27"/>
      <c r="BC80" s="27"/>
      <c r="BD80" s="27"/>
      <c r="BE80" s="27"/>
      <c r="BF80" s="54"/>
      <c r="BG80" s="53"/>
      <c r="BH80" s="27"/>
      <c r="BI80" s="27"/>
      <c r="BJ80" s="27"/>
      <c r="BK80" s="27"/>
      <c r="BL80" s="54"/>
      <c r="BM80" s="40"/>
      <c r="BN80" s="25"/>
      <c r="BO80" s="25"/>
      <c r="BP80" s="25"/>
      <c r="BQ80" s="25"/>
      <c r="BR80" s="41"/>
      <c r="BS80" s="42"/>
      <c r="BT80" s="26"/>
      <c r="BU80" s="26"/>
      <c r="BV80" s="26"/>
      <c r="BW80" s="26"/>
      <c r="BX80" s="43"/>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53"/>
      <c r="AV81" s="27"/>
      <c r="AW81" s="27"/>
      <c r="AX81" s="27"/>
      <c r="AY81" s="27"/>
      <c r="AZ81" s="54"/>
      <c r="BA81" s="53"/>
      <c r="BB81" s="27"/>
      <c r="BC81" s="27"/>
      <c r="BD81" s="27"/>
      <c r="BE81" s="27"/>
      <c r="BF81" s="54"/>
      <c r="BG81" s="53"/>
      <c r="BH81" s="27"/>
      <c r="BI81" s="27"/>
      <c r="BJ81" s="27"/>
      <c r="BK81" s="27"/>
      <c r="BL81" s="54"/>
      <c r="BM81" s="40"/>
      <c r="BN81" s="25"/>
      <c r="BO81" s="25"/>
      <c r="BP81" s="25"/>
      <c r="BQ81" s="25"/>
      <c r="BR81" s="41"/>
      <c r="BS81" s="42"/>
      <c r="BT81" s="26"/>
      <c r="BU81" s="26"/>
      <c r="BV81" s="26"/>
      <c r="BW81" s="26"/>
      <c r="BX81" s="43"/>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53"/>
      <c r="AV82" s="27"/>
      <c r="AW82" s="27"/>
      <c r="AX82" s="27"/>
      <c r="AY82" s="27"/>
      <c r="AZ82" s="54"/>
      <c r="BA82" s="53"/>
      <c r="BB82" s="27"/>
      <c r="BC82" s="27"/>
      <c r="BD82" s="27"/>
      <c r="BE82" s="27"/>
      <c r="BF82" s="54"/>
      <c r="BG82" s="53"/>
      <c r="BH82" s="27"/>
      <c r="BI82" s="27"/>
      <c r="BJ82" s="27"/>
      <c r="BK82" s="27"/>
      <c r="BL82" s="54"/>
      <c r="BM82" s="40"/>
      <c r="BN82" s="25"/>
      <c r="BO82" s="25"/>
      <c r="BP82" s="25"/>
      <c r="BQ82" s="25"/>
      <c r="BR82" s="41"/>
      <c r="BS82" s="42"/>
      <c r="BT82" s="26"/>
      <c r="BU82" s="26"/>
      <c r="BV82" s="26"/>
      <c r="BW82" s="26"/>
      <c r="BX82" s="43"/>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53"/>
      <c r="AV83" s="27"/>
      <c r="AW83" s="27"/>
      <c r="AX83" s="27"/>
      <c r="AY83" s="27"/>
      <c r="AZ83" s="54"/>
      <c r="BA83" s="53"/>
      <c r="BB83" s="27"/>
      <c r="BC83" s="27"/>
      <c r="BD83" s="27"/>
      <c r="BE83" s="27"/>
      <c r="BF83" s="54"/>
      <c r="BG83" s="53"/>
      <c r="BH83" s="27"/>
      <c r="BI83" s="27"/>
      <c r="BJ83" s="27"/>
      <c r="BK83" s="27"/>
      <c r="BL83" s="54"/>
      <c r="BM83" s="40"/>
      <c r="BN83" s="25"/>
      <c r="BO83" s="25"/>
      <c r="BP83" s="25"/>
      <c r="BQ83" s="25"/>
      <c r="BR83" s="41"/>
      <c r="BS83" s="42"/>
      <c r="BT83" s="26"/>
      <c r="BU83" s="26"/>
      <c r="BV83" s="26"/>
      <c r="BW83" s="26"/>
      <c r="BX83" s="43"/>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53"/>
      <c r="AV84" s="27"/>
      <c r="AW84" s="27"/>
      <c r="AX84" s="27"/>
      <c r="AY84" s="27"/>
      <c r="AZ84" s="54"/>
      <c r="BA84" s="53"/>
      <c r="BB84" s="27"/>
      <c r="BC84" s="27"/>
      <c r="BD84" s="27"/>
      <c r="BE84" s="27"/>
      <c r="BF84" s="54"/>
      <c r="BG84" s="53"/>
      <c r="BH84" s="27"/>
      <c r="BI84" s="27"/>
      <c r="BJ84" s="27"/>
      <c r="BK84" s="27"/>
      <c r="BL84" s="54"/>
      <c r="BM84" s="40"/>
      <c r="BN84" s="25"/>
      <c r="BO84" s="25"/>
      <c r="BP84" s="25"/>
      <c r="BQ84" s="25"/>
      <c r="BR84" s="41"/>
      <c r="BS84" s="42"/>
      <c r="BT84" s="26"/>
      <c r="BU84" s="26"/>
      <c r="BV84" s="26"/>
      <c r="BW84" s="26"/>
      <c r="BX84" s="43"/>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55"/>
      <c r="AV85" s="56"/>
      <c r="AW85" s="56"/>
      <c r="AX85" s="56"/>
      <c r="AY85" s="56"/>
      <c r="AZ85" s="57"/>
      <c r="BA85" s="55"/>
      <c r="BB85" s="56"/>
      <c r="BC85" s="56"/>
      <c r="BD85" s="56"/>
      <c r="BE85" s="56"/>
      <c r="BF85" s="57"/>
      <c r="BG85" s="55"/>
      <c r="BH85" s="56"/>
      <c r="BI85" s="56"/>
      <c r="BJ85" s="56"/>
      <c r="BK85" s="56"/>
      <c r="BL85" s="57"/>
      <c r="BM85" s="44"/>
      <c r="BN85" s="45"/>
      <c r="BO85" s="45"/>
      <c r="BP85" s="45"/>
      <c r="BQ85" s="45"/>
      <c r="BR85" s="46"/>
      <c r="BS85" s="47"/>
      <c r="BT85" s="48"/>
      <c r="BU85" s="48"/>
      <c r="BV85" s="48"/>
      <c r="BW85" s="48"/>
      <c r="BX85" s="49"/>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58"/>
      <c r="AV86" s="59"/>
      <c r="AW86" s="59"/>
      <c r="AX86" s="59"/>
      <c r="AY86" s="59"/>
      <c r="AZ86" s="60"/>
      <c r="BA86" s="50"/>
      <c r="BB86" s="51"/>
      <c r="BC86" s="51"/>
      <c r="BD86" s="51"/>
      <c r="BE86" s="51"/>
      <c r="BF86" s="52"/>
      <c r="BG86" s="50"/>
      <c r="BH86" s="51"/>
      <c r="BI86" s="51"/>
      <c r="BJ86" s="51"/>
      <c r="BK86" s="51"/>
      <c r="BL86" s="52"/>
      <c r="BM86" s="34"/>
      <c r="BN86" s="35"/>
      <c r="BO86" s="35"/>
      <c r="BP86" s="35"/>
      <c r="BQ86" s="35"/>
      <c r="BR86" s="36"/>
      <c r="BS86" s="37"/>
      <c r="BT86" s="38"/>
      <c r="BU86" s="38"/>
      <c r="BV86" s="38"/>
      <c r="BW86" s="38"/>
      <c r="BX86" s="39"/>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61"/>
      <c r="AV87" s="33"/>
      <c r="AW87" s="33"/>
      <c r="AX87" s="33"/>
      <c r="AY87" s="33"/>
      <c r="AZ87" s="62"/>
      <c r="BA87" s="53"/>
      <c r="BB87" s="27"/>
      <c r="BC87" s="27"/>
      <c r="BD87" s="27"/>
      <c r="BE87" s="27"/>
      <c r="BF87" s="54"/>
      <c r="BG87" s="53"/>
      <c r="BH87" s="27"/>
      <c r="BI87" s="27"/>
      <c r="BJ87" s="27"/>
      <c r="BK87" s="27"/>
      <c r="BL87" s="54"/>
      <c r="BM87" s="40"/>
      <c r="BN87" s="25"/>
      <c r="BO87" s="25"/>
      <c r="BP87" s="25"/>
      <c r="BQ87" s="25"/>
      <c r="BR87" s="41"/>
      <c r="BS87" s="42"/>
      <c r="BT87" s="26"/>
      <c r="BU87" s="26"/>
      <c r="BV87" s="26"/>
      <c r="BW87" s="26"/>
      <c r="BX87" s="43"/>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61"/>
      <c r="AV88" s="33"/>
      <c r="AW88" s="33"/>
      <c r="AX88" s="33"/>
      <c r="AY88" s="33"/>
      <c r="AZ88" s="62"/>
      <c r="BA88" s="53"/>
      <c r="BB88" s="27"/>
      <c r="BC88" s="27"/>
      <c r="BD88" s="27"/>
      <c r="BE88" s="27"/>
      <c r="BF88" s="54"/>
      <c r="BG88" s="53"/>
      <c r="BH88" s="27"/>
      <c r="BI88" s="27"/>
      <c r="BJ88" s="27"/>
      <c r="BK88" s="27"/>
      <c r="BL88" s="54"/>
      <c r="BM88" s="40"/>
      <c r="BN88" s="25"/>
      <c r="BO88" s="25"/>
      <c r="BP88" s="25"/>
      <c r="BQ88" s="25"/>
      <c r="BR88" s="41"/>
      <c r="BS88" s="42"/>
      <c r="BT88" s="26"/>
      <c r="BU88" s="26"/>
      <c r="BV88" s="26"/>
      <c r="BW88" s="26"/>
      <c r="BX88" s="43"/>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61"/>
      <c r="AV89" s="33"/>
      <c r="AW89" s="33"/>
      <c r="AX89" s="33"/>
      <c r="AY89" s="33"/>
      <c r="AZ89" s="62"/>
      <c r="BA89" s="53"/>
      <c r="BB89" s="27"/>
      <c r="BC89" s="27"/>
      <c r="BD89" s="27"/>
      <c r="BE89" s="27"/>
      <c r="BF89" s="54"/>
      <c r="BG89" s="53"/>
      <c r="BH89" s="27"/>
      <c r="BI89" s="27"/>
      <c r="BJ89" s="27"/>
      <c r="BK89" s="27"/>
      <c r="BL89" s="54"/>
      <c r="BM89" s="40"/>
      <c r="BN89" s="25"/>
      <c r="BO89" s="25"/>
      <c r="BP89" s="25"/>
      <c r="BQ89" s="25"/>
      <c r="BR89" s="41"/>
      <c r="BS89" s="42"/>
      <c r="BT89" s="26"/>
      <c r="BU89" s="26"/>
      <c r="BV89" s="26"/>
      <c r="BW89" s="26"/>
      <c r="BX89" s="43"/>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61"/>
      <c r="AV90" s="33"/>
      <c r="AW90" s="33"/>
      <c r="AX90" s="33"/>
      <c r="AY90" s="33"/>
      <c r="AZ90" s="62"/>
      <c r="BA90" s="53"/>
      <c r="BB90" s="27"/>
      <c r="BC90" s="27"/>
      <c r="BD90" s="27"/>
      <c r="BE90" s="27"/>
      <c r="BF90" s="54"/>
      <c r="BG90" s="53"/>
      <c r="BH90" s="27"/>
      <c r="BI90" s="27"/>
      <c r="BJ90" s="27"/>
      <c r="BK90" s="27"/>
      <c r="BL90" s="54"/>
      <c r="BM90" s="40"/>
      <c r="BN90" s="25"/>
      <c r="BO90" s="25"/>
      <c r="BP90" s="25"/>
      <c r="BQ90" s="25"/>
      <c r="BR90" s="41"/>
      <c r="BS90" s="42"/>
      <c r="BT90" s="26"/>
      <c r="BU90" s="26"/>
      <c r="BV90" s="26"/>
      <c r="BW90" s="26"/>
      <c r="BX90" s="43"/>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61"/>
      <c r="AV91" s="33"/>
      <c r="AW91" s="33"/>
      <c r="AX91" s="33"/>
      <c r="AY91" s="33"/>
      <c r="AZ91" s="62"/>
      <c r="BA91" s="53"/>
      <c r="BB91" s="27"/>
      <c r="BC91" s="27"/>
      <c r="BD91" s="27"/>
      <c r="BE91" s="27"/>
      <c r="BF91" s="54"/>
      <c r="BG91" s="53"/>
      <c r="BH91" s="27"/>
      <c r="BI91" s="27"/>
      <c r="BJ91" s="27"/>
      <c r="BK91" s="27"/>
      <c r="BL91" s="54"/>
      <c r="BM91" s="40"/>
      <c r="BN91" s="25"/>
      <c r="BO91" s="25"/>
      <c r="BP91" s="25"/>
      <c r="BQ91" s="25"/>
      <c r="BR91" s="41"/>
      <c r="BS91" s="42"/>
      <c r="BT91" s="26"/>
      <c r="BU91" s="26"/>
      <c r="BV91" s="26"/>
      <c r="BW91" s="26"/>
      <c r="BX91" s="43"/>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61"/>
      <c r="AV92" s="33"/>
      <c r="AW92" s="33"/>
      <c r="AX92" s="33"/>
      <c r="AY92" s="33"/>
      <c r="AZ92" s="62"/>
      <c r="BA92" s="53"/>
      <c r="BB92" s="27"/>
      <c r="BC92" s="27"/>
      <c r="BD92" s="27"/>
      <c r="BE92" s="27"/>
      <c r="BF92" s="54"/>
      <c r="BG92" s="53"/>
      <c r="BH92" s="27"/>
      <c r="BI92" s="27"/>
      <c r="BJ92" s="27"/>
      <c r="BK92" s="27"/>
      <c r="BL92" s="54"/>
      <c r="BM92" s="40"/>
      <c r="BN92" s="25"/>
      <c r="BO92" s="25"/>
      <c r="BP92" s="25"/>
      <c r="BQ92" s="25"/>
      <c r="BR92" s="41"/>
      <c r="BS92" s="42"/>
      <c r="BT92" s="26"/>
      <c r="BU92" s="26"/>
      <c r="BV92" s="26"/>
      <c r="BW92" s="26"/>
      <c r="BX92" s="43"/>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61"/>
      <c r="AV93" s="33"/>
      <c r="AW93" s="33"/>
      <c r="AX93" s="33"/>
      <c r="AY93" s="33"/>
      <c r="AZ93" s="62"/>
      <c r="BA93" s="53"/>
      <c r="BB93" s="27"/>
      <c r="BC93" s="27"/>
      <c r="BD93" s="27"/>
      <c r="BE93" s="27"/>
      <c r="BF93" s="54"/>
      <c r="BG93" s="53"/>
      <c r="BH93" s="27"/>
      <c r="BI93" s="27"/>
      <c r="BJ93" s="27"/>
      <c r="BK93" s="27"/>
      <c r="BL93" s="54"/>
      <c r="BM93" s="40"/>
      <c r="BN93" s="25"/>
      <c r="BO93" s="25"/>
      <c r="BP93" s="25"/>
      <c r="BQ93" s="25"/>
      <c r="BR93" s="41"/>
      <c r="BS93" s="42"/>
      <c r="BT93" s="26"/>
      <c r="BU93" s="26"/>
      <c r="BV93" s="26"/>
      <c r="BW93" s="26"/>
      <c r="BX93" s="43"/>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61"/>
      <c r="AV94" s="33"/>
      <c r="AW94" s="33"/>
      <c r="AX94" s="33"/>
      <c r="AY94" s="33"/>
      <c r="AZ94" s="62"/>
      <c r="BA94" s="53"/>
      <c r="BB94" s="27"/>
      <c r="BC94" s="27"/>
      <c r="BD94" s="27"/>
      <c r="BE94" s="27"/>
      <c r="BF94" s="54"/>
      <c r="BG94" s="53"/>
      <c r="BH94" s="27"/>
      <c r="BI94" s="27"/>
      <c r="BJ94" s="27"/>
      <c r="BK94" s="27"/>
      <c r="BL94" s="54"/>
      <c r="BM94" s="40"/>
      <c r="BN94" s="25"/>
      <c r="BO94" s="25"/>
      <c r="BP94" s="25"/>
      <c r="BQ94" s="25"/>
      <c r="BR94" s="41"/>
      <c r="BS94" s="42"/>
      <c r="BT94" s="26"/>
      <c r="BU94" s="26"/>
      <c r="BV94" s="26"/>
      <c r="BW94" s="26"/>
      <c r="BX94" s="43"/>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63"/>
      <c r="AV95" s="64"/>
      <c r="AW95" s="64"/>
      <c r="AX95" s="64"/>
      <c r="AY95" s="64"/>
      <c r="AZ95" s="65"/>
      <c r="BA95" s="55"/>
      <c r="BB95" s="56"/>
      <c r="BC95" s="56"/>
      <c r="BD95" s="56"/>
      <c r="BE95" s="56"/>
      <c r="BF95" s="57"/>
      <c r="BG95" s="55"/>
      <c r="BH95" s="56"/>
      <c r="BI95" s="56"/>
      <c r="BJ95" s="56"/>
      <c r="BK95" s="56"/>
      <c r="BL95" s="57"/>
      <c r="BM95" s="44"/>
      <c r="BN95" s="45"/>
      <c r="BO95" s="45"/>
      <c r="BP95" s="45"/>
      <c r="BQ95" s="45"/>
      <c r="BR95" s="46"/>
      <c r="BS95" s="47"/>
      <c r="BT95" s="48"/>
      <c r="BU95" s="48"/>
      <c r="BV95" s="48"/>
      <c r="BW95" s="48"/>
      <c r="BX95" s="49"/>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58"/>
      <c r="AV96" s="59"/>
      <c r="AW96" s="59"/>
      <c r="AX96" s="59"/>
      <c r="AY96" s="59"/>
      <c r="AZ96" s="60"/>
      <c r="BA96" s="58"/>
      <c r="BB96" s="59"/>
      <c r="BC96" s="59"/>
      <c r="BD96" s="59"/>
      <c r="BE96" s="59"/>
      <c r="BF96" s="59"/>
      <c r="BG96" s="50"/>
      <c r="BH96" s="51"/>
      <c r="BI96" s="51"/>
      <c r="BJ96" s="51"/>
      <c r="BK96" s="51"/>
      <c r="BL96" s="52"/>
      <c r="BM96" s="34"/>
      <c r="BN96" s="35"/>
      <c r="BO96" s="35"/>
      <c r="BP96" s="35"/>
      <c r="BQ96" s="35"/>
      <c r="BR96" s="36"/>
      <c r="BS96" s="26"/>
      <c r="BT96" s="26"/>
      <c r="BU96" s="26"/>
      <c r="BV96" s="26"/>
      <c r="BW96" s="26"/>
      <c r="BX96" s="26"/>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61"/>
      <c r="AV97" s="33"/>
      <c r="AW97" s="33"/>
      <c r="AX97" s="33"/>
      <c r="AY97" s="33"/>
      <c r="AZ97" s="62"/>
      <c r="BA97" s="61"/>
      <c r="BB97" s="33"/>
      <c r="BC97" s="33"/>
      <c r="BD97" s="33"/>
      <c r="BE97" s="33"/>
      <c r="BF97" s="33"/>
      <c r="BG97" s="53"/>
      <c r="BH97" s="27"/>
      <c r="BI97" s="27"/>
      <c r="BJ97" s="27"/>
      <c r="BK97" s="27"/>
      <c r="BL97" s="54"/>
      <c r="BM97" s="40"/>
      <c r="BN97" s="25"/>
      <c r="BO97" s="25"/>
      <c r="BP97" s="25"/>
      <c r="BQ97" s="25"/>
      <c r="BR97" s="41"/>
      <c r="BS97" s="26"/>
      <c r="BT97" s="26"/>
      <c r="BU97" s="26"/>
      <c r="BV97" s="26"/>
      <c r="BW97" s="26"/>
      <c r="BX97" s="26"/>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61"/>
      <c r="AV98" s="33"/>
      <c r="AW98" s="33"/>
      <c r="AX98" s="33"/>
      <c r="AY98" s="33"/>
      <c r="AZ98" s="62"/>
      <c r="BA98" s="61"/>
      <c r="BB98" s="33"/>
      <c r="BC98" s="33"/>
      <c r="BD98" s="33"/>
      <c r="BE98" s="33"/>
      <c r="BF98" s="33"/>
      <c r="BG98" s="53"/>
      <c r="BH98" s="27"/>
      <c r="BI98" s="27"/>
      <c r="BJ98" s="27"/>
      <c r="BK98" s="27"/>
      <c r="BL98" s="54"/>
      <c r="BM98" s="40"/>
      <c r="BN98" s="25"/>
      <c r="BO98" s="25"/>
      <c r="BP98" s="25"/>
      <c r="BQ98" s="25"/>
      <c r="BR98" s="41"/>
      <c r="BS98" s="26"/>
      <c r="BT98" s="26"/>
      <c r="BU98" s="26"/>
      <c r="BV98" s="26"/>
      <c r="BW98" s="26"/>
      <c r="BX98" s="26"/>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61"/>
      <c r="AV99" s="33"/>
      <c r="AW99" s="33"/>
      <c r="AX99" s="33"/>
      <c r="AY99" s="33"/>
      <c r="AZ99" s="62"/>
      <c r="BA99" s="61"/>
      <c r="BB99" s="33"/>
      <c r="BC99" s="33"/>
      <c r="BD99" s="33"/>
      <c r="BE99" s="33"/>
      <c r="BF99" s="33"/>
      <c r="BG99" s="53"/>
      <c r="BH99" s="27"/>
      <c r="BI99" s="27"/>
      <c r="BJ99" s="27"/>
      <c r="BK99" s="27"/>
      <c r="BL99" s="54"/>
      <c r="BM99" s="40"/>
      <c r="BN99" s="25"/>
      <c r="BO99" s="25"/>
      <c r="BP99" s="25"/>
      <c r="BQ99" s="25"/>
      <c r="BR99" s="41"/>
      <c r="BS99" s="26"/>
      <c r="BT99" s="26"/>
      <c r="BU99" s="26"/>
      <c r="BV99" s="26"/>
      <c r="BW99" s="26"/>
      <c r="BX99" s="26"/>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61"/>
      <c r="AV100" s="33"/>
      <c r="AW100" s="33"/>
      <c r="AX100" s="33"/>
      <c r="AY100" s="33"/>
      <c r="AZ100" s="62"/>
      <c r="BA100" s="61"/>
      <c r="BB100" s="33"/>
      <c r="BC100" s="33"/>
      <c r="BD100" s="33"/>
      <c r="BE100" s="33"/>
      <c r="BF100" s="33"/>
      <c r="BG100" s="53"/>
      <c r="BH100" s="27"/>
      <c r="BI100" s="27"/>
      <c r="BJ100" s="27"/>
      <c r="BK100" s="27"/>
      <c r="BL100" s="54"/>
      <c r="BM100" s="40"/>
      <c r="BN100" s="25"/>
      <c r="BO100" s="25"/>
      <c r="BP100" s="25"/>
      <c r="BQ100" s="25"/>
      <c r="BR100" s="41"/>
      <c r="BS100" s="26"/>
      <c r="BT100" s="26"/>
      <c r="BU100" s="26"/>
      <c r="BV100" s="26"/>
      <c r="BW100" s="26"/>
      <c r="BX100" s="26"/>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61"/>
      <c r="AV101" s="33"/>
      <c r="AW101" s="33"/>
      <c r="AX101" s="33"/>
      <c r="AY101" s="33"/>
      <c r="AZ101" s="62"/>
      <c r="BA101" s="61"/>
      <c r="BB101" s="33"/>
      <c r="BC101" s="33"/>
      <c r="BD101" s="33"/>
      <c r="BE101" s="33"/>
      <c r="BF101" s="33"/>
      <c r="BG101" s="53"/>
      <c r="BH101" s="27"/>
      <c r="BI101" s="27"/>
      <c r="BJ101" s="27"/>
      <c r="BK101" s="27"/>
      <c r="BL101" s="54"/>
      <c r="BM101" s="40"/>
      <c r="BN101" s="25"/>
      <c r="BO101" s="25"/>
      <c r="BP101" s="25"/>
      <c r="BQ101" s="25"/>
      <c r="BR101" s="41"/>
      <c r="BS101" s="26"/>
      <c r="BT101" s="26"/>
      <c r="BU101" s="26"/>
      <c r="BV101" s="26"/>
      <c r="BW101" s="26"/>
      <c r="BX101" s="26"/>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61"/>
      <c r="AV102" s="33"/>
      <c r="AW102" s="33"/>
      <c r="AX102" s="33"/>
      <c r="AY102" s="33"/>
      <c r="AZ102" s="62"/>
      <c r="BA102" s="61"/>
      <c r="BB102" s="33"/>
      <c r="BC102" s="33"/>
      <c r="BD102" s="33"/>
      <c r="BE102" s="33"/>
      <c r="BF102" s="33"/>
      <c r="BG102" s="53"/>
      <c r="BH102" s="27"/>
      <c r="BI102" s="27"/>
      <c r="BJ102" s="27"/>
      <c r="BK102" s="27"/>
      <c r="BL102" s="54"/>
      <c r="BM102" s="40"/>
      <c r="BN102" s="25"/>
      <c r="BO102" s="25"/>
      <c r="BP102" s="25"/>
      <c r="BQ102" s="25"/>
      <c r="BR102" s="41"/>
      <c r="BS102" s="26"/>
      <c r="BT102" s="26"/>
      <c r="BU102" s="26"/>
      <c r="BV102" s="26"/>
      <c r="BW102" s="26"/>
      <c r="BX102" s="26"/>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61"/>
      <c r="AV103" s="33"/>
      <c r="AW103" s="33"/>
      <c r="AX103" s="33"/>
      <c r="AY103" s="33"/>
      <c r="AZ103" s="62"/>
      <c r="BA103" s="61"/>
      <c r="BB103" s="33"/>
      <c r="BC103" s="33"/>
      <c r="BD103" s="33"/>
      <c r="BE103" s="33"/>
      <c r="BF103" s="33"/>
      <c r="BG103" s="53"/>
      <c r="BH103" s="27"/>
      <c r="BI103" s="27"/>
      <c r="BJ103" s="27"/>
      <c r="BK103" s="27"/>
      <c r="BL103" s="54"/>
      <c r="BM103" s="40"/>
      <c r="BN103" s="25"/>
      <c r="BO103" s="25"/>
      <c r="BP103" s="25"/>
      <c r="BQ103" s="25"/>
      <c r="BR103" s="41"/>
      <c r="BS103" s="26"/>
      <c r="BT103" s="26"/>
      <c r="BU103" s="26"/>
      <c r="BV103" s="26"/>
      <c r="BW103" s="26"/>
      <c r="BX103" s="26"/>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61"/>
      <c r="AV104" s="33"/>
      <c r="AW104" s="33"/>
      <c r="AX104" s="33"/>
      <c r="AY104" s="33"/>
      <c r="AZ104" s="62"/>
      <c r="BA104" s="61"/>
      <c r="BB104" s="33"/>
      <c r="BC104" s="33"/>
      <c r="BD104" s="33"/>
      <c r="BE104" s="33"/>
      <c r="BF104" s="33"/>
      <c r="BG104" s="53"/>
      <c r="BH104" s="27"/>
      <c r="BI104" s="27"/>
      <c r="BJ104" s="27"/>
      <c r="BK104" s="27"/>
      <c r="BL104" s="54"/>
      <c r="BM104" s="40"/>
      <c r="BN104" s="25"/>
      <c r="BO104" s="25"/>
      <c r="BP104" s="25"/>
      <c r="BQ104" s="25"/>
      <c r="BR104" s="41"/>
      <c r="BS104" s="26"/>
      <c r="BT104" s="26"/>
      <c r="BU104" s="26"/>
      <c r="BV104" s="26"/>
      <c r="BW104" s="26"/>
      <c r="BX104" s="26"/>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63"/>
      <c r="AV105" s="64"/>
      <c r="AW105" s="64"/>
      <c r="AX105" s="64"/>
      <c r="AY105" s="64"/>
      <c r="AZ105" s="65"/>
      <c r="BA105" s="63"/>
      <c r="BB105" s="64"/>
      <c r="BC105" s="64"/>
      <c r="BD105" s="64"/>
      <c r="BE105" s="64"/>
      <c r="BF105" s="64"/>
      <c r="BG105" s="55"/>
      <c r="BH105" s="56"/>
      <c r="BI105" s="56"/>
      <c r="BJ105" s="56"/>
      <c r="BK105" s="56"/>
      <c r="BL105" s="57"/>
      <c r="BM105" s="44"/>
      <c r="BN105" s="45"/>
      <c r="BO105" s="45"/>
      <c r="BP105" s="45"/>
      <c r="BQ105" s="45"/>
      <c r="BR105" s="46"/>
      <c r="BS105" s="26"/>
      <c r="BT105" s="26"/>
      <c r="BU105" s="26"/>
      <c r="BV105" s="26"/>
      <c r="BW105" s="26"/>
      <c r="BX105" s="26"/>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topLeftCell="A49" zoomScale="70" zoomScaleNormal="70" workbookViewId="0">
      <selection sqref="A1:O1"/>
    </sheetView>
  </sheetViews>
  <sheetFormatPr baseColWidth="10" defaultColWidth="12.625" defaultRowHeight="15" customHeight="1"/>
  <cols>
    <col min="3" max="3" width="9.625" customWidth="1"/>
    <col min="6" max="6" width="7.375" customWidth="1"/>
    <col min="9" max="9" width="5.625" customWidth="1"/>
  </cols>
  <sheetData>
    <row r="1" spans="1:26" ht="33" customHeight="1">
      <c r="A1" s="1668" t="s">
        <v>195</v>
      </c>
      <c r="B1" s="995"/>
      <c r="C1" s="995"/>
      <c r="D1" s="995"/>
      <c r="E1" s="995"/>
      <c r="F1" s="995"/>
      <c r="G1" s="995"/>
      <c r="H1" s="995"/>
      <c r="I1" s="995"/>
      <c r="J1" s="995"/>
      <c r="K1" s="995"/>
      <c r="L1" s="995"/>
      <c r="M1" s="995"/>
      <c r="N1" s="995"/>
      <c r="O1" s="995"/>
      <c r="P1" s="66"/>
      <c r="Q1" s="66"/>
      <c r="R1" s="66"/>
      <c r="S1" s="66"/>
      <c r="T1" s="66"/>
      <c r="U1" s="66"/>
      <c r="V1" s="66"/>
      <c r="W1" s="66"/>
      <c r="X1" s="66"/>
      <c r="Y1" s="66"/>
      <c r="Z1" s="66"/>
    </row>
    <row r="2" spans="1:26">
      <c r="A2" s="1669" t="s">
        <v>196</v>
      </c>
      <c r="B2" s="967"/>
      <c r="C2" s="967"/>
      <c r="D2" s="967"/>
      <c r="E2" s="967"/>
      <c r="F2" s="967"/>
      <c r="G2" s="967"/>
      <c r="H2" s="967"/>
      <c r="I2" s="967"/>
      <c r="J2" s="967"/>
      <c r="K2" s="967"/>
      <c r="L2" s="967"/>
      <c r="M2" s="967"/>
      <c r="N2" s="967"/>
      <c r="O2" s="967"/>
      <c r="P2" s="66"/>
      <c r="Q2" s="66"/>
      <c r="R2" s="66"/>
      <c r="S2" s="66"/>
      <c r="T2" s="66"/>
      <c r="U2" s="66"/>
      <c r="V2" s="66"/>
      <c r="W2" s="66"/>
      <c r="X2" s="66"/>
      <c r="Y2" s="66"/>
      <c r="Z2" s="66"/>
    </row>
    <row r="3" spans="1:26">
      <c r="A3" s="68"/>
      <c r="B3" s="68"/>
      <c r="C3" s="68"/>
      <c r="D3" s="68"/>
      <c r="E3" s="68"/>
      <c r="F3" s="68"/>
      <c r="G3" s="68"/>
      <c r="H3" s="68"/>
      <c r="I3" s="68"/>
      <c r="J3" s="68"/>
      <c r="K3" s="68"/>
      <c r="L3" s="68"/>
      <c r="M3" s="68"/>
      <c r="N3" s="68"/>
      <c r="O3" s="68"/>
      <c r="P3" s="66"/>
      <c r="Q3" s="66"/>
      <c r="R3" s="66"/>
      <c r="S3" s="66"/>
      <c r="T3" s="66"/>
      <c r="U3" s="66"/>
      <c r="V3" s="66"/>
      <c r="W3" s="66"/>
      <c r="X3" s="66"/>
      <c r="Y3" s="66"/>
      <c r="Z3" s="66"/>
    </row>
    <row r="4" spans="1:26">
      <c r="A4" s="69" t="s">
        <v>197</v>
      </c>
      <c r="B4" s="1670" t="s">
        <v>198</v>
      </c>
      <c r="C4" s="1651"/>
      <c r="D4" s="1670" t="s">
        <v>199</v>
      </c>
      <c r="E4" s="1650"/>
      <c r="F4" s="1650"/>
      <c r="G4" s="1650"/>
      <c r="H4" s="1650"/>
      <c r="I4" s="1651"/>
      <c r="J4" s="1670" t="s">
        <v>200</v>
      </c>
      <c r="K4" s="1650"/>
      <c r="L4" s="1650"/>
      <c r="M4" s="1650"/>
      <c r="N4" s="1650"/>
      <c r="O4" s="1651"/>
      <c r="P4" s="66"/>
      <c r="Q4" s="66"/>
      <c r="R4" s="66"/>
      <c r="S4" s="66"/>
      <c r="T4" s="66"/>
      <c r="U4" s="66"/>
      <c r="V4" s="66"/>
      <c r="W4" s="66"/>
      <c r="X4" s="66"/>
      <c r="Y4" s="66"/>
      <c r="Z4" s="66"/>
    </row>
    <row r="5" spans="1:26" ht="15" customHeight="1">
      <c r="A5" s="70">
        <v>5</v>
      </c>
      <c r="B5" s="1672" t="s">
        <v>201</v>
      </c>
      <c r="C5" s="1651"/>
      <c r="D5" s="1671" t="s">
        <v>202</v>
      </c>
      <c r="E5" s="1650"/>
      <c r="F5" s="1650"/>
      <c r="G5" s="1650"/>
      <c r="H5" s="1650"/>
      <c r="I5" s="1651"/>
      <c r="J5" s="1672" t="s">
        <v>203</v>
      </c>
      <c r="K5" s="1650"/>
      <c r="L5" s="1650"/>
      <c r="M5" s="1650"/>
      <c r="N5" s="1650"/>
      <c r="O5" s="1651"/>
      <c r="P5" s="71" t="s">
        <v>204</v>
      </c>
      <c r="Q5" s="66"/>
      <c r="R5" s="66"/>
      <c r="S5" s="66"/>
      <c r="T5" s="66"/>
      <c r="U5" s="66"/>
      <c r="V5" s="66"/>
      <c r="W5" s="66"/>
      <c r="X5" s="66"/>
      <c r="Y5" s="66"/>
      <c r="Z5" s="66"/>
    </row>
    <row r="6" spans="1:26" ht="15" customHeight="1">
      <c r="A6" s="70">
        <v>4</v>
      </c>
      <c r="B6" s="1672" t="s">
        <v>205</v>
      </c>
      <c r="C6" s="1651"/>
      <c r="D6" s="1671" t="s">
        <v>206</v>
      </c>
      <c r="E6" s="1650"/>
      <c r="F6" s="1650"/>
      <c r="G6" s="1650"/>
      <c r="H6" s="1650"/>
      <c r="I6" s="1651"/>
      <c r="J6" s="1672" t="s">
        <v>207</v>
      </c>
      <c r="K6" s="1650"/>
      <c r="L6" s="1650"/>
      <c r="M6" s="1650"/>
      <c r="N6" s="1650"/>
      <c r="O6" s="1651"/>
      <c r="P6" s="72" t="s">
        <v>208</v>
      </c>
      <c r="Q6" s="66"/>
      <c r="R6" s="66"/>
      <c r="S6" s="66"/>
      <c r="T6" s="66"/>
      <c r="U6" s="66"/>
      <c r="V6" s="66"/>
      <c r="W6" s="66"/>
      <c r="X6" s="66"/>
      <c r="Y6" s="66"/>
      <c r="Z6" s="66"/>
    </row>
    <row r="7" spans="1:26" ht="15" customHeight="1">
      <c r="A7" s="70">
        <v>3</v>
      </c>
      <c r="B7" s="1672" t="s">
        <v>209</v>
      </c>
      <c r="C7" s="1651"/>
      <c r="D7" s="1671" t="s">
        <v>210</v>
      </c>
      <c r="E7" s="1650"/>
      <c r="F7" s="1650"/>
      <c r="G7" s="1650"/>
      <c r="H7" s="1650"/>
      <c r="I7" s="1651"/>
      <c r="J7" s="1672" t="s">
        <v>211</v>
      </c>
      <c r="K7" s="1650"/>
      <c r="L7" s="1650"/>
      <c r="M7" s="1650"/>
      <c r="N7" s="1650"/>
      <c r="O7" s="1651"/>
      <c r="P7" s="73" t="s">
        <v>212</v>
      </c>
      <c r="Q7" s="66"/>
      <c r="R7" s="66"/>
      <c r="S7" s="66"/>
      <c r="T7" s="66"/>
      <c r="U7" s="66"/>
      <c r="V7" s="66"/>
      <c r="W7" s="66"/>
      <c r="X7" s="66"/>
      <c r="Y7" s="66"/>
      <c r="Z7" s="66"/>
    </row>
    <row r="8" spans="1:26" ht="15" customHeight="1">
      <c r="A8" s="70">
        <v>2</v>
      </c>
      <c r="B8" s="1672" t="s">
        <v>213</v>
      </c>
      <c r="C8" s="1651"/>
      <c r="D8" s="1671" t="s">
        <v>214</v>
      </c>
      <c r="E8" s="1650"/>
      <c r="F8" s="1650"/>
      <c r="G8" s="1650"/>
      <c r="H8" s="1650"/>
      <c r="I8" s="1651"/>
      <c r="J8" s="1672" t="s">
        <v>215</v>
      </c>
      <c r="K8" s="1650"/>
      <c r="L8" s="1650"/>
      <c r="M8" s="1650"/>
      <c r="N8" s="1650"/>
      <c r="O8" s="1651"/>
      <c r="P8" s="74" t="s">
        <v>216</v>
      </c>
      <c r="Q8" s="66"/>
      <c r="R8" s="66"/>
      <c r="S8" s="66"/>
      <c r="T8" s="66"/>
      <c r="U8" s="66"/>
      <c r="V8" s="66"/>
      <c r="W8" s="66"/>
      <c r="X8" s="66"/>
      <c r="Y8" s="66"/>
      <c r="Z8" s="66"/>
    </row>
    <row r="9" spans="1:26" ht="15" customHeight="1">
      <c r="A9" s="70">
        <v>1</v>
      </c>
      <c r="B9" s="1672" t="s">
        <v>217</v>
      </c>
      <c r="C9" s="1651"/>
      <c r="D9" s="1671" t="s">
        <v>218</v>
      </c>
      <c r="E9" s="1650"/>
      <c r="F9" s="1650"/>
      <c r="G9" s="1650"/>
      <c r="H9" s="1650"/>
      <c r="I9" s="1651"/>
      <c r="J9" s="1672" t="s">
        <v>219</v>
      </c>
      <c r="K9" s="1650"/>
      <c r="L9" s="1650"/>
      <c r="M9" s="1650"/>
      <c r="N9" s="1650"/>
      <c r="O9" s="1651"/>
      <c r="P9" s="75" t="s">
        <v>220</v>
      </c>
      <c r="Q9" s="66"/>
      <c r="R9" s="66"/>
      <c r="S9" s="66"/>
      <c r="T9" s="66"/>
      <c r="U9" s="66"/>
      <c r="V9" s="66"/>
      <c r="W9" s="66"/>
      <c r="X9" s="66"/>
      <c r="Y9" s="66"/>
      <c r="Z9" s="66"/>
    </row>
    <row r="10" spans="1:26">
      <c r="A10" s="66"/>
      <c r="B10" s="66"/>
      <c r="C10" s="66"/>
      <c r="D10" s="66"/>
      <c r="E10" s="66"/>
      <c r="F10" s="66"/>
      <c r="G10" s="66"/>
      <c r="H10" s="66"/>
      <c r="I10" s="66"/>
      <c r="J10" s="66"/>
      <c r="K10" s="66"/>
      <c r="L10" s="66"/>
      <c r="M10" s="66"/>
      <c r="N10" s="66"/>
      <c r="O10" s="66"/>
      <c r="P10" s="66"/>
      <c r="Q10" s="66"/>
      <c r="R10" s="66"/>
      <c r="S10" s="66"/>
      <c r="T10" s="66"/>
      <c r="U10" s="66"/>
      <c r="V10" s="66"/>
      <c r="W10" s="66"/>
      <c r="X10" s="66"/>
      <c r="Y10" s="66"/>
      <c r="Z10" s="66"/>
    </row>
    <row r="11" spans="1:26">
      <c r="A11" s="1669" t="s">
        <v>221</v>
      </c>
      <c r="B11" s="967"/>
      <c r="C11" s="967"/>
      <c r="D11" s="967"/>
      <c r="E11" s="967"/>
      <c r="F11" s="967"/>
      <c r="G11" s="967"/>
      <c r="H11" s="967"/>
      <c r="I11" s="967"/>
      <c r="J11" s="967"/>
      <c r="K11" s="967"/>
      <c r="L11" s="967"/>
      <c r="M11" s="967"/>
      <c r="N11" s="967"/>
      <c r="O11" s="967"/>
      <c r="P11" s="66"/>
      <c r="Q11" s="66"/>
      <c r="R11" s="66"/>
      <c r="S11" s="66"/>
      <c r="T11" s="66"/>
      <c r="U11" s="66"/>
      <c r="V11" s="66"/>
      <c r="W11" s="66"/>
      <c r="X11" s="66"/>
      <c r="Y11" s="66"/>
      <c r="Z11" s="66"/>
    </row>
    <row r="12" spans="1:26">
      <c r="A12" s="68"/>
      <c r="B12" s="68"/>
      <c r="C12" s="68"/>
      <c r="D12" s="68"/>
      <c r="E12" s="68"/>
      <c r="F12" s="68"/>
      <c r="G12" s="68"/>
      <c r="H12" s="68"/>
      <c r="I12" s="68"/>
      <c r="J12" s="68"/>
      <c r="K12" s="68"/>
      <c r="L12" s="68"/>
      <c r="M12" s="68"/>
      <c r="N12" s="68"/>
      <c r="O12" s="68"/>
      <c r="P12" s="66"/>
      <c r="Q12" s="66"/>
      <c r="R12" s="66"/>
      <c r="S12" s="66"/>
      <c r="T12" s="66"/>
      <c r="U12" s="66"/>
      <c r="V12" s="66"/>
      <c r="W12" s="66"/>
      <c r="X12" s="66"/>
      <c r="Y12" s="66"/>
      <c r="Z12" s="66"/>
    </row>
    <row r="13" spans="1:26">
      <c r="A13" s="76" t="s">
        <v>197</v>
      </c>
      <c r="B13" s="1670" t="s">
        <v>222</v>
      </c>
      <c r="C13" s="1651"/>
      <c r="D13" s="1670" t="s">
        <v>223</v>
      </c>
      <c r="E13" s="1650"/>
      <c r="F13" s="1650"/>
      <c r="G13" s="1650"/>
      <c r="H13" s="1650"/>
      <c r="I13" s="1651"/>
      <c r="J13" s="1670" t="s">
        <v>224</v>
      </c>
      <c r="K13" s="1650"/>
      <c r="L13" s="1650"/>
      <c r="M13" s="1650"/>
      <c r="N13" s="1650"/>
      <c r="O13" s="1651"/>
      <c r="P13" s="66"/>
      <c r="Q13" s="66"/>
      <c r="R13" s="66"/>
      <c r="S13" s="66"/>
      <c r="T13" s="66"/>
      <c r="U13" s="66"/>
      <c r="V13" s="66"/>
      <c r="W13" s="66"/>
      <c r="X13" s="66"/>
      <c r="Y13" s="66"/>
      <c r="Z13" s="66"/>
    </row>
    <row r="14" spans="1:26" ht="15.75">
      <c r="A14" s="77">
        <v>5</v>
      </c>
      <c r="B14" s="1673" t="s">
        <v>225</v>
      </c>
      <c r="C14" s="1651"/>
      <c r="D14" s="1674" t="s">
        <v>226</v>
      </c>
      <c r="E14" s="1650"/>
      <c r="F14" s="1650"/>
      <c r="G14" s="1650"/>
      <c r="H14" s="1650"/>
      <c r="I14" s="1651"/>
      <c r="J14" s="1673" t="s">
        <v>227</v>
      </c>
      <c r="K14" s="1650"/>
      <c r="L14" s="1650"/>
      <c r="M14" s="1650"/>
      <c r="N14" s="1650"/>
      <c r="O14" s="1651"/>
      <c r="P14" s="78" t="s">
        <v>228</v>
      </c>
      <c r="Q14" s="66"/>
      <c r="R14" s="66"/>
      <c r="T14" s="66"/>
      <c r="U14" s="66"/>
      <c r="V14" s="66"/>
      <c r="W14" s="66"/>
      <c r="X14" s="66"/>
      <c r="Y14" s="66"/>
      <c r="Z14" s="66"/>
    </row>
    <row r="15" spans="1:26" ht="15.75">
      <c r="A15" s="77">
        <v>4</v>
      </c>
      <c r="B15" s="1673" t="s">
        <v>229</v>
      </c>
      <c r="C15" s="1651"/>
      <c r="D15" s="1674" t="s">
        <v>230</v>
      </c>
      <c r="E15" s="1650"/>
      <c r="F15" s="1650"/>
      <c r="G15" s="1650"/>
      <c r="H15" s="1650"/>
      <c r="I15" s="1651"/>
      <c r="J15" s="1673" t="s">
        <v>227</v>
      </c>
      <c r="K15" s="1650"/>
      <c r="L15" s="1650"/>
      <c r="M15" s="1650"/>
      <c r="N15" s="1650"/>
      <c r="O15" s="1651"/>
      <c r="P15" s="79" t="s">
        <v>231</v>
      </c>
      <c r="Q15" s="66"/>
      <c r="R15" s="66"/>
      <c r="T15" s="66"/>
      <c r="U15" s="66"/>
      <c r="V15" s="66"/>
      <c r="W15" s="66"/>
      <c r="X15" s="66"/>
      <c r="Y15" s="66"/>
      <c r="Z15" s="66"/>
    </row>
    <row r="16" spans="1:26" ht="31.5">
      <c r="A16" s="77">
        <v>3</v>
      </c>
      <c r="B16" s="1673" t="s">
        <v>232</v>
      </c>
      <c r="C16" s="1651"/>
      <c r="D16" s="1674" t="s">
        <v>233</v>
      </c>
      <c r="E16" s="1650"/>
      <c r="F16" s="1650"/>
      <c r="G16" s="1650"/>
      <c r="H16" s="1650"/>
      <c r="I16" s="1651"/>
      <c r="J16" s="1673" t="s">
        <v>227</v>
      </c>
      <c r="K16" s="1650"/>
      <c r="L16" s="1650"/>
      <c r="M16" s="1650"/>
      <c r="N16" s="1650"/>
      <c r="O16" s="1651"/>
      <c r="P16" s="80" t="s">
        <v>234</v>
      </c>
      <c r="Q16" s="66"/>
      <c r="R16" s="66"/>
      <c r="T16" s="66"/>
      <c r="U16" s="66"/>
      <c r="V16" s="66"/>
      <c r="W16" s="66"/>
      <c r="X16" s="66"/>
      <c r="Y16" s="66"/>
      <c r="Z16" s="66"/>
    </row>
    <row r="17" spans="1:26">
      <c r="A17" s="66"/>
      <c r="B17" s="66"/>
      <c r="C17" s="66"/>
      <c r="D17" s="66"/>
      <c r="E17" s="66"/>
      <c r="F17" s="66"/>
      <c r="G17" s="66"/>
      <c r="H17" s="66"/>
      <c r="I17" s="66"/>
      <c r="J17" s="66"/>
      <c r="K17" s="66"/>
      <c r="L17" s="66"/>
      <c r="M17" s="66"/>
      <c r="N17" s="66"/>
      <c r="O17" s="66"/>
      <c r="P17" s="66"/>
      <c r="Q17" s="66"/>
      <c r="R17" s="66"/>
      <c r="T17" s="66"/>
      <c r="U17" s="66"/>
      <c r="V17" s="66"/>
      <c r="W17" s="66"/>
      <c r="X17" s="66"/>
      <c r="Y17" s="66"/>
      <c r="Z17" s="66"/>
    </row>
    <row r="18" spans="1:26">
      <c r="A18" s="1669" t="s">
        <v>235</v>
      </c>
      <c r="B18" s="967"/>
      <c r="C18" s="967"/>
      <c r="D18" s="967"/>
      <c r="E18" s="967"/>
      <c r="F18" s="967"/>
      <c r="G18" s="967"/>
      <c r="H18" s="967"/>
      <c r="I18" s="967"/>
      <c r="J18" s="967"/>
      <c r="K18" s="967"/>
      <c r="L18" s="967"/>
      <c r="M18" s="967"/>
      <c r="N18" s="967"/>
      <c r="O18" s="967"/>
      <c r="P18" s="967"/>
      <c r="Q18" s="66"/>
      <c r="R18" s="66"/>
      <c r="T18" s="66"/>
      <c r="U18" s="66"/>
      <c r="V18" s="66"/>
      <c r="W18" s="66"/>
      <c r="X18" s="66"/>
      <c r="Y18" s="66"/>
      <c r="Z18" s="66"/>
    </row>
    <row r="19" spans="1:26">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row>
    <row r="20" spans="1:26">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row>
    <row r="21" spans="1:26">
      <c r="A21" s="66"/>
      <c r="B21" s="66"/>
      <c r="C21" s="66"/>
      <c r="D21" s="66"/>
      <c r="E21" s="66"/>
      <c r="F21" s="66"/>
      <c r="G21" s="66"/>
      <c r="H21" s="66"/>
      <c r="I21" s="66"/>
      <c r="J21" s="66"/>
      <c r="K21" s="66"/>
      <c r="L21" s="66"/>
      <c r="M21" s="66"/>
      <c r="N21" s="66"/>
      <c r="O21" s="66"/>
      <c r="Q21" s="66"/>
      <c r="R21" s="66"/>
      <c r="S21" s="66"/>
      <c r="T21" s="66"/>
      <c r="U21" s="66"/>
      <c r="V21" s="66"/>
      <c r="W21" s="66"/>
      <c r="X21" s="66"/>
      <c r="Y21" s="66"/>
      <c r="Z21" s="66"/>
    </row>
    <row r="22" spans="1:26">
      <c r="A22" s="66"/>
      <c r="B22" s="66"/>
      <c r="C22" s="66"/>
      <c r="D22" s="66"/>
      <c r="E22" s="66"/>
      <c r="F22" s="66"/>
      <c r="G22" s="66"/>
      <c r="H22" s="66"/>
      <c r="I22" s="66"/>
      <c r="J22" s="66"/>
      <c r="K22" s="66"/>
      <c r="L22" s="66"/>
      <c r="M22" s="66"/>
      <c r="N22" s="66"/>
      <c r="O22" s="66"/>
      <c r="Q22" s="66"/>
      <c r="R22" s="66"/>
      <c r="S22" s="66"/>
      <c r="T22" s="66"/>
      <c r="U22" s="66"/>
      <c r="V22" s="66"/>
      <c r="W22" s="66"/>
      <c r="X22" s="66"/>
      <c r="Y22" s="66"/>
      <c r="Z22" s="66"/>
    </row>
    <row r="23" spans="1:26">
      <c r="A23" s="66"/>
      <c r="B23" s="66"/>
      <c r="C23" s="66"/>
      <c r="D23" s="66"/>
      <c r="E23" s="66"/>
      <c r="F23" s="66"/>
      <c r="G23" s="66"/>
      <c r="H23" s="66"/>
      <c r="I23" s="66"/>
      <c r="J23" s="66"/>
      <c r="K23" s="66"/>
      <c r="L23" s="66"/>
      <c r="M23" s="66"/>
      <c r="N23" s="66"/>
      <c r="O23" s="66"/>
      <c r="Q23" s="66"/>
      <c r="R23" s="66"/>
      <c r="S23" s="66"/>
      <c r="T23" s="66"/>
      <c r="U23" s="66"/>
      <c r="V23" s="66"/>
      <c r="W23" s="66"/>
      <c r="X23" s="66"/>
      <c r="Y23" s="66"/>
      <c r="Z23" s="66"/>
    </row>
    <row r="24" spans="1:26">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row>
    <row r="25" spans="1:26">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row>
    <row r="26" spans="1:26">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row>
    <row r="27" spans="1:26">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row>
    <row r="28" spans="1:26">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row>
    <row r="29" spans="1:26">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row>
    <row r="30" spans="1:26">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row>
    <row r="31" spans="1:26">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row>
    <row r="32" spans="1:26">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row>
    <row r="33" spans="1:26">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row>
    <row r="34" spans="1:26">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row>
    <row r="35" spans="1:26">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row>
    <row r="36" spans="1:26">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row>
    <row r="37" spans="1:26">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row>
    <row r="38" spans="1:26">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row>
    <row r="39" spans="1:26">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row>
    <row r="40" spans="1:26">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row>
    <row r="41" spans="1:26">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row>
    <row r="42" spans="1:26">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row>
    <row r="43" spans="1:26">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row>
    <row r="44" spans="1:26">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row>
    <row r="45" spans="1:26">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row>
    <row r="46" spans="1:26">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row>
    <row r="47" spans="1:26">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row>
    <row r="48" spans="1:26">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row>
    <row r="49" spans="1:26">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row>
    <row r="50" spans="1:26">
      <c r="A50" s="68"/>
      <c r="B50" s="68"/>
      <c r="C50" s="68"/>
      <c r="D50" s="68"/>
      <c r="E50" s="68"/>
      <c r="F50" s="68"/>
      <c r="G50" s="68"/>
      <c r="H50" s="68"/>
      <c r="I50" s="68"/>
      <c r="J50" s="68"/>
      <c r="K50" s="68"/>
      <c r="L50" s="68"/>
      <c r="M50" s="68"/>
      <c r="N50" s="68"/>
      <c r="O50" s="68"/>
      <c r="P50" s="68"/>
      <c r="Q50" s="68"/>
      <c r="R50" s="68"/>
      <c r="S50" s="68"/>
      <c r="T50" s="68"/>
      <c r="U50" s="68"/>
      <c r="V50" s="68"/>
      <c r="W50" s="68"/>
      <c r="X50" s="66"/>
      <c r="Y50" s="66"/>
      <c r="Z50" s="66"/>
    </row>
    <row r="51" spans="1:26">
      <c r="A51" s="1675" t="s">
        <v>236</v>
      </c>
      <c r="B51" s="1678" t="s">
        <v>237</v>
      </c>
      <c r="C51" s="1602"/>
      <c r="D51" s="1602"/>
      <c r="E51" s="1602"/>
      <c r="F51" s="1602"/>
      <c r="G51" s="1602"/>
      <c r="H51" s="1602"/>
      <c r="I51" s="1602"/>
      <c r="J51" s="1602"/>
      <c r="K51" s="1611"/>
      <c r="L51" s="1652" t="s">
        <v>238</v>
      </c>
      <c r="M51" s="1651"/>
      <c r="N51" s="1652" t="s">
        <v>239</v>
      </c>
      <c r="O51" s="1651"/>
      <c r="P51" s="1652" t="s">
        <v>240</v>
      </c>
      <c r="Q51" s="1651"/>
      <c r="R51" s="1652" t="s">
        <v>241</v>
      </c>
      <c r="S51" s="1651"/>
      <c r="T51" s="1652" t="s">
        <v>242</v>
      </c>
      <c r="U51" s="1651"/>
      <c r="V51" s="1652" t="s">
        <v>243</v>
      </c>
      <c r="W51" s="1651"/>
      <c r="X51" s="66"/>
      <c r="Y51" s="66"/>
      <c r="Z51" s="66"/>
    </row>
    <row r="52" spans="1:26" ht="18.75">
      <c r="A52" s="1676"/>
      <c r="B52" s="1603"/>
      <c r="C52" s="967"/>
      <c r="D52" s="967"/>
      <c r="E52" s="967"/>
      <c r="F52" s="967"/>
      <c r="G52" s="967"/>
      <c r="H52" s="967"/>
      <c r="I52" s="967"/>
      <c r="J52" s="967"/>
      <c r="K52" s="1598"/>
      <c r="L52" s="1679" t="s">
        <v>244</v>
      </c>
      <c r="M52" s="1651"/>
      <c r="N52" s="1679" t="s">
        <v>244</v>
      </c>
      <c r="O52" s="1651"/>
      <c r="P52" s="1679" t="s">
        <v>244</v>
      </c>
      <c r="Q52" s="1651"/>
      <c r="R52" s="1679" t="s">
        <v>244</v>
      </c>
      <c r="S52" s="1651"/>
      <c r="T52" s="1679" t="s">
        <v>244</v>
      </c>
      <c r="U52" s="1651"/>
      <c r="V52" s="1679" t="s">
        <v>244</v>
      </c>
      <c r="W52" s="1651"/>
      <c r="X52" s="66"/>
      <c r="Y52" s="66"/>
      <c r="Z52" s="66"/>
    </row>
    <row r="53" spans="1:26" ht="18.75">
      <c r="A53" s="1677"/>
      <c r="B53" s="1607"/>
      <c r="C53" s="970"/>
      <c r="D53" s="970"/>
      <c r="E53" s="970"/>
      <c r="F53" s="970"/>
      <c r="G53" s="970"/>
      <c r="H53" s="970"/>
      <c r="I53" s="970"/>
      <c r="J53" s="970"/>
      <c r="K53" s="1609"/>
      <c r="L53" s="81" t="s">
        <v>245</v>
      </c>
      <c r="M53" s="81" t="s">
        <v>246</v>
      </c>
      <c r="N53" s="81" t="s">
        <v>245</v>
      </c>
      <c r="O53" s="81" t="s">
        <v>246</v>
      </c>
      <c r="P53" s="81" t="s">
        <v>245</v>
      </c>
      <c r="Q53" s="81" t="s">
        <v>246</v>
      </c>
      <c r="R53" s="81" t="s">
        <v>245</v>
      </c>
      <c r="S53" s="81" t="s">
        <v>246</v>
      </c>
      <c r="T53" s="81" t="s">
        <v>245</v>
      </c>
      <c r="U53" s="81" t="s">
        <v>246</v>
      </c>
      <c r="V53" s="81" t="s">
        <v>245</v>
      </c>
      <c r="W53" s="81" t="s">
        <v>246</v>
      </c>
      <c r="X53" s="66"/>
      <c r="Y53" s="66"/>
      <c r="Z53" s="66"/>
    </row>
    <row r="54" spans="1:26" ht="18.75">
      <c r="A54" s="81">
        <v>1</v>
      </c>
      <c r="B54" s="1649" t="s">
        <v>247</v>
      </c>
      <c r="C54" s="1650"/>
      <c r="D54" s="1650"/>
      <c r="E54" s="1650"/>
      <c r="F54" s="1650"/>
      <c r="G54" s="1650"/>
      <c r="H54" s="1650"/>
      <c r="I54" s="1650"/>
      <c r="J54" s="1650"/>
      <c r="K54" s="1651"/>
      <c r="L54" s="68"/>
      <c r="M54" s="68">
        <v>1</v>
      </c>
      <c r="N54" s="68"/>
      <c r="O54" s="68"/>
      <c r="P54" s="68"/>
      <c r="Q54" s="68"/>
      <c r="R54" s="68"/>
      <c r="S54" s="68"/>
      <c r="T54" s="68"/>
      <c r="U54" s="68"/>
      <c r="V54" s="68"/>
      <c r="W54" s="68"/>
      <c r="X54" s="67"/>
      <c r="Y54" s="67"/>
      <c r="Z54" s="67"/>
    </row>
    <row r="55" spans="1:26" ht="18.75">
      <c r="A55" s="81">
        <v>2</v>
      </c>
      <c r="B55" s="1649" t="s">
        <v>248</v>
      </c>
      <c r="C55" s="1650"/>
      <c r="D55" s="1650"/>
      <c r="E55" s="1650"/>
      <c r="F55" s="1650"/>
      <c r="G55" s="1650"/>
      <c r="H55" s="1650"/>
      <c r="I55" s="1650"/>
      <c r="J55" s="1650"/>
      <c r="K55" s="1651"/>
      <c r="L55" s="68"/>
      <c r="M55" s="68">
        <v>1</v>
      </c>
      <c r="N55" s="68"/>
      <c r="O55" s="68"/>
      <c r="P55" s="68"/>
      <c r="Q55" s="68"/>
      <c r="R55" s="68"/>
      <c r="S55" s="68"/>
      <c r="T55" s="68"/>
      <c r="U55" s="68"/>
      <c r="V55" s="68"/>
      <c r="W55" s="68"/>
      <c r="X55" s="67"/>
      <c r="Y55" s="67"/>
      <c r="Z55" s="67"/>
    </row>
    <row r="56" spans="1:26" ht="18.75">
      <c r="A56" s="81">
        <v>3</v>
      </c>
      <c r="B56" s="1649" t="s">
        <v>249</v>
      </c>
      <c r="C56" s="1650"/>
      <c r="D56" s="1650"/>
      <c r="E56" s="1650"/>
      <c r="F56" s="1650"/>
      <c r="G56" s="1650"/>
      <c r="H56" s="1650"/>
      <c r="I56" s="1650"/>
      <c r="J56" s="1650"/>
      <c r="K56" s="1651"/>
      <c r="L56" s="68"/>
      <c r="M56" s="68">
        <v>1</v>
      </c>
      <c r="N56" s="68"/>
      <c r="O56" s="68"/>
      <c r="P56" s="68"/>
      <c r="Q56" s="68"/>
      <c r="R56" s="68"/>
      <c r="S56" s="68"/>
      <c r="T56" s="68"/>
      <c r="U56" s="68"/>
      <c r="V56" s="68"/>
      <c r="W56" s="68"/>
      <c r="X56" s="67"/>
      <c r="Y56" s="67"/>
      <c r="Z56" s="67"/>
    </row>
    <row r="57" spans="1:26" ht="18.75">
      <c r="A57" s="81">
        <v>4</v>
      </c>
      <c r="B57" s="1649" t="s">
        <v>250</v>
      </c>
      <c r="C57" s="1650"/>
      <c r="D57" s="1650"/>
      <c r="E57" s="1650"/>
      <c r="F57" s="1650"/>
      <c r="G57" s="1650"/>
      <c r="H57" s="1650"/>
      <c r="I57" s="1650"/>
      <c r="J57" s="1650"/>
      <c r="K57" s="1651"/>
      <c r="L57" s="68"/>
      <c r="M57" s="68">
        <v>1</v>
      </c>
      <c r="N57" s="68"/>
      <c r="O57" s="68"/>
      <c r="P57" s="68"/>
      <c r="Q57" s="68"/>
      <c r="R57" s="68"/>
      <c r="S57" s="68"/>
      <c r="T57" s="68"/>
      <c r="U57" s="68"/>
      <c r="V57" s="68"/>
      <c r="W57" s="68"/>
      <c r="X57" s="67"/>
      <c r="Y57" s="67"/>
      <c r="Z57" s="67"/>
    </row>
    <row r="58" spans="1:26" ht="18.75">
      <c r="A58" s="81">
        <v>5</v>
      </c>
      <c r="B58" s="1649" t="s">
        <v>251</v>
      </c>
      <c r="C58" s="1650"/>
      <c r="D58" s="1650"/>
      <c r="E58" s="1650"/>
      <c r="F58" s="1650"/>
      <c r="G58" s="1650"/>
      <c r="H58" s="1650"/>
      <c r="I58" s="1650"/>
      <c r="J58" s="1650"/>
      <c r="K58" s="1651"/>
      <c r="L58" s="68">
        <v>1</v>
      </c>
      <c r="M58" s="68"/>
      <c r="N58" s="68"/>
      <c r="O58" s="68"/>
      <c r="P58" s="68"/>
      <c r="Q58" s="68"/>
      <c r="R58" s="68"/>
      <c r="S58" s="68"/>
      <c r="T58" s="68"/>
      <c r="U58" s="68"/>
      <c r="V58" s="68"/>
      <c r="W58" s="68"/>
      <c r="X58" s="67"/>
      <c r="Y58" s="67"/>
      <c r="Z58" s="67"/>
    </row>
    <row r="59" spans="1:26" ht="18.75">
      <c r="A59" s="81">
        <v>6</v>
      </c>
      <c r="B59" s="1649" t="s">
        <v>252</v>
      </c>
      <c r="C59" s="1650"/>
      <c r="D59" s="1650"/>
      <c r="E59" s="1650"/>
      <c r="F59" s="1650"/>
      <c r="G59" s="1650"/>
      <c r="H59" s="1650"/>
      <c r="I59" s="1650"/>
      <c r="J59" s="1650"/>
      <c r="K59" s="1651"/>
      <c r="L59" s="68">
        <v>1</v>
      </c>
      <c r="M59" s="68"/>
      <c r="N59" s="68"/>
      <c r="O59" s="68"/>
      <c r="P59" s="68"/>
      <c r="Q59" s="68"/>
      <c r="R59" s="68"/>
      <c r="S59" s="68"/>
      <c r="T59" s="68"/>
      <c r="U59" s="68"/>
      <c r="V59" s="68"/>
      <c r="W59" s="68"/>
      <c r="X59" s="67"/>
      <c r="Y59" s="67"/>
      <c r="Z59" s="67"/>
    </row>
    <row r="60" spans="1:26" ht="18.75">
      <c r="A60" s="81">
        <v>7</v>
      </c>
      <c r="B60" s="1649" t="s">
        <v>253</v>
      </c>
      <c r="C60" s="1650"/>
      <c r="D60" s="1650"/>
      <c r="E60" s="1650"/>
      <c r="F60" s="1650"/>
      <c r="G60" s="1650"/>
      <c r="H60" s="1650"/>
      <c r="I60" s="1650"/>
      <c r="J60" s="1650"/>
      <c r="K60" s="1651"/>
      <c r="L60" s="68"/>
      <c r="M60" s="68">
        <v>1</v>
      </c>
      <c r="N60" s="68"/>
      <c r="O60" s="68"/>
      <c r="P60" s="68"/>
      <c r="Q60" s="68"/>
      <c r="R60" s="68"/>
      <c r="S60" s="68"/>
      <c r="T60" s="68"/>
      <c r="U60" s="68"/>
      <c r="V60" s="68"/>
      <c r="W60" s="68"/>
      <c r="X60" s="67"/>
      <c r="Y60" s="67"/>
      <c r="Z60" s="67"/>
    </row>
    <row r="61" spans="1:26" ht="18.75">
      <c r="A61" s="81">
        <v>8</v>
      </c>
      <c r="B61" s="1649" t="s">
        <v>254</v>
      </c>
      <c r="C61" s="1650"/>
      <c r="D61" s="1650"/>
      <c r="E61" s="1650"/>
      <c r="F61" s="1650"/>
      <c r="G61" s="1650"/>
      <c r="H61" s="1650"/>
      <c r="I61" s="1650"/>
      <c r="J61" s="1650"/>
      <c r="K61" s="1651"/>
      <c r="L61" s="68"/>
      <c r="M61" s="68">
        <v>1</v>
      </c>
      <c r="N61" s="68"/>
      <c r="O61" s="68"/>
      <c r="P61" s="68"/>
      <c r="Q61" s="68"/>
      <c r="R61" s="68"/>
      <c r="S61" s="68"/>
      <c r="T61" s="68"/>
      <c r="U61" s="68"/>
      <c r="V61" s="68"/>
      <c r="W61" s="68"/>
      <c r="X61" s="67"/>
      <c r="Y61" s="67"/>
      <c r="Z61" s="67"/>
    </row>
    <row r="62" spans="1:26" ht="18.75">
      <c r="A62" s="81">
        <v>9</v>
      </c>
      <c r="B62" s="1649" t="s">
        <v>255</v>
      </c>
      <c r="C62" s="1650"/>
      <c r="D62" s="1650"/>
      <c r="E62" s="1650"/>
      <c r="F62" s="1650"/>
      <c r="G62" s="1650"/>
      <c r="H62" s="1650"/>
      <c r="I62" s="1650"/>
      <c r="J62" s="1650"/>
      <c r="K62" s="1651"/>
      <c r="L62" s="68">
        <v>1</v>
      </c>
      <c r="M62" s="68"/>
      <c r="N62" s="68"/>
      <c r="O62" s="68"/>
      <c r="P62" s="68"/>
      <c r="Q62" s="68"/>
      <c r="R62" s="68"/>
      <c r="S62" s="68"/>
      <c r="T62" s="68"/>
      <c r="U62" s="68"/>
      <c r="V62" s="68"/>
      <c r="W62" s="68"/>
      <c r="X62" s="67"/>
      <c r="Y62" s="67"/>
      <c r="Z62" s="67"/>
    </row>
    <row r="63" spans="1:26" ht="18.75">
      <c r="A63" s="81">
        <v>10</v>
      </c>
      <c r="B63" s="1649" t="s">
        <v>256</v>
      </c>
      <c r="C63" s="1650"/>
      <c r="D63" s="1650"/>
      <c r="E63" s="1650"/>
      <c r="F63" s="1650"/>
      <c r="G63" s="1650"/>
      <c r="H63" s="1650"/>
      <c r="I63" s="1650"/>
      <c r="J63" s="1650"/>
      <c r="K63" s="1651"/>
      <c r="L63" s="68">
        <v>1</v>
      </c>
      <c r="M63" s="68"/>
      <c r="N63" s="68"/>
      <c r="O63" s="68"/>
      <c r="P63" s="68"/>
      <c r="Q63" s="68"/>
      <c r="R63" s="68"/>
      <c r="S63" s="68"/>
      <c r="T63" s="68"/>
      <c r="U63" s="68"/>
      <c r="V63" s="68"/>
      <c r="W63" s="68"/>
      <c r="X63" s="67"/>
      <c r="Y63" s="67"/>
      <c r="Z63" s="67"/>
    </row>
    <row r="64" spans="1:26" ht="18.75">
      <c r="A64" s="81">
        <v>11</v>
      </c>
      <c r="B64" s="1649" t="s">
        <v>257</v>
      </c>
      <c r="C64" s="1650"/>
      <c r="D64" s="1650"/>
      <c r="E64" s="1650"/>
      <c r="F64" s="1650"/>
      <c r="G64" s="1650"/>
      <c r="H64" s="1650"/>
      <c r="I64" s="1650"/>
      <c r="J64" s="1650"/>
      <c r="K64" s="1651"/>
      <c r="L64" s="68">
        <v>1</v>
      </c>
      <c r="M64" s="68"/>
      <c r="N64" s="68"/>
      <c r="O64" s="68"/>
      <c r="P64" s="68"/>
      <c r="Q64" s="68"/>
      <c r="R64" s="68"/>
      <c r="S64" s="68"/>
      <c r="T64" s="68"/>
      <c r="U64" s="68"/>
      <c r="V64" s="68"/>
      <c r="W64" s="68"/>
      <c r="X64" s="67"/>
      <c r="Y64" s="67"/>
      <c r="Z64" s="67"/>
    </row>
    <row r="65" spans="1:26" ht="18.75">
      <c r="A65" s="81">
        <v>12</v>
      </c>
      <c r="B65" s="1649" t="s">
        <v>258</v>
      </c>
      <c r="C65" s="1650"/>
      <c r="D65" s="1650"/>
      <c r="E65" s="1650"/>
      <c r="F65" s="1650"/>
      <c r="G65" s="1650"/>
      <c r="H65" s="1650"/>
      <c r="I65" s="1650"/>
      <c r="J65" s="1650"/>
      <c r="K65" s="1651"/>
      <c r="L65" s="68">
        <v>1</v>
      </c>
      <c r="M65" s="68"/>
      <c r="N65" s="68"/>
      <c r="O65" s="68"/>
      <c r="P65" s="68"/>
      <c r="Q65" s="68"/>
      <c r="R65" s="68"/>
      <c r="S65" s="68"/>
      <c r="T65" s="68"/>
      <c r="U65" s="68"/>
      <c r="V65" s="68"/>
      <c r="W65" s="68"/>
      <c r="X65" s="67"/>
      <c r="Y65" s="67"/>
      <c r="Z65" s="67"/>
    </row>
    <row r="66" spans="1:26" ht="18.75">
      <c r="A66" s="81">
        <v>13</v>
      </c>
      <c r="B66" s="1649" t="s">
        <v>259</v>
      </c>
      <c r="C66" s="1650"/>
      <c r="D66" s="1650"/>
      <c r="E66" s="1650"/>
      <c r="F66" s="1650"/>
      <c r="G66" s="1650"/>
      <c r="H66" s="1650"/>
      <c r="I66" s="1650"/>
      <c r="J66" s="1650"/>
      <c r="K66" s="1651"/>
      <c r="L66" s="68">
        <v>1</v>
      </c>
      <c r="M66" s="68"/>
      <c r="N66" s="68"/>
      <c r="O66" s="68"/>
      <c r="P66" s="68"/>
      <c r="Q66" s="68"/>
      <c r="R66" s="68"/>
      <c r="S66" s="68"/>
      <c r="T66" s="68"/>
      <c r="U66" s="68"/>
      <c r="V66" s="68"/>
      <c r="W66" s="68"/>
      <c r="X66" s="67"/>
      <c r="Y66" s="67"/>
      <c r="Z66" s="67"/>
    </row>
    <row r="67" spans="1:26" ht="18.75">
      <c r="A67" s="81">
        <v>14</v>
      </c>
      <c r="B67" s="1653" t="s">
        <v>260</v>
      </c>
      <c r="C67" s="1650"/>
      <c r="D67" s="1650"/>
      <c r="E67" s="1650"/>
      <c r="F67" s="1650"/>
      <c r="G67" s="1650"/>
      <c r="H67" s="1650"/>
      <c r="I67" s="1650"/>
      <c r="J67" s="1650"/>
      <c r="K67" s="1651"/>
      <c r="L67" s="68">
        <v>1</v>
      </c>
      <c r="M67" s="68"/>
      <c r="N67" s="68"/>
      <c r="O67" s="68"/>
      <c r="P67" s="68"/>
      <c r="Q67" s="68"/>
      <c r="R67" s="68"/>
      <c r="S67" s="68"/>
      <c r="T67" s="68"/>
      <c r="U67" s="68"/>
      <c r="V67" s="68"/>
      <c r="W67" s="68"/>
      <c r="X67" s="67"/>
      <c r="Y67" s="67"/>
      <c r="Z67" s="67"/>
    </row>
    <row r="68" spans="1:26" ht="18.75">
      <c r="A68" s="81">
        <v>15</v>
      </c>
      <c r="B68" s="1649" t="s">
        <v>261</v>
      </c>
      <c r="C68" s="1650"/>
      <c r="D68" s="1650"/>
      <c r="E68" s="1650"/>
      <c r="F68" s="1650"/>
      <c r="G68" s="1650"/>
      <c r="H68" s="1650"/>
      <c r="I68" s="1650"/>
      <c r="J68" s="1650"/>
      <c r="K68" s="1651"/>
      <c r="L68" s="68"/>
      <c r="M68" s="68">
        <v>1</v>
      </c>
      <c r="N68" s="68"/>
      <c r="O68" s="68"/>
      <c r="P68" s="68"/>
      <c r="Q68" s="68"/>
      <c r="R68" s="68"/>
      <c r="S68" s="68"/>
      <c r="T68" s="68"/>
      <c r="U68" s="68"/>
      <c r="V68" s="68"/>
      <c r="W68" s="68"/>
      <c r="X68" s="67"/>
      <c r="Y68" s="67"/>
      <c r="Z68" s="67"/>
    </row>
    <row r="69" spans="1:26" ht="18.75">
      <c r="A69" s="81">
        <v>16</v>
      </c>
      <c r="B69" s="1654" t="s">
        <v>262</v>
      </c>
      <c r="C69" s="1650"/>
      <c r="D69" s="1650"/>
      <c r="E69" s="1650"/>
      <c r="F69" s="1650"/>
      <c r="G69" s="1650"/>
      <c r="H69" s="1650"/>
      <c r="I69" s="1650"/>
      <c r="J69" s="1650"/>
      <c r="K69" s="1651"/>
      <c r="L69" s="68"/>
      <c r="M69" s="68">
        <v>1</v>
      </c>
      <c r="N69" s="68"/>
      <c r="O69" s="68"/>
      <c r="P69" s="68"/>
      <c r="Q69" s="68"/>
      <c r="R69" s="68"/>
      <c r="S69" s="68"/>
      <c r="T69" s="68"/>
      <c r="U69" s="68"/>
      <c r="V69" s="68"/>
      <c r="W69" s="68"/>
      <c r="X69" s="67"/>
      <c r="Y69" s="67"/>
      <c r="Z69" s="67"/>
    </row>
    <row r="70" spans="1:26" ht="18.75">
      <c r="A70" s="81">
        <v>17</v>
      </c>
      <c r="B70" s="1649" t="s">
        <v>263</v>
      </c>
      <c r="C70" s="1650"/>
      <c r="D70" s="1650"/>
      <c r="E70" s="1650"/>
      <c r="F70" s="1650"/>
      <c r="G70" s="1650"/>
      <c r="H70" s="1650"/>
      <c r="I70" s="1650"/>
      <c r="J70" s="1650"/>
      <c r="K70" s="1651"/>
      <c r="L70" s="68"/>
      <c r="M70" s="68">
        <v>1</v>
      </c>
      <c r="N70" s="68"/>
      <c r="O70" s="68"/>
      <c r="P70" s="68"/>
      <c r="Q70" s="68"/>
      <c r="R70" s="68"/>
      <c r="S70" s="68"/>
      <c r="T70" s="68"/>
      <c r="U70" s="68"/>
      <c r="V70" s="68"/>
      <c r="W70" s="68"/>
      <c r="X70" s="67"/>
      <c r="Y70" s="67"/>
      <c r="Z70" s="67"/>
    </row>
    <row r="71" spans="1:26" ht="18.75">
      <c r="A71" s="81">
        <v>18</v>
      </c>
      <c r="B71" s="1649" t="s">
        <v>264</v>
      </c>
      <c r="C71" s="1650"/>
      <c r="D71" s="1650"/>
      <c r="E71" s="1650"/>
      <c r="F71" s="1650"/>
      <c r="G71" s="1650"/>
      <c r="H71" s="1650"/>
      <c r="I71" s="1650"/>
      <c r="J71" s="1650"/>
      <c r="K71" s="1651"/>
      <c r="L71" s="68"/>
      <c r="M71" s="68">
        <v>1</v>
      </c>
      <c r="N71" s="68"/>
      <c r="O71" s="68"/>
      <c r="P71" s="68"/>
      <c r="Q71" s="68"/>
      <c r="R71" s="68"/>
      <c r="S71" s="68"/>
      <c r="T71" s="68"/>
      <c r="U71" s="68"/>
      <c r="V71" s="68"/>
      <c r="W71" s="68"/>
      <c r="X71" s="67"/>
      <c r="Y71" s="67"/>
      <c r="Z71" s="67"/>
    </row>
    <row r="72" spans="1:26" ht="18.75">
      <c r="A72" s="81">
        <v>19</v>
      </c>
      <c r="B72" s="1653" t="s">
        <v>265</v>
      </c>
      <c r="C72" s="1650"/>
      <c r="D72" s="1650"/>
      <c r="E72" s="1650"/>
      <c r="F72" s="1650"/>
      <c r="G72" s="1650"/>
      <c r="H72" s="1650"/>
      <c r="I72" s="1650"/>
      <c r="J72" s="1650"/>
      <c r="K72" s="1651"/>
      <c r="L72" s="68"/>
      <c r="M72" s="68">
        <v>1</v>
      </c>
      <c r="N72" s="68"/>
      <c r="O72" s="68"/>
      <c r="P72" s="68"/>
      <c r="Q72" s="68"/>
      <c r="R72" s="68"/>
      <c r="S72" s="68"/>
      <c r="T72" s="68"/>
      <c r="U72" s="68"/>
      <c r="V72" s="68"/>
      <c r="W72" s="68"/>
      <c r="X72" s="67"/>
      <c r="Y72" s="67"/>
      <c r="Z72" s="67"/>
    </row>
    <row r="73" spans="1:26" ht="18.75">
      <c r="A73" s="1655" t="s">
        <v>266</v>
      </c>
      <c r="B73" s="1602"/>
      <c r="C73" s="1602"/>
      <c r="D73" s="1602"/>
      <c r="E73" s="1602"/>
      <c r="F73" s="1602"/>
      <c r="G73" s="1602"/>
      <c r="H73" s="1602"/>
      <c r="I73" s="1602"/>
      <c r="J73" s="1602"/>
      <c r="K73" s="1611"/>
      <c r="L73" s="81">
        <f t="shared" ref="L73:W73" si="0">SUM(L54:L72)</f>
        <v>8</v>
      </c>
      <c r="M73" s="81">
        <f t="shared" si="0"/>
        <v>11</v>
      </c>
      <c r="N73" s="81">
        <f t="shared" si="0"/>
        <v>0</v>
      </c>
      <c r="O73" s="81">
        <f t="shared" si="0"/>
        <v>0</v>
      </c>
      <c r="P73" s="81">
        <f t="shared" si="0"/>
        <v>0</v>
      </c>
      <c r="Q73" s="81">
        <f t="shared" si="0"/>
        <v>0</v>
      </c>
      <c r="R73" s="81">
        <f t="shared" si="0"/>
        <v>0</v>
      </c>
      <c r="S73" s="81">
        <f t="shared" si="0"/>
        <v>0</v>
      </c>
      <c r="T73" s="81">
        <f t="shared" si="0"/>
        <v>0</v>
      </c>
      <c r="U73" s="81">
        <f t="shared" si="0"/>
        <v>0</v>
      </c>
      <c r="V73" s="81">
        <f t="shared" si="0"/>
        <v>0</v>
      </c>
      <c r="W73" s="81">
        <f t="shared" si="0"/>
        <v>0</v>
      </c>
      <c r="X73" s="66"/>
      <c r="Y73" s="66"/>
      <c r="Z73" s="66"/>
    </row>
    <row r="74" spans="1:26">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spans="1:26">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spans="1:26" ht="18.75">
      <c r="A76" s="1656"/>
      <c r="B76" s="1609"/>
      <c r="C76" s="1657" t="s">
        <v>267</v>
      </c>
      <c r="D76" s="1609"/>
      <c r="E76" s="1657" t="s">
        <v>268</v>
      </c>
      <c r="F76" s="1609"/>
      <c r="G76" s="66"/>
      <c r="H76" s="66"/>
      <c r="I76" s="66"/>
      <c r="J76" s="66"/>
      <c r="K76" s="66"/>
      <c r="L76" s="66"/>
      <c r="M76" s="66"/>
      <c r="N76" s="66"/>
      <c r="O76" s="66"/>
      <c r="P76" s="66"/>
      <c r="Q76" s="66"/>
      <c r="R76" s="66"/>
      <c r="S76" s="66"/>
      <c r="T76" s="66"/>
      <c r="U76" s="66"/>
      <c r="V76" s="66"/>
      <c r="W76" s="66"/>
      <c r="X76" s="66"/>
      <c r="Y76" s="66"/>
      <c r="Z76" s="66"/>
    </row>
    <row r="77" spans="1:26">
      <c r="A77" s="1658" t="s">
        <v>269</v>
      </c>
      <c r="B77" s="1651"/>
      <c r="C77" s="1658">
        <f>L73</f>
        <v>8</v>
      </c>
      <c r="D77" s="1651"/>
      <c r="E77" s="1656">
        <v>4</v>
      </c>
      <c r="F77" s="1609"/>
      <c r="G77" s="66"/>
      <c r="H77" s="66"/>
      <c r="I77" s="1659" t="s">
        <v>212</v>
      </c>
      <c r="J77" s="1660"/>
      <c r="K77" s="1663" t="s">
        <v>270</v>
      </c>
      <c r="L77" s="967"/>
      <c r="M77" s="967"/>
      <c r="N77" s="967"/>
      <c r="O77" s="1598"/>
      <c r="P77" s="66"/>
      <c r="Q77" s="66"/>
      <c r="R77" s="66"/>
      <c r="S77" s="66"/>
      <c r="T77" s="66"/>
      <c r="U77" s="66"/>
      <c r="V77" s="66"/>
      <c r="W77" s="66"/>
      <c r="X77" s="66"/>
      <c r="Y77" s="66"/>
      <c r="Z77" s="66"/>
    </row>
    <row r="78" spans="1:26">
      <c r="A78" s="1658" t="s">
        <v>239</v>
      </c>
      <c r="B78" s="1651"/>
      <c r="C78" s="1658">
        <f>N73</f>
        <v>0</v>
      </c>
      <c r="D78" s="1651"/>
      <c r="E78" s="1656"/>
      <c r="F78" s="1609"/>
      <c r="G78" s="66"/>
      <c r="H78" s="66"/>
      <c r="I78" s="1661"/>
      <c r="J78" s="1662"/>
      <c r="K78" s="1607"/>
      <c r="L78" s="970"/>
      <c r="M78" s="970"/>
      <c r="N78" s="970"/>
      <c r="O78" s="1609"/>
      <c r="P78" s="66"/>
      <c r="Q78" s="66"/>
      <c r="R78" s="66"/>
      <c r="S78" s="66"/>
      <c r="T78" s="66"/>
      <c r="U78" s="66"/>
      <c r="V78" s="66"/>
      <c r="W78" s="66"/>
      <c r="X78" s="66"/>
      <c r="Y78" s="66"/>
      <c r="Z78" s="66"/>
    </row>
    <row r="79" spans="1:26">
      <c r="A79" s="1658" t="s">
        <v>271</v>
      </c>
      <c r="B79" s="1651"/>
      <c r="C79" s="1658">
        <f>P73</f>
        <v>0</v>
      </c>
      <c r="D79" s="1651"/>
      <c r="E79" s="1656"/>
      <c r="F79" s="1609"/>
      <c r="G79" s="66"/>
      <c r="H79" s="66"/>
      <c r="I79" s="1664" t="s">
        <v>208</v>
      </c>
      <c r="J79" s="1660"/>
      <c r="K79" s="1665" t="s">
        <v>272</v>
      </c>
      <c r="L79" s="1602"/>
      <c r="M79" s="1602"/>
      <c r="N79" s="1602"/>
      <c r="O79" s="1611"/>
      <c r="P79" s="66"/>
      <c r="Q79" s="66"/>
      <c r="R79" s="66"/>
      <c r="S79" s="66"/>
      <c r="T79" s="66"/>
      <c r="U79" s="66"/>
      <c r="V79" s="66"/>
      <c r="W79" s="66"/>
      <c r="X79" s="66"/>
      <c r="Y79" s="66"/>
      <c r="Z79" s="66"/>
    </row>
    <row r="80" spans="1:26">
      <c r="A80" s="1658" t="s">
        <v>241</v>
      </c>
      <c r="B80" s="1651"/>
      <c r="C80" s="1658">
        <f>S73</f>
        <v>0</v>
      </c>
      <c r="D80" s="1651"/>
      <c r="E80" s="1656"/>
      <c r="F80" s="1609"/>
      <c r="G80" s="66"/>
      <c r="H80" s="66"/>
      <c r="I80" s="1661"/>
      <c r="J80" s="1662"/>
      <c r="K80" s="970"/>
      <c r="L80" s="970"/>
      <c r="M80" s="970"/>
      <c r="N80" s="970"/>
      <c r="O80" s="1609"/>
      <c r="P80" s="66"/>
      <c r="Q80" s="66"/>
      <c r="R80" s="66"/>
      <c r="S80" s="66"/>
      <c r="T80" s="66"/>
      <c r="U80" s="66"/>
      <c r="V80" s="66"/>
      <c r="W80" s="66"/>
      <c r="X80" s="66"/>
      <c r="Y80" s="66"/>
      <c r="Z80" s="66"/>
    </row>
    <row r="81" spans="1:26">
      <c r="A81" s="1658" t="s">
        <v>242</v>
      </c>
      <c r="B81" s="1651"/>
      <c r="C81" s="1658">
        <f>U73</f>
        <v>0</v>
      </c>
      <c r="D81" s="1651"/>
      <c r="E81" s="1656"/>
      <c r="F81" s="1609"/>
      <c r="G81" s="66"/>
      <c r="H81" s="66"/>
      <c r="I81" s="1666" t="s">
        <v>204</v>
      </c>
      <c r="J81" s="1660"/>
      <c r="K81" s="1667" t="s">
        <v>273</v>
      </c>
      <c r="L81" s="1602"/>
      <c r="M81" s="1602"/>
      <c r="N81" s="1602"/>
      <c r="O81" s="1611"/>
      <c r="P81" s="66"/>
      <c r="Q81" s="66"/>
      <c r="R81" s="66"/>
      <c r="S81" s="66"/>
      <c r="T81" s="66"/>
      <c r="U81" s="66"/>
      <c r="V81" s="66"/>
      <c r="W81" s="66"/>
      <c r="X81" s="66"/>
      <c r="Y81" s="66"/>
      <c r="Z81" s="66"/>
    </row>
    <row r="82" spans="1:26">
      <c r="A82" s="1658" t="s">
        <v>243</v>
      </c>
      <c r="B82" s="1651"/>
      <c r="C82" s="1658">
        <f>W73</f>
        <v>0</v>
      </c>
      <c r="D82" s="1651"/>
      <c r="E82" s="1656"/>
      <c r="F82" s="1609"/>
      <c r="G82" s="66"/>
      <c r="H82" s="66"/>
      <c r="I82" s="1661"/>
      <c r="J82" s="1662"/>
      <c r="K82" s="1607"/>
      <c r="L82" s="970"/>
      <c r="M82" s="970"/>
      <c r="N82" s="970"/>
      <c r="O82" s="1609"/>
      <c r="P82" s="66"/>
      <c r="Q82" s="66"/>
      <c r="R82" s="66"/>
      <c r="S82" s="66"/>
      <c r="T82" s="66"/>
      <c r="U82" s="66"/>
      <c r="V82" s="66"/>
      <c r="W82" s="66"/>
      <c r="X82" s="66"/>
      <c r="Y82" s="66"/>
      <c r="Z82" s="66"/>
    </row>
    <row r="83" spans="1:26">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spans="1:26">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spans="1:26">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spans="1:26">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spans="1:26">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spans="1:26">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spans="1:26">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spans="1:26">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spans="1:26">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spans="1:26">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spans="1:26">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spans="1:26">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spans="1:26">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spans="1:26">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spans="1:26">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spans="1:26">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spans="1:26">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spans="1:26">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spans="1:26">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spans="1:26">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spans="1:26">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spans="1:26">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spans="1:26">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spans="1:26">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spans="1:26">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spans="1:26">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spans="1:26">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spans="1:26">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spans="1:26">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spans="1:26">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spans="1:26">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spans="1:26">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spans="1:26">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spans="1:26">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spans="1:26">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spans="1:26">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spans="1:26">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spans="1:26">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spans="1:26">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spans="1:26">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spans="1:26">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spans="1:26">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spans="1:26">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spans="1:26">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spans="1:26">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spans="1:26">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spans="1:26">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spans="1:26">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spans="1:26">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spans="1:26">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spans="1:26">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spans="1:26">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spans="1:26">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spans="1:26">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spans="1:26">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spans="1:26">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spans="1:26">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spans="1:26">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spans="1:26">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spans="1:26">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spans="1:26">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row>
    <row r="144" spans="1:26">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row>
    <row r="145" spans="1:26">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row>
    <row r="146" spans="1:26">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row>
    <row r="147" spans="1:26">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row>
    <row r="148" spans="1:26">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row>
    <row r="149" spans="1:26">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row>
    <row r="150" spans="1:26">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row>
    <row r="151" spans="1:26">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row>
    <row r="152" spans="1:26">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row>
    <row r="153" spans="1:26">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row>
    <row r="154" spans="1:26">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row>
    <row r="155" spans="1:26">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row>
    <row r="156" spans="1:26">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row>
    <row r="157" spans="1:26">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row>
    <row r="158" spans="1:26">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row>
    <row r="159" spans="1:26">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row>
    <row r="160" spans="1:26">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row>
    <row r="161" spans="1:26">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row>
    <row r="162" spans="1:26">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row>
    <row r="163" spans="1:26">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row>
    <row r="164" spans="1:26">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row>
    <row r="165" spans="1:26">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row>
    <row r="166" spans="1:26">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row>
    <row r="167" spans="1:26">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row>
    <row r="168" spans="1:26">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row>
    <row r="169" spans="1:26">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row>
    <row r="170" spans="1:26">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row>
    <row r="171" spans="1:26">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row>
    <row r="172" spans="1:26">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row>
    <row r="173" spans="1:26">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row>
    <row r="174" spans="1:26">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row>
    <row r="175" spans="1:26">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row>
    <row r="176" spans="1:26">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row>
    <row r="177" spans="1:26">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row>
    <row r="178" spans="1:26">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row>
    <row r="179" spans="1:26">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row>
    <row r="180" spans="1:26">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row>
    <row r="181" spans="1:26">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row>
    <row r="182" spans="1:26">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row>
    <row r="183" spans="1:26">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row>
    <row r="184" spans="1:26">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row>
    <row r="185" spans="1:26">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row>
    <row r="186" spans="1:26">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row>
    <row r="187" spans="1:26">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row>
    <row r="188" spans="1:26">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row>
    <row r="189" spans="1:26">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row>
    <row r="190" spans="1:26">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row>
    <row r="191" spans="1:26">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row>
    <row r="192" spans="1:26">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row>
    <row r="193" spans="1:26">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row>
    <row r="194" spans="1:26">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row>
    <row r="195" spans="1:26">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row>
    <row r="196" spans="1:26">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row>
    <row r="197" spans="1:26">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row>
    <row r="198" spans="1:26">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row>
    <row r="199" spans="1:26">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row>
    <row r="200" spans="1:26">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row>
    <row r="201" spans="1:26">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row>
    <row r="202" spans="1:26">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row>
    <row r="203" spans="1:26">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row>
    <row r="204" spans="1:26">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row>
    <row r="205" spans="1:26">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row>
    <row r="206" spans="1:26">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row>
    <row r="207" spans="1:26">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row>
    <row r="208" spans="1:26">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row>
    <row r="209" spans="1:26">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row>
    <row r="210" spans="1:26">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row>
    <row r="211" spans="1:26">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row>
    <row r="212" spans="1:26">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row>
    <row r="213" spans="1:26">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row>
    <row r="214" spans="1:26">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row>
    <row r="215" spans="1:26">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row>
    <row r="216" spans="1:26">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row>
    <row r="217" spans="1:26">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row>
    <row r="218" spans="1:26">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row>
    <row r="219" spans="1:26">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row>
    <row r="220" spans="1:26">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row>
    <row r="221" spans="1:26">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row>
    <row r="222" spans="1:26">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row>
    <row r="223" spans="1:26">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row>
    <row r="224" spans="1:26">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row>
    <row r="225" spans="1:26">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row>
    <row r="226" spans="1:26">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row>
    <row r="227" spans="1:26">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row>
    <row r="228" spans="1:26">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row>
    <row r="229" spans="1:26">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row>
    <row r="230" spans="1:26">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row>
    <row r="231" spans="1:26">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row>
    <row r="232" spans="1:26">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row>
    <row r="233" spans="1:26">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row>
    <row r="234" spans="1:26">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row>
    <row r="235" spans="1:26">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row>
    <row r="236" spans="1:26">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row>
    <row r="237" spans="1:26">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row>
    <row r="238" spans="1:26">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row>
    <row r="239" spans="1:26">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row>
    <row r="240" spans="1:26">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row>
    <row r="241" spans="1:26">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row>
    <row r="242" spans="1:26">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row>
    <row r="243" spans="1:26">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row>
    <row r="244" spans="1:26">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row>
    <row r="245" spans="1:26">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row>
    <row r="246" spans="1:26">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row>
    <row r="247" spans="1:26">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row>
    <row r="248" spans="1:26">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row>
    <row r="249" spans="1:26">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row>
    <row r="250" spans="1:26">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row>
    <row r="251" spans="1:26">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row>
    <row r="252" spans="1:26">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row>
    <row r="253" spans="1:26">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row>
    <row r="254" spans="1:26">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row>
    <row r="255" spans="1:26">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row>
    <row r="256" spans="1:26">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row>
    <row r="257" spans="1:26">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row>
    <row r="258" spans="1:26">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row>
    <row r="259" spans="1:26">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row>
    <row r="260" spans="1:26">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row>
    <row r="261" spans="1:26">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row>
    <row r="262" spans="1:26">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row>
    <row r="263" spans="1:26">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row>
    <row r="264" spans="1:26">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row>
    <row r="265" spans="1:26">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row>
    <row r="266" spans="1:26">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row>
    <row r="267" spans="1:26">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row>
    <row r="268" spans="1:26">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row>
    <row r="269" spans="1:26">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row>
    <row r="270" spans="1:26">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row>
    <row r="271" spans="1:26">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row>
    <row r="272" spans="1:26">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row>
    <row r="273" spans="1:26">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row>
    <row r="274" spans="1:26">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row>
    <row r="275" spans="1:26">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row>
    <row r="276" spans="1:26">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row>
    <row r="277" spans="1:26">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row>
    <row r="278" spans="1:26">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row>
    <row r="279" spans="1:26">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row>
    <row r="280" spans="1:26">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row>
    <row r="281" spans="1:26">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row>
    <row r="282" spans="1:26">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row>
    <row r="283" spans="1:26">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row>
    <row r="284" spans="1:26">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row>
    <row r="285" spans="1:26">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row>
    <row r="286" spans="1:26">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row>
    <row r="287" spans="1:26">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row>
    <row r="288" spans="1:26">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row>
    <row r="289" spans="1:26">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row>
    <row r="290" spans="1:26">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row>
    <row r="291" spans="1:26">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row>
    <row r="292" spans="1:26">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row>
    <row r="293" spans="1:26">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row>
    <row r="294" spans="1:26">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row>
    <row r="295" spans="1:26">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row>
    <row r="296" spans="1:26">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row>
    <row r="297" spans="1:26">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row>
    <row r="298" spans="1:26">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row>
    <row r="299" spans="1:26">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row>
    <row r="300" spans="1:26">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row>
    <row r="301" spans="1:26">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row>
    <row r="302" spans="1:26">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row>
    <row r="303" spans="1:26">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row>
    <row r="304" spans="1:26">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row>
    <row r="305" spans="1:26">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row>
    <row r="306" spans="1:26">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row>
    <row r="307" spans="1:26">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row>
    <row r="308" spans="1:26">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row>
    <row r="309" spans="1:26">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row>
    <row r="310" spans="1:26">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row>
    <row r="311" spans="1:26">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row>
    <row r="312" spans="1:26">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row>
    <row r="313" spans="1:26">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row>
    <row r="314" spans="1:26">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row>
    <row r="315" spans="1:26">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row>
    <row r="316" spans="1:26">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row>
    <row r="317" spans="1:26">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row>
    <row r="318" spans="1:26">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row>
    <row r="319" spans="1:26">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row>
    <row r="320" spans="1:26">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row>
    <row r="321" spans="1:26">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row>
    <row r="322" spans="1:26">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row>
    <row r="323" spans="1:26">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row>
    <row r="324" spans="1:26">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row>
    <row r="325" spans="1:26">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row>
    <row r="326" spans="1:26">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row>
    <row r="327" spans="1:26">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row>
    <row r="328" spans="1:26">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row>
    <row r="329" spans="1:26">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row>
    <row r="330" spans="1:26">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row>
    <row r="331" spans="1:26">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row>
    <row r="332" spans="1:26">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row>
    <row r="333" spans="1:26">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row>
    <row r="334" spans="1:26">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row>
    <row r="335" spans="1:26">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row>
    <row r="336" spans="1:26">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row>
    <row r="337" spans="1:26">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row>
    <row r="338" spans="1:26">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row>
    <row r="339" spans="1:26">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row>
    <row r="340" spans="1:26">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row>
    <row r="341" spans="1:26">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row>
    <row r="342" spans="1:26">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row>
    <row r="343" spans="1:26">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row>
    <row r="344" spans="1:26">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row>
    <row r="345" spans="1:26">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row>
    <row r="346" spans="1:26">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row>
    <row r="347" spans="1:26">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row>
    <row r="348" spans="1:26">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row>
    <row r="349" spans="1:26">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row>
    <row r="350" spans="1:26">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row>
    <row r="351" spans="1:26">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row>
    <row r="352" spans="1:26">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row>
    <row r="353" spans="1:26">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row>
    <row r="354" spans="1:26">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row>
    <row r="355" spans="1:26">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row>
    <row r="356" spans="1:26">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row>
    <row r="357" spans="1:26">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row>
    <row r="358" spans="1:26">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row>
    <row r="359" spans="1:26">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row>
    <row r="360" spans="1:26">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row>
    <row r="361" spans="1:26">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row>
    <row r="362" spans="1:26">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row>
    <row r="363" spans="1:26">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row>
    <row r="364" spans="1:26">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row>
    <row r="365" spans="1:26">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row>
    <row r="366" spans="1:26">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row>
    <row r="367" spans="1:26">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row>
    <row r="368" spans="1:26">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row>
    <row r="369" spans="1:26">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row>
    <row r="370" spans="1:26">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row>
    <row r="371" spans="1:26">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row>
    <row r="372" spans="1:26">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row>
    <row r="373" spans="1:26">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row>
    <row r="374" spans="1:26">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spans="1:26">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spans="1:26">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spans="1:26">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spans="1:26">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spans="1:26">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spans="1:26">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spans="1:26">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spans="1:26">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spans="1:26">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spans="1:26">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spans="1:26">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spans="1:26">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spans="1:26">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spans="1:26">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spans="1:26">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spans="1:26">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spans="1:26">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spans="1:26">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spans="1:26">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spans="1:26">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spans="1:26">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spans="1:26">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spans="1:26">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spans="1:26">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spans="1:26">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spans="1:26">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spans="1:26">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spans="1:26">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spans="1:26">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spans="1:26">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spans="1:26">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spans="1:26">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spans="1:26">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spans="1:26">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spans="1:26">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spans="1:26">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spans="1:26">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spans="1:26">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spans="1:26">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spans="1:26">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spans="1:26">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spans="1:26">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spans="1:26">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spans="1:26">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spans="1:26">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spans="1:26">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spans="1:26">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spans="1:26">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spans="1:26">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spans="1:26">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spans="1:26">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spans="1:26">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spans="1:26">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spans="1:26">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spans="1:26">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spans="1:26">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spans="1:26">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spans="1:26">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spans="1:26">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spans="1:26">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spans="1:26">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spans="1:26">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spans="1:26">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spans="1:26">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spans="1:26">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spans="1:26">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spans="1:26">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spans="1:26">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spans="1:26">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spans="1:26">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spans="1:26">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spans="1:26">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spans="1:26">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spans="1:26">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spans="1:26">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spans="1:26">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spans="1:26">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spans="1:26">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spans="1:26">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spans="1:26">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spans="1:26">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spans="1:26">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spans="1:26">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spans="1:26">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spans="1:26">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spans="1:26">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spans="1:26">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spans="1:26">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spans="1:26">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spans="1:26">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spans="1:26">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spans="1:26">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spans="1:26">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spans="1:26">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spans="1:26">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spans="1:26">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spans="1:26">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spans="1:26">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spans="1:26">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spans="1:26">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spans="1:26">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spans="1:26">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spans="1:26">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spans="1:26">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spans="1:26">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spans="1:26">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spans="1:26">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spans="1:26">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spans="1:26">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spans="1:26">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spans="1:26">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spans="1:26">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spans="1:26">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spans="1:26">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spans="1:26">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spans="1:26">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spans="1:26">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spans="1:26">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spans="1:26">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spans="1:26">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spans="1:26">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spans="1:26">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spans="1:26">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spans="1:26">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spans="1:26">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spans="1:26">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spans="1:26">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spans="1:26">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spans="1:26">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spans="1:26">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spans="1:26">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spans="1:26">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spans="1:26">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spans="1:26">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spans="1:26">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spans="1:26">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spans="1:26">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spans="1:26">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spans="1:26">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spans="1:26">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spans="1:26">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spans="1:26">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spans="1:26">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spans="1:26">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spans="1:26">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spans="1:26">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spans="1:26">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spans="1:26">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spans="1:26">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spans="1:26">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spans="1:26">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spans="1:26">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spans="1:26">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spans="1:26">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spans="1:26">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spans="1:26">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spans="1:26">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spans="1:26">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spans="1:26">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spans="1:26">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spans="1:26">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spans="1:26">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spans="1:26">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spans="1:26">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spans="1:26">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spans="1:26">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spans="1:26">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spans="1:26">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spans="1:26">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spans="1:26">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spans="1:26">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spans="1:26">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spans="1:26">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spans="1:26">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spans="1:26">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spans="1:26">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spans="1:26">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spans="1:26">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spans="1:26">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spans="1:26">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spans="1:26">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spans="1:26">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spans="1:26">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spans="1:26">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spans="1:26">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spans="1:26">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spans="1:26">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spans="1:26">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spans="1:26">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spans="1:26">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spans="1:26">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spans="1:26">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spans="1:26">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spans="1:26">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spans="1:26">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spans="1:26">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spans="1:26">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spans="1:26">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spans="1:26">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spans="1:26">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c r="Z574" s="66"/>
    </row>
    <row r="575" spans="1:26">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c r="Z575" s="66"/>
    </row>
    <row r="576" spans="1:26">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c r="Z576" s="66"/>
    </row>
    <row r="577" spans="1:26">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6"/>
    </row>
    <row r="578" spans="1:26">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c r="Z578" s="66"/>
    </row>
    <row r="579" spans="1:26">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c r="Z579" s="66"/>
    </row>
    <row r="580" spans="1:26">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c r="Z580" s="66"/>
    </row>
    <row r="581" spans="1:26">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c r="Z581" s="66"/>
    </row>
    <row r="582" spans="1:26">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c r="Z582" s="66"/>
    </row>
    <row r="583" spans="1:26">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c r="Z583" s="66"/>
    </row>
    <row r="584" spans="1:26">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c r="Z584" s="66"/>
    </row>
    <row r="585" spans="1:26">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row>
    <row r="586" spans="1:26">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c r="Z586" s="66"/>
    </row>
    <row r="587" spans="1:26">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c r="Z587" s="66"/>
    </row>
    <row r="588" spans="1:26">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6"/>
    </row>
    <row r="589" spans="1:26">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c r="Z589" s="66"/>
    </row>
    <row r="590" spans="1:26">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c r="Z590" s="66"/>
    </row>
    <row r="591" spans="1:26">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c r="Z591" s="66"/>
    </row>
    <row r="592" spans="1:26">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6"/>
    </row>
    <row r="593" spans="1:26">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c r="Z593" s="66"/>
    </row>
    <row r="594" spans="1:26">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c r="Z594" s="66"/>
    </row>
    <row r="595" spans="1:26">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c r="Z595" s="66"/>
    </row>
    <row r="596" spans="1:26">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c r="Z596" s="66"/>
    </row>
    <row r="597" spans="1:26">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c r="Z597" s="66"/>
    </row>
    <row r="598" spans="1:26">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c r="Z598" s="66"/>
    </row>
    <row r="599" spans="1:26">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c r="Z599" s="66"/>
    </row>
    <row r="600" spans="1:26">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c r="Z600" s="66"/>
    </row>
    <row r="601" spans="1:26">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c r="Z601" s="66"/>
    </row>
    <row r="602" spans="1:26">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c r="Z602" s="66"/>
    </row>
    <row r="603" spans="1:26">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c r="Z603" s="66"/>
    </row>
    <row r="604" spans="1:26">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c r="Z604" s="66"/>
    </row>
    <row r="605" spans="1:26">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c r="Z605" s="66"/>
    </row>
    <row r="606" spans="1:26">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c r="Z606" s="66"/>
    </row>
    <row r="607" spans="1:26">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c r="Z607" s="66"/>
    </row>
    <row r="608" spans="1:26">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c r="Z608" s="66"/>
    </row>
    <row r="609" spans="1:26">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c r="Z609" s="66"/>
    </row>
    <row r="610" spans="1:26">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6"/>
    </row>
    <row r="611" spans="1:26">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c r="Z611" s="66"/>
    </row>
    <row r="612" spans="1:26">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c r="Z612" s="66"/>
    </row>
    <row r="613" spans="1:26">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c r="Z613" s="66"/>
    </row>
    <row r="614" spans="1:26">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c r="Z614" s="66"/>
    </row>
    <row r="615" spans="1:26">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c r="Z615" s="66"/>
    </row>
    <row r="616" spans="1:26">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c r="Z616" s="66"/>
    </row>
    <row r="617" spans="1:26">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c r="Z617" s="66"/>
    </row>
    <row r="618" spans="1:26">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c r="Z618" s="66"/>
    </row>
    <row r="619" spans="1:26">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c r="Z619" s="66"/>
    </row>
    <row r="620" spans="1:26">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c r="Z620" s="66"/>
    </row>
    <row r="621" spans="1:26">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c r="Z621" s="66"/>
    </row>
    <row r="622" spans="1:26">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6"/>
    </row>
    <row r="623" spans="1:26">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c r="Z623" s="66"/>
    </row>
    <row r="624" spans="1:26">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c r="Z624" s="66"/>
    </row>
    <row r="625" spans="1:26">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c r="Z625" s="66"/>
    </row>
    <row r="626" spans="1:26">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6"/>
    </row>
    <row r="627" spans="1:26">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c r="Z627" s="66"/>
    </row>
    <row r="628" spans="1:26">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c r="Z628" s="66"/>
    </row>
    <row r="629" spans="1:26">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c r="Z629" s="66"/>
    </row>
    <row r="630" spans="1:26">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c r="Z630" s="66"/>
    </row>
    <row r="631" spans="1:26">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c r="Z631" s="66"/>
    </row>
    <row r="632" spans="1:26">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c r="Z632" s="66"/>
    </row>
    <row r="633" spans="1:26">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c r="Z633" s="66"/>
    </row>
    <row r="634" spans="1:26">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c r="Z634" s="66"/>
    </row>
    <row r="635" spans="1:26">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c r="Z635" s="66"/>
    </row>
    <row r="636" spans="1:26">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c r="Z636" s="66"/>
    </row>
    <row r="637" spans="1:26">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c r="Z637" s="66"/>
    </row>
    <row r="638" spans="1:26">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c r="Z638" s="66"/>
    </row>
    <row r="639" spans="1:26">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c r="Z639" s="66"/>
    </row>
    <row r="640" spans="1:26">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c r="Z640" s="66"/>
    </row>
    <row r="641" spans="1:26">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c r="Z641" s="66"/>
    </row>
    <row r="642" spans="1:26">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row>
    <row r="643" spans="1:26">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c r="Z643" s="66"/>
    </row>
    <row r="644" spans="1:26">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c r="Z644" s="66"/>
    </row>
    <row r="645" spans="1:26">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c r="Z645" s="66"/>
    </row>
    <row r="646" spans="1:26">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c r="Z646" s="66"/>
    </row>
    <row r="647" spans="1:26">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c r="Z647" s="66"/>
    </row>
    <row r="648" spans="1:26">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c r="Z648" s="66"/>
    </row>
    <row r="649" spans="1:26">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c r="Z649" s="66"/>
    </row>
    <row r="650" spans="1:26">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c r="Z650" s="66"/>
    </row>
    <row r="651" spans="1:26">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c r="Z651" s="66"/>
    </row>
    <row r="652" spans="1:26">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c r="Z652" s="66"/>
    </row>
    <row r="653" spans="1:26">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c r="Z653" s="66"/>
    </row>
    <row r="654" spans="1:26">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6"/>
    </row>
    <row r="655" spans="1:26">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c r="Z655" s="66"/>
    </row>
    <row r="656" spans="1:26">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6"/>
    </row>
    <row r="657" spans="1:26">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c r="Z657" s="66"/>
    </row>
    <row r="658" spans="1:26">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c r="Z658" s="66"/>
    </row>
    <row r="659" spans="1:26">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c r="Z659" s="66"/>
    </row>
    <row r="660" spans="1:26">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c r="Z660" s="66"/>
    </row>
    <row r="661" spans="1:26">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c r="Z661" s="66"/>
    </row>
    <row r="662" spans="1:26">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c r="Z662" s="66"/>
    </row>
    <row r="663" spans="1:26">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row>
    <row r="664" spans="1:26">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c r="Z664" s="66"/>
    </row>
    <row r="665" spans="1:26">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c r="Z665" s="66"/>
    </row>
    <row r="666" spans="1:26">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6"/>
    </row>
    <row r="667" spans="1:26">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6"/>
    </row>
    <row r="668" spans="1:26">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c r="Z668" s="66"/>
    </row>
    <row r="669" spans="1:26">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c r="Z669" s="66"/>
    </row>
    <row r="670" spans="1:26">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c r="Z670" s="66"/>
    </row>
    <row r="671" spans="1:26">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row>
    <row r="672" spans="1:26">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c r="Z672" s="66"/>
    </row>
    <row r="673" spans="1:26">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c r="Z673" s="66"/>
    </row>
    <row r="674" spans="1:26">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c r="Z674" s="66"/>
    </row>
    <row r="675" spans="1:26">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c r="Z675" s="66"/>
    </row>
    <row r="676" spans="1:26">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c r="Z676" s="66"/>
    </row>
    <row r="677" spans="1:26">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6"/>
    </row>
    <row r="678" spans="1:26">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c r="Z678" s="66"/>
    </row>
    <row r="679" spans="1:26">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c r="Z679" s="66"/>
    </row>
    <row r="680" spans="1:26">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c r="Z680" s="66"/>
    </row>
    <row r="681" spans="1:26">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c r="Z681" s="66"/>
    </row>
    <row r="682" spans="1:26">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c r="Z682" s="66"/>
    </row>
    <row r="683" spans="1:26">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6"/>
    </row>
    <row r="684" spans="1:26">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c r="Z684" s="66"/>
    </row>
    <row r="685" spans="1:26">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c r="Z685" s="66"/>
    </row>
    <row r="686" spans="1:26">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c r="Z686" s="66"/>
    </row>
    <row r="687" spans="1:26">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c r="Z687" s="66"/>
    </row>
    <row r="688" spans="1:26">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c r="Z688" s="66"/>
    </row>
    <row r="689" spans="1:26">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c r="Z689" s="66"/>
    </row>
    <row r="690" spans="1:26">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c r="Z690" s="66"/>
    </row>
    <row r="691" spans="1:26">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c r="Z691" s="66"/>
    </row>
    <row r="692" spans="1:26">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row>
    <row r="693" spans="1:26">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c r="Z693" s="66"/>
    </row>
    <row r="694" spans="1:26">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c r="Z694" s="66"/>
    </row>
    <row r="695" spans="1:26">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c r="Z695" s="66"/>
    </row>
    <row r="696" spans="1:26">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c r="Z696" s="66"/>
    </row>
    <row r="697" spans="1:26">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c r="Z697" s="66"/>
    </row>
    <row r="698" spans="1:26">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c r="Z698" s="66"/>
    </row>
    <row r="699" spans="1:26">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c r="Z699" s="66"/>
    </row>
    <row r="700" spans="1:26">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c r="Z700" s="66"/>
    </row>
    <row r="701" spans="1:26">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c r="Z701" s="66"/>
    </row>
    <row r="702" spans="1:26">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c r="Z702" s="66"/>
    </row>
    <row r="703" spans="1:26">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6"/>
    </row>
    <row r="704" spans="1:26">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c r="Z704" s="66"/>
    </row>
    <row r="705" spans="1:26">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6"/>
    </row>
    <row r="706" spans="1:26">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c r="Z706" s="66"/>
    </row>
    <row r="707" spans="1:26">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c r="Z707" s="66"/>
    </row>
    <row r="708" spans="1:26">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c r="Z708" s="66"/>
    </row>
    <row r="709" spans="1:26">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c r="Z709" s="66"/>
    </row>
    <row r="710" spans="1:26">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c r="Z710" s="66"/>
    </row>
    <row r="711" spans="1:26">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c r="Z711" s="66"/>
    </row>
    <row r="712" spans="1:26">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c r="Z712" s="66"/>
    </row>
    <row r="713" spans="1:26">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6"/>
    </row>
    <row r="714" spans="1:26">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c r="Z714" s="66"/>
    </row>
    <row r="715" spans="1:26">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c r="Z715" s="66"/>
    </row>
    <row r="716" spans="1:26">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6"/>
    </row>
    <row r="717" spans="1:26">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c r="Z717" s="66"/>
    </row>
    <row r="718" spans="1:26">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c r="Z718" s="66"/>
    </row>
    <row r="719" spans="1:26">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c r="Z719" s="66"/>
    </row>
    <row r="720" spans="1:26">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c r="Z720" s="66"/>
    </row>
    <row r="721" spans="1:26">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c r="Z721" s="66"/>
    </row>
    <row r="722" spans="1:26">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c r="Z722" s="66"/>
    </row>
    <row r="723" spans="1:26">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c r="Z723" s="66"/>
    </row>
    <row r="724" spans="1:26">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6"/>
    </row>
    <row r="725" spans="1:26">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c r="Z725" s="66"/>
    </row>
    <row r="726" spans="1:26">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c r="Z726" s="66"/>
    </row>
    <row r="727" spans="1:26">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c r="Z727" s="66"/>
    </row>
    <row r="728" spans="1:26">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c r="Z728" s="66"/>
    </row>
    <row r="729" spans="1:26">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c r="Z729" s="66"/>
    </row>
    <row r="730" spans="1:26">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c r="Z730" s="66"/>
    </row>
    <row r="731" spans="1:26">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c r="Z731" s="66"/>
    </row>
    <row r="732" spans="1:26">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c r="Z732" s="66"/>
    </row>
    <row r="733" spans="1:26">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6"/>
    </row>
    <row r="734" spans="1:26">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c r="Z734" s="66"/>
    </row>
    <row r="735" spans="1:26">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c r="Z735" s="66"/>
    </row>
    <row r="736" spans="1:26">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c r="Z736" s="66"/>
    </row>
    <row r="737" spans="1:26">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c r="Z737" s="66"/>
    </row>
    <row r="738" spans="1:26">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c r="Z738" s="66"/>
    </row>
    <row r="739" spans="1:26">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c r="Z739" s="66"/>
    </row>
    <row r="740" spans="1:26">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c r="Z740" s="66"/>
    </row>
    <row r="741" spans="1:26">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c r="Z741" s="66"/>
    </row>
    <row r="742" spans="1:26">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c r="Z742" s="66"/>
    </row>
    <row r="743" spans="1:26">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c r="Z743" s="66"/>
    </row>
    <row r="744" spans="1:26">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c r="Z744" s="66"/>
    </row>
    <row r="745" spans="1:26">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c r="Z745" s="66"/>
    </row>
    <row r="746" spans="1:26">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c r="Z746" s="66"/>
    </row>
    <row r="747" spans="1:26">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c r="Z747" s="66"/>
    </row>
    <row r="748" spans="1:26">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c r="Z748" s="66"/>
    </row>
    <row r="749" spans="1:26">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c r="Z749" s="66"/>
    </row>
    <row r="750" spans="1:26">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c r="Z750" s="66"/>
    </row>
    <row r="751" spans="1:26">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c r="Z751" s="66"/>
    </row>
    <row r="752" spans="1:26">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c r="Z752" s="66"/>
    </row>
    <row r="753" spans="1:26">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c r="Z753" s="66"/>
    </row>
    <row r="754" spans="1:26">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6"/>
    </row>
    <row r="755" spans="1:26">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c r="Z755" s="66"/>
    </row>
    <row r="756" spans="1:26">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6"/>
    </row>
    <row r="757" spans="1:26">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c r="Z757" s="66"/>
    </row>
    <row r="758" spans="1:26">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c r="Z758" s="66"/>
    </row>
    <row r="759" spans="1:26">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c r="Z759" s="66"/>
    </row>
    <row r="760" spans="1:26">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row>
    <row r="761" spans="1:26">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c r="Z761" s="66"/>
    </row>
    <row r="762" spans="1:26">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c r="Z762" s="66"/>
    </row>
    <row r="763" spans="1:26">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c r="Z763" s="66"/>
    </row>
    <row r="764" spans="1:26">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c r="Z764" s="66"/>
    </row>
    <row r="765" spans="1:26">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c r="Z765" s="66"/>
    </row>
    <row r="766" spans="1:26">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c r="Z766" s="66"/>
    </row>
    <row r="767" spans="1:26">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c r="Z767" s="66"/>
    </row>
    <row r="768" spans="1:26">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6"/>
    </row>
    <row r="769" spans="1:26">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c r="Z769" s="66"/>
    </row>
    <row r="770" spans="1:26">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c r="Z770" s="66"/>
    </row>
    <row r="771" spans="1:26">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c r="Z771" s="66"/>
    </row>
    <row r="772" spans="1:26">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c r="Z772" s="66"/>
    </row>
    <row r="773" spans="1:26">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c r="Z773" s="66"/>
    </row>
    <row r="774" spans="1:26">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c r="Z774" s="66"/>
    </row>
    <row r="775" spans="1:26">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6"/>
    </row>
    <row r="776" spans="1:26">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c r="Z776" s="66"/>
    </row>
    <row r="777" spans="1:26">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c r="Z777" s="66"/>
    </row>
    <row r="778" spans="1:26">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c r="Z778" s="66"/>
    </row>
    <row r="779" spans="1:26">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c r="Z779" s="66"/>
    </row>
    <row r="780" spans="1:26">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c r="Z780" s="66"/>
    </row>
    <row r="781" spans="1:26">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c r="Z781" s="66"/>
    </row>
    <row r="782" spans="1:26">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c r="Z782" s="66"/>
    </row>
    <row r="783" spans="1:26">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c r="Z783" s="66"/>
    </row>
    <row r="784" spans="1:26">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c r="Z784" s="66"/>
    </row>
    <row r="785" spans="1:26">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c r="Z785" s="66"/>
    </row>
    <row r="786" spans="1:26">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c r="Z786" s="66"/>
    </row>
    <row r="787" spans="1:26">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c r="Z787" s="66"/>
    </row>
    <row r="788" spans="1:26">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c r="Z788" s="66"/>
    </row>
    <row r="789" spans="1:26">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c r="Z789" s="66"/>
    </row>
    <row r="790" spans="1:26">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c r="Z790" s="66"/>
    </row>
    <row r="791" spans="1:26">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6"/>
    </row>
    <row r="792" spans="1:26">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c r="Z792" s="66"/>
    </row>
    <row r="793" spans="1:26">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6"/>
    </row>
    <row r="794" spans="1:26">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c r="Z794" s="66"/>
    </row>
    <row r="795" spans="1:26">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c r="Z795" s="66"/>
    </row>
    <row r="796" spans="1:26">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6"/>
    </row>
    <row r="797" spans="1:26">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c r="Z797" s="66"/>
    </row>
    <row r="798" spans="1:26">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c r="Z798" s="66"/>
    </row>
    <row r="799" spans="1:26">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c r="Z799" s="66"/>
    </row>
    <row r="800" spans="1:26">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c r="Z800" s="66"/>
    </row>
    <row r="801" spans="1:26">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c r="Z801" s="66"/>
    </row>
    <row r="802" spans="1:26">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c r="Z802" s="66"/>
    </row>
    <row r="803" spans="1:26">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c r="Z803" s="66"/>
    </row>
    <row r="804" spans="1:26">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6"/>
    </row>
    <row r="805" spans="1:26">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c r="Z805" s="66"/>
    </row>
    <row r="806" spans="1:26">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c r="Z806" s="66"/>
    </row>
    <row r="807" spans="1:26">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c r="Z807" s="66"/>
    </row>
    <row r="808" spans="1:26">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6"/>
    </row>
    <row r="809" spans="1:26">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c r="Z809" s="66"/>
    </row>
    <row r="810" spans="1:26">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c r="Z810" s="66"/>
    </row>
    <row r="811" spans="1:26">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c r="Z811" s="66"/>
    </row>
    <row r="812" spans="1:26">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c r="Z812" s="66"/>
    </row>
    <row r="813" spans="1:26">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c r="Z813" s="66"/>
    </row>
    <row r="814" spans="1:26">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c r="Z814" s="66"/>
    </row>
    <row r="815" spans="1:26">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c r="Z815" s="66"/>
    </row>
    <row r="816" spans="1:26">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c r="Z816" s="66"/>
    </row>
    <row r="817" spans="1:26">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c r="Z817" s="66"/>
    </row>
    <row r="818" spans="1:26">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c r="Z818" s="66"/>
    </row>
    <row r="819" spans="1:26">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c r="Z819" s="66"/>
    </row>
    <row r="820" spans="1:26">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c r="Z820" s="66"/>
    </row>
    <row r="821" spans="1:26">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c r="Z821" s="66"/>
    </row>
    <row r="822" spans="1:26">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c r="Z822" s="66"/>
    </row>
    <row r="823" spans="1:26">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c r="Z823" s="66"/>
    </row>
    <row r="824" spans="1:26">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c r="Z824" s="66"/>
    </row>
    <row r="825" spans="1:26">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c r="Z825" s="66"/>
    </row>
    <row r="826" spans="1:26">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c r="Z826" s="66"/>
    </row>
    <row r="827" spans="1:26">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c r="Z827" s="66"/>
    </row>
    <row r="828" spans="1:26">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c r="Z828" s="66"/>
    </row>
    <row r="829" spans="1:26">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c r="Z829" s="66"/>
    </row>
    <row r="830" spans="1:26">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c r="Z830" s="66"/>
    </row>
    <row r="831" spans="1:26">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c r="Z831" s="66"/>
    </row>
    <row r="832" spans="1:26">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c r="Z832" s="66"/>
    </row>
    <row r="833" spans="1:26">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c r="Z833" s="66"/>
    </row>
    <row r="834" spans="1:26">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c r="Z834" s="66"/>
    </row>
    <row r="835" spans="1:26">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c r="Z835" s="66"/>
    </row>
    <row r="836" spans="1:26">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c r="Z836" s="66"/>
    </row>
    <row r="837" spans="1:26">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6"/>
    </row>
    <row r="838" spans="1:26">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6"/>
    </row>
    <row r="839" spans="1:26">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c r="Z839" s="66"/>
    </row>
    <row r="840" spans="1:26">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c r="Z840" s="66"/>
    </row>
    <row r="841" spans="1:26">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c r="Z841" s="66"/>
    </row>
    <row r="842" spans="1:26">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c r="Z842" s="66"/>
    </row>
    <row r="843" spans="1:26">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c r="Z843" s="66"/>
    </row>
    <row r="844" spans="1:26">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c r="Z844" s="66"/>
    </row>
    <row r="845" spans="1:26">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c r="Z845" s="66"/>
    </row>
    <row r="846" spans="1:26">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c r="Z846" s="66"/>
    </row>
    <row r="847" spans="1:26">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c r="Z847" s="66"/>
    </row>
    <row r="848" spans="1:26">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c r="Z848" s="66"/>
    </row>
    <row r="849" spans="1:26">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c r="Z849" s="66"/>
    </row>
    <row r="850" spans="1:26">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c r="Z850" s="66"/>
    </row>
    <row r="851" spans="1:26">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c r="Z851" s="66"/>
    </row>
    <row r="852" spans="1:26">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c r="Z852" s="66"/>
    </row>
    <row r="853" spans="1:26">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c r="Z853" s="66"/>
    </row>
    <row r="854" spans="1:26">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c r="Z854" s="66"/>
    </row>
    <row r="855" spans="1:26">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c r="Z855" s="66"/>
    </row>
    <row r="856" spans="1:26">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c r="Z856" s="66"/>
    </row>
    <row r="857" spans="1:26">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row>
    <row r="858" spans="1:26">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c r="Z858" s="66"/>
    </row>
    <row r="859" spans="1:26">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c r="Z859" s="66"/>
    </row>
    <row r="860" spans="1:26">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c r="Z860" s="66"/>
    </row>
    <row r="861" spans="1:26">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c r="Z861" s="66"/>
    </row>
    <row r="862" spans="1:26">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c r="Z862" s="66"/>
    </row>
    <row r="863" spans="1:26">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c r="Z863" s="66"/>
    </row>
    <row r="864" spans="1:26">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c r="Z864" s="66"/>
    </row>
    <row r="865" spans="1:26">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c r="Z865" s="66"/>
    </row>
    <row r="866" spans="1:26">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c r="Z866" s="66"/>
    </row>
    <row r="867" spans="1:26">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c r="Z867" s="66"/>
    </row>
    <row r="868" spans="1:26">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c r="Z868" s="66"/>
    </row>
    <row r="869" spans="1:26">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6"/>
    </row>
    <row r="870" spans="1:26">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c r="Z870" s="66"/>
    </row>
    <row r="871" spans="1:26">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c r="Z871" s="66"/>
    </row>
    <row r="872" spans="1:26">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c r="Z872" s="66"/>
    </row>
    <row r="873" spans="1:26">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c r="Z873" s="66"/>
    </row>
    <row r="874" spans="1:26">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6"/>
    </row>
    <row r="875" spans="1:26">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c r="Z875" s="66"/>
    </row>
    <row r="876" spans="1:26">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c r="Z876" s="66"/>
    </row>
    <row r="877" spans="1:26">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c r="Z877" s="66"/>
    </row>
    <row r="878" spans="1:26">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c r="Z878" s="66"/>
    </row>
    <row r="879" spans="1:26">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c r="Z879" s="66"/>
    </row>
    <row r="880" spans="1:26">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c r="Z880" s="66"/>
    </row>
    <row r="881" spans="1:26">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c r="Z881" s="66"/>
    </row>
    <row r="882" spans="1:26">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c r="Z882" s="66"/>
    </row>
    <row r="883" spans="1:26">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c r="Z883" s="66"/>
    </row>
    <row r="884" spans="1:26">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c r="Z884" s="66"/>
    </row>
    <row r="885" spans="1:26">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c r="Z885" s="66"/>
    </row>
    <row r="886" spans="1:26">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c r="Z886" s="66"/>
    </row>
    <row r="887" spans="1:26">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c r="Z887" s="66"/>
    </row>
    <row r="888" spans="1:26">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c r="Z888" s="66"/>
    </row>
    <row r="889" spans="1:26">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c r="Z889" s="66"/>
    </row>
    <row r="890" spans="1:26">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c r="Z890" s="66"/>
    </row>
    <row r="891" spans="1:26">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c r="Z891" s="66"/>
    </row>
    <row r="892" spans="1:26">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c r="Z892" s="66"/>
    </row>
    <row r="893" spans="1:26">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c r="Z893" s="66"/>
    </row>
    <row r="894" spans="1:26">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c r="Z894" s="66"/>
    </row>
    <row r="895" spans="1:26">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6"/>
    </row>
    <row r="896" spans="1:26">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c r="Z896" s="66"/>
    </row>
    <row r="897" spans="1:26">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c r="Z897" s="66"/>
    </row>
    <row r="898" spans="1:26">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c r="Z898" s="66"/>
    </row>
    <row r="899" spans="1:26">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c r="Z899" s="66"/>
    </row>
    <row r="900" spans="1:26">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c r="Z900" s="66"/>
    </row>
    <row r="901" spans="1:26">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c r="Z901" s="66"/>
    </row>
    <row r="902" spans="1:26">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c r="Z902" s="66"/>
    </row>
    <row r="903" spans="1:26">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c r="Z903" s="66"/>
    </row>
    <row r="904" spans="1:26">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c r="Z904" s="66"/>
    </row>
    <row r="905" spans="1:26">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c r="Z905" s="66"/>
    </row>
    <row r="906" spans="1:26">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c r="Z906" s="66"/>
    </row>
    <row r="907" spans="1:26">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c r="Z907" s="66"/>
    </row>
    <row r="908" spans="1:26">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c r="Z908" s="66"/>
    </row>
    <row r="909" spans="1:26">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c r="Z909" s="66"/>
    </row>
    <row r="910" spans="1:26">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6"/>
    </row>
    <row r="911" spans="1:26">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c r="Z911" s="66"/>
    </row>
    <row r="912" spans="1:26">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c r="Z912" s="66"/>
    </row>
    <row r="913" spans="1:26">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c r="Z913" s="66"/>
    </row>
    <row r="914" spans="1:26">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c r="Z914" s="66"/>
    </row>
    <row r="915" spans="1:26">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c r="Z915" s="66"/>
    </row>
    <row r="916" spans="1:26">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c r="Z916" s="66"/>
    </row>
    <row r="917" spans="1:26">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c r="Z917" s="66"/>
    </row>
    <row r="918" spans="1:26">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c r="Z918" s="66"/>
    </row>
    <row r="919" spans="1:26">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c r="Z919" s="66"/>
    </row>
    <row r="920" spans="1:26">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6"/>
    </row>
    <row r="921" spans="1:26">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c r="Z921" s="66"/>
    </row>
    <row r="922" spans="1:26">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c r="Z922" s="66"/>
    </row>
    <row r="923" spans="1:26">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c r="Z923" s="66"/>
    </row>
    <row r="924" spans="1:26">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c r="Z924" s="66"/>
    </row>
    <row r="925" spans="1:26">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c r="Z925" s="66"/>
    </row>
    <row r="926" spans="1:26">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c r="Z926" s="66"/>
    </row>
    <row r="927" spans="1:26">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c r="Z927" s="66"/>
    </row>
    <row r="928" spans="1:26">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6"/>
    </row>
    <row r="929" spans="1:26">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c r="Z929" s="66"/>
    </row>
    <row r="930" spans="1:26">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c r="Z930" s="66"/>
    </row>
    <row r="931" spans="1:26">
      <c r="A931" s="66"/>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c r="Z931" s="66"/>
    </row>
    <row r="932" spans="1:26">
      <c r="A932" s="66"/>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c r="Z932" s="66"/>
    </row>
    <row r="933" spans="1:26">
      <c r="A933" s="66"/>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c r="Z933" s="66"/>
    </row>
    <row r="934" spans="1:26">
      <c r="A934" s="66"/>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c r="Z934" s="66"/>
    </row>
    <row r="935" spans="1:26">
      <c r="A935" s="66"/>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c r="Z935" s="66"/>
    </row>
    <row r="936" spans="1:26">
      <c r="A936" s="66"/>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c r="Z936" s="66"/>
    </row>
    <row r="937" spans="1:26">
      <c r="A937" s="66"/>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c r="Z937" s="66"/>
    </row>
    <row r="938" spans="1:26">
      <c r="A938" s="66"/>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c r="Z938" s="66"/>
    </row>
    <row r="939" spans="1:26">
      <c r="A939" s="66"/>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c r="Z939" s="66"/>
    </row>
    <row r="940" spans="1:26">
      <c r="A940" s="66"/>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c r="Z940" s="66"/>
    </row>
    <row r="941" spans="1:26">
      <c r="A941" s="66"/>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c r="Z941" s="66"/>
    </row>
    <row r="942" spans="1:26">
      <c r="A942" s="66"/>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c r="Z942" s="66"/>
    </row>
    <row r="943" spans="1:26">
      <c r="A943" s="66"/>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c r="Z943" s="66"/>
    </row>
    <row r="944" spans="1:26">
      <c r="A944" s="66"/>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c r="Z944" s="66"/>
    </row>
    <row r="945" spans="1:26">
      <c r="A945" s="66"/>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c r="Z945" s="66"/>
    </row>
    <row r="946" spans="1:26">
      <c r="A946" s="66"/>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6"/>
    </row>
    <row r="947" spans="1:26">
      <c r="A947" s="66"/>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c r="Z947" s="66"/>
    </row>
    <row r="948" spans="1:26">
      <c r="A948" s="66"/>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c r="Z948" s="66"/>
    </row>
    <row r="949" spans="1:26">
      <c r="A949" s="66"/>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c r="Z949" s="66"/>
    </row>
    <row r="950" spans="1:26">
      <c r="A950" s="66"/>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c r="Z950" s="66"/>
    </row>
    <row r="951" spans="1:26">
      <c r="A951" s="66"/>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c r="Z951" s="66"/>
    </row>
    <row r="952" spans="1:26">
      <c r="A952" s="66"/>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c r="Z952" s="66"/>
    </row>
    <row r="953" spans="1:26">
      <c r="A953" s="66"/>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c r="Z953" s="66"/>
    </row>
    <row r="954" spans="1:26">
      <c r="A954" s="66"/>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row>
    <row r="955" spans="1:26">
      <c r="A955" s="66"/>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c r="Z955" s="66"/>
    </row>
    <row r="956" spans="1:26">
      <c r="A956" s="66"/>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c r="Z956" s="66"/>
    </row>
    <row r="957" spans="1:26">
      <c r="A957" s="66"/>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c r="Z957" s="66"/>
    </row>
    <row r="958" spans="1:26">
      <c r="A958" s="66"/>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c r="Z958" s="66"/>
    </row>
    <row r="959" spans="1:26">
      <c r="A959" s="66"/>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c r="Z959" s="66"/>
    </row>
    <row r="960" spans="1:26">
      <c r="A960" s="66"/>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c r="Z960" s="66"/>
    </row>
    <row r="961" spans="1:26">
      <c r="A961" s="66"/>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c r="Z961" s="66"/>
    </row>
    <row r="962" spans="1:26">
      <c r="A962" s="66"/>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c r="Z962" s="66"/>
    </row>
    <row r="963" spans="1:26">
      <c r="A963" s="66"/>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6"/>
    </row>
    <row r="964" spans="1:26">
      <c r="A964" s="66"/>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c r="Z964" s="66"/>
    </row>
    <row r="965" spans="1:26">
      <c r="A965" s="66"/>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c r="Z965" s="66"/>
    </row>
    <row r="966" spans="1:26">
      <c r="A966" s="66"/>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c r="Z966" s="66"/>
    </row>
    <row r="967" spans="1:26">
      <c r="A967" s="66"/>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c r="Z967" s="66"/>
    </row>
    <row r="968" spans="1:26">
      <c r="A968" s="66"/>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c r="Z968" s="66"/>
    </row>
    <row r="969" spans="1:26">
      <c r="A969" s="66"/>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c r="Z969" s="66"/>
    </row>
    <row r="970" spans="1:26">
      <c r="A970" s="66"/>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c r="Z970" s="66"/>
    </row>
    <row r="971" spans="1:26">
      <c r="A971" s="66"/>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c r="Z971" s="66"/>
    </row>
    <row r="972" spans="1:26">
      <c r="A972" s="66"/>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row>
    <row r="973" spans="1:26">
      <c r="A973" s="66"/>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c r="Z973" s="66"/>
    </row>
    <row r="974" spans="1:26">
      <c r="A974" s="66"/>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c r="Z974" s="66"/>
    </row>
    <row r="975" spans="1:26">
      <c r="A975" s="66"/>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c r="Z975" s="66"/>
    </row>
    <row r="976" spans="1:26">
      <c r="A976" s="66"/>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c r="Z976" s="66"/>
    </row>
    <row r="977" spans="1:26">
      <c r="A977" s="66"/>
      <c r="B977" s="66"/>
      <c r="C977" s="66"/>
      <c r="D977" s="66"/>
      <c r="E977" s="66"/>
      <c r="F977" s="66"/>
      <c r="G977" s="66"/>
      <c r="H977" s="66"/>
      <c r="I977" s="66"/>
      <c r="J977" s="66"/>
      <c r="K977" s="66"/>
      <c r="L977" s="66"/>
      <c r="M977" s="66"/>
      <c r="N977" s="66"/>
      <c r="O977" s="66"/>
      <c r="P977" s="66"/>
      <c r="Q977" s="66"/>
      <c r="R977" s="66"/>
      <c r="S977" s="66"/>
      <c r="T977" s="66"/>
      <c r="U977" s="66"/>
      <c r="V977" s="66"/>
      <c r="W977" s="66"/>
      <c r="X977" s="66"/>
      <c r="Y977" s="66"/>
      <c r="Z977" s="66"/>
    </row>
    <row r="978" spans="1:26">
      <c r="A978" s="66"/>
      <c r="B978" s="66"/>
      <c r="C978" s="66"/>
      <c r="D978" s="66"/>
      <c r="E978" s="66"/>
      <c r="F978" s="66"/>
      <c r="G978" s="66"/>
      <c r="H978" s="66"/>
      <c r="I978" s="66"/>
      <c r="J978" s="66"/>
      <c r="K978" s="66"/>
      <c r="L978" s="66"/>
      <c r="M978" s="66"/>
      <c r="N978" s="66"/>
      <c r="O978" s="66"/>
      <c r="P978" s="66"/>
      <c r="Q978" s="66"/>
      <c r="R978" s="66"/>
      <c r="S978" s="66"/>
      <c r="T978" s="66"/>
      <c r="U978" s="66"/>
      <c r="V978" s="66"/>
      <c r="W978" s="66"/>
      <c r="X978" s="66"/>
      <c r="Y978" s="66"/>
      <c r="Z978" s="66"/>
    </row>
    <row r="979" spans="1:26">
      <c r="A979" s="66"/>
      <c r="B979" s="66"/>
      <c r="C979" s="66"/>
      <c r="D979" s="66"/>
      <c r="E979" s="66"/>
      <c r="F979" s="66"/>
      <c r="G979" s="66"/>
      <c r="H979" s="66"/>
      <c r="I979" s="66"/>
      <c r="J979" s="66"/>
      <c r="K979" s="66"/>
      <c r="L979" s="66"/>
      <c r="M979" s="66"/>
      <c r="N979" s="66"/>
      <c r="O979" s="66"/>
      <c r="P979" s="66"/>
      <c r="Q979" s="66"/>
      <c r="R979" s="66"/>
      <c r="S979" s="66"/>
      <c r="T979" s="66"/>
      <c r="U979" s="66"/>
      <c r="V979" s="66"/>
      <c r="W979" s="66"/>
      <c r="X979" s="66"/>
      <c r="Y979" s="66"/>
      <c r="Z979" s="66"/>
    </row>
    <row r="980" spans="1:26">
      <c r="A980" s="66"/>
      <c r="B980" s="66"/>
      <c r="C980" s="66"/>
      <c r="D980" s="66"/>
      <c r="E980" s="66"/>
      <c r="F980" s="66"/>
      <c r="G980" s="66"/>
      <c r="H980" s="66"/>
      <c r="I980" s="66"/>
      <c r="J980" s="66"/>
      <c r="K980" s="66"/>
      <c r="L980" s="66"/>
      <c r="M980" s="66"/>
      <c r="N980" s="66"/>
      <c r="O980" s="66"/>
      <c r="P980" s="66"/>
      <c r="Q980" s="66"/>
      <c r="R980" s="66"/>
      <c r="S980" s="66"/>
      <c r="T980" s="66"/>
      <c r="U980" s="66"/>
      <c r="V980" s="66"/>
      <c r="W980" s="66"/>
      <c r="X980" s="66"/>
      <c r="Y980" s="66"/>
      <c r="Z980" s="66"/>
    </row>
    <row r="981" spans="1:26">
      <c r="A981" s="66"/>
      <c r="B981" s="66"/>
      <c r="C981" s="66"/>
      <c r="D981" s="66"/>
      <c r="E981" s="66"/>
      <c r="F981" s="66"/>
      <c r="G981" s="66"/>
      <c r="H981" s="66"/>
      <c r="I981" s="66"/>
      <c r="J981" s="66"/>
      <c r="K981" s="66"/>
      <c r="L981" s="66"/>
      <c r="M981" s="66"/>
      <c r="N981" s="66"/>
      <c r="O981" s="66"/>
      <c r="P981" s="66"/>
      <c r="Q981" s="66"/>
      <c r="R981" s="66"/>
      <c r="S981" s="66"/>
      <c r="T981" s="66"/>
      <c r="U981" s="66"/>
      <c r="V981" s="66"/>
      <c r="W981" s="66"/>
      <c r="X981" s="66"/>
      <c r="Y981" s="66"/>
      <c r="Z981" s="66"/>
    </row>
    <row r="982" spans="1:26">
      <c r="A982" s="66"/>
      <c r="B982" s="66"/>
      <c r="C982" s="66"/>
      <c r="D982" s="66"/>
      <c r="E982" s="66"/>
      <c r="F982" s="66"/>
      <c r="G982" s="66"/>
      <c r="H982" s="66"/>
      <c r="I982" s="66"/>
      <c r="J982" s="66"/>
      <c r="K982" s="66"/>
      <c r="L982" s="66"/>
      <c r="M982" s="66"/>
      <c r="N982" s="66"/>
      <c r="O982" s="66"/>
      <c r="P982" s="66"/>
      <c r="Q982" s="66"/>
      <c r="R982" s="66"/>
      <c r="S982" s="66"/>
      <c r="T982" s="66"/>
      <c r="U982" s="66"/>
      <c r="V982" s="66"/>
      <c r="W982" s="66"/>
      <c r="X982" s="66"/>
      <c r="Y982" s="66"/>
      <c r="Z982" s="66"/>
    </row>
    <row r="983" spans="1:26">
      <c r="A983" s="66"/>
      <c r="B983" s="66"/>
      <c r="C983" s="66"/>
      <c r="D983" s="66"/>
      <c r="E983" s="66"/>
      <c r="F983" s="66"/>
      <c r="G983" s="66"/>
      <c r="H983" s="66"/>
      <c r="I983" s="66"/>
      <c r="J983" s="66"/>
      <c r="K983" s="66"/>
      <c r="L983" s="66"/>
      <c r="M983" s="66"/>
      <c r="N983" s="66"/>
      <c r="O983" s="66"/>
      <c r="P983" s="66"/>
      <c r="Q983" s="66"/>
      <c r="R983" s="66"/>
      <c r="S983" s="66"/>
      <c r="T983" s="66"/>
      <c r="U983" s="66"/>
      <c r="V983" s="66"/>
      <c r="W983" s="66"/>
      <c r="X983" s="66"/>
      <c r="Y983" s="66"/>
      <c r="Z983" s="66"/>
    </row>
    <row r="984" spans="1:26">
      <c r="A984" s="66"/>
      <c r="B984" s="66"/>
      <c r="C984" s="66"/>
      <c r="D984" s="66"/>
      <c r="E984" s="66"/>
      <c r="F984" s="66"/>
      <c r="G984" s="66"/>
      <c r="H984" s="66"/>
      <c r="I984" s="66"/>
      <c r="J984" s="66"/>
      <c r="K984" s="66"/>
      <c r="L984" s="66"/>
      <c r="M984" s="66"/>
      <c r="N984" s="66"/>
      <c r="O984" s="66"/>
      <c r="P984" s="66"/>
      <c r="Q984" s="66"/>
      <c r="R984" s="66"/>
      <c r="S984" s="66"/>
      <c r="T984" s="66"/>
      <c r="U984" s="66"/>
      <c r="V984" s="66"/>
      <c r="W984" s="66"/>
      <c r="X984" s="66"/>
      <c r="Y984" s="66"/>
      <c r="Z984" s="66"/>
    </row>
    <row r="985" spans="1:26">
      <c r="A985" s="66"/>
      <c r="B985" s="66"/>
      <c r="C985" s="66"/>
      <c r="D985" s="66"/>
      <c r="E985" s="66"/>
      <c r="F985" s="66"/>
      <c r="G985" s="66"/>
      <c r="H985" s="66"/>
      <c r="I985" s="66"/>
      <c r="J985" s="66"/>
      <c r="K985" s="66"/>
      <c r="L985" s="66"/>
      <c r="M985" s="66"/>
      <c r="N985" s="66"/>
      <c r="O985" s="66"/>
      <c r="P985" s="66"/>
      <c r="Q985" s="66"/>
      <c r="R985" s="66"/>
      <c r="S985" s="66"/>
      <c r="T985" s="66"/>
      <c r="U985" s="66"/>
      <c r="V985" s="66"/>
      <c r="W985" s="66"/>
      <c r="X985" s="66"/>
      <c r="Y985" s="66"/>
      <c r="Z985" s="66"/>
    </row>
    <row r="986" spans="1:26">
      <c r="A986" s="66"/>
      <c r="B986" s="66"/>
      <c r="C986" s="66"/>
      <c r="D986" s="66"/>
      <c r="E986" s="66"/>
      <c r="F986" s="66"/>
      <c r="G986" s="66"/>
      <c r="H986" s="66"/>
      <c r="I986" s="66"/>
      <c r="J986" s="66"/>
      <c r="K986" s="66"/>
      <c r="L986" s="66"/>
      <c r="M986" s="66"/>
      <c r="N986" s="66"/>
      <c r="O986" s="66"/>
      <c r="P986" s="66"/>
      <c r="Q986" s="66"/>
      <c r="R986" s="66"/>
      <c r="S986" s="66"/>
      <c r="T986" s="66"/>
      <c r="U986" s="66"/>
      <c r="V986" s="66"/>
      <c r="W986" s="66"/>
      <c r="X986" s="66"/>
      <c r="Y986" s="66"/>
      <c r="Z986" s="66"/>
    </row>
    <row r="987" spans="1:26">
      <c r="A987" s="66"/>
      <c r="B987" s="66"/>
      <c r="C987" s="66"/>
      <c r="D987" s="66"/>
      <c r="E987" s="66"/>
      <c r="F987" s="66"/>
      <c r="G987" s="66"/>
      <c r="H987" s="66"/>
      <c r="I987" s="66"/>
      <c r="J987" s="66"/>
      <c r="K987" s="66"/>
      <c r="L987" s="66"/>
      <c r="M987" s="66"/>
      <c r="N987" s="66"/>
      <c r="O987" s="66"/>
      <c r="P987" s="66"/>
      <c r="Q987" s="66"/>
      <c r="R987" s="66"/>
      <c r="S987" s="66"/>
      <c r="T987" s="66"/>
      <c r="U987" s="66"/>
      <c r="V987" s="66"/>
      <c r="W987" s="66"/>
      <c r="X987" s="66"/>
      <c r="Y987" s="66"/>
      <c r="Z987" s="66"/>
    </row>
    <row r="988" spans="1:26">
      <c r="A988" s="66"/>
      <c r="B988" s="66"/>
      <c r="C988" s="66"/>
      <c r="D988" s="66"/>
      <c r="E988" s="66"/>
      <c r="F988" s="66"/>
      <c r="G988" s="66"/>
      <c r="H988" s="66"/>
      <c r="I988" s="66"/>
      <c r="J988" s="66"/>
      <c r="K988" s="66"/>
      <c r="L988" s="66"/>
      <c r="M988" s="66"/>
      <c r="N988" s="66"/>
      <c r="O988" s="66"/>
      <c r="P988" s="66"/>
      <c r="Q988" s="66"/>
      <c r="R988" s="66"/>
      <c r="S988" s="66"/>
      <c r="T988" s="66"/>
      <c r="U988" s="66"/>
      <c r="V988" s="66"/>
      <c r="W988" s="66"/>
      <c r="X988" s="66"/>
      <c r="Y988" s="66"/>
      <c r="Z988" s="66"/>
    </row>
    <row r="989" spans="1:26">
      <c r="A989" s="66"/>
      <c r="B989" s="66"/>
      <c r="C989" s="66"/>
      <c r="D989" s="66"/>
      <c r="E989" s="66"/>
      <c r="F989" s="66"/>
      <c r="G989" s="66"/>
      <c r="H989" s="66"/>
      <c r="I989" s="66"/>
      <c r="J989" s="66"/>
      <c r="K989" s="66"/>
      <c r="L989" s="66"/>
      <c r="M989" s="66"/>
      <c r="N989" s="66"/>
      <c r="O989" s="66"/>
      <c r="P989" s="66"/>
      <c r="Q989" s="66"/>
      <c r="R989" s="66"/>
      <c r="S989" s="66"/>
      <c r="T989" s="66"/>
      <c r="U989" s="66"/>
      <c r="V989" s="66"/>
      <c r="W989" s="66"/>
      <c r="X989" s="66"/>
      <c r="Y989" s="66"/>
      <c r="Z989" s="66"/>
    </row>
    <row r="990" spans="1:26">
      <c r="A990" s="66"/>
      <c r="B990" s="66"/>
      <c r="C990" s="66"/>
      <c r="D990" s="66"/>
      <c r="E990" s="66"/>
      <c r="F990" s="66"/>
      <c r="G990" s="66"/>
      <c r="H990" s="66"/>
      <c r="I990" s="66"/>
      <c r="J990" s="66"/>
      <c r="K990" s="66"/>
      <c r="L990" s="66"/>
      <c r="M990" s="66"/>
      <c r="N990" s="66"/>
      <c r="O990" s="66"/>
      <c r="P990" s="66"/>
      <c r="Q990" s="66"/>
      <c r="R990" s="66"/>
      <c r="S990" s="66"/>
      <c r="T990" s="66"/>
      <c r="U990" s="66"/>
      <c r="V990" s="66"/>
      <c r="W990" s="66"/>
      <c r="X990" s="66"/>
      <c r="Y990" s="66"/>
      <c r="Z990" s="66"/>
    </row>
    <row r="991" spans="1:26">
      <c r="A991" s="66"/>
      <c r="B991" s="66"/>
      <c r="C991" s="66"/>
      <c r="D991" s="66"/>
      <c r="E991" s="66"/>
      <c r="F991" s="66"/>
      <c r="G991" s="66"/>
      <c r="H991" s="66"/>
      <c r="I991" s="66"/>
      <c r="J991" s="66"/>
      <c r="K991" s="66"/>
      <c r="L991" s="66"/>
      <c r="M991" s="66"/>
      <c r="N991" s="66"/>
      <c r="O991" s="66"/>
      <c r="P991" s="66"/>
      <c r="Q991" s="66"/>
      <c r="R991" s="66"/>
      <c r="S991" s="66"/>
      <c r="T991" s="66"/>
      <c r="U991" s="66"/>
      <c r="V991" s="66"/>
      <c r="W991" s="66"/>
      <c r="X991" s="66"/>
      <c r="Y991" s="66"/>
      <c r="Z991" s="66"/>
    </row>
    <row r="992" spans="1:26">
      <c r="A992" s="66"/>
      <c r="B992" s="66"/>
      <c r="C992" s="66"/>
      <c r="D992" s="66"/>
      <c r="E992" s="66"/>
      <c r="F992" s="66"/>
      <c r="G992" s="66"/>
      <c r="H992" s="66"/>
      <c r="I992" s="66"/>
      <c r="J992" s="66"/>
      <c r="K992" s="66"/>
      <c r="L992" s="66"/>
      <c r="M992" s="66"/>
      <c r="N992" s="66"/>
      <c r="O992" s="66"/>
      <c r="P992" s="66"/>
      <c r="Q992" s="66"/>
      <c r="R992" s="66"/>
      <c r="S992" s="66"/>
      <c r="T992" s="66"/>
      <c r="U992" s="66"/>
      <c r="V992" s="66"/>
      <c r="W992" s="66"/>
      <c r="X992" s="66"/>
      <c r="Y992" s="66"/>
      <c r="Z992" s="66"/>
    </row>
    <row r="993" spans="1:26">
      <c r="A993" s="66"/>
      <c r="B993" s="66"/>
      <c r="C993" s="66"/>
      <c r="D993" s="66"/>
      <c r="E993" s="66"/>
      <c r="F993" s="66"/>
      <c r="G993" s="66"/>
      <c r="H993" s="66"/>
      <c r="I993" s="66"/>
      <c r="J993" s="66"/>
      <c r="K993" s="66"/>
      <c r="L993" s="66"/>
      <c r="M993" s="66"/>
      <c r="N993" s="66"/>
      <c r="O993" s="66"/>
      <c r="P993" s="66"/>
      <c r="Q993" s="66"/>
      <c r="R993" s="66"/>
      <c r="S993" s="66"/>
      <c r="T993" s="66"/>
      <c r="U993" s="66"/>
      <c r="V993" s="66"/>
      <c r="W993" s="66"/>
      <c r="X993" s="66"/>
      <c r="Y993" s="66"/>
      <c r="Z993" s="66"/>
    </row>
    <row r="994" spans="1:26">
      <c r="A994" s="66"/>
      <c r="B994" s="66"/>
      <c r="C994" s="66"/>
      <c r="D994" s="66"/>
      <c r="E994" s="66"/>
      <c r="F994" s="66"/>
      <c r="G994" s="66"/>
      <c r="H994" s="66"/>
      <c r="I994" s="66"/>
      <c r="J994" s="66"/>
      <c r="K994" s="66"/>
      <c r="L994" s="66"/>
      <c r="M994" s="66"/>
      <c r="N994" s="66"/>
      <c r="O994" s="66"/>
      <c r="P994" s="66"/>
      <c r="Q994" s="66"/>
      <c r="R994" s="66"/>
      <c r="S994" s="66"/>
      <c r="T994" s="66"/>
      <c r="U994" s="66"/>
      <c r="V994" s="66"/>
      <c r="W994" s="66"/>
      <c r="X994" s="66"/>
      <c r="Y994" s="66"/>
      <c r="Z994" s="66"/>
    </row>
    <row r="995" spans="1:26">
      <c r="A995" s="66"/>
      <c r="B995" s="66"/>
      <c r="C995" s="66"/>
      <c r="D995" s="66"/>
      <c r="E995" s="66"/>
      <c r="F995" s="66"/>
      <c r="G995" s="66"/>
      <c r="H995" s="66"/>
      <c r="I995" s="66"/>
      <c r="J995" s="66"/>
      <c r="K995" s="66"/>
      <c r="L995" s="66"/>
      <c r="M995" s="66"/>
      <c r="N995" s="66"/>
      <c r="O995" s="66"/>
      <c r="P995" s="66"/>
      <c r="Q995" s="66"/>
      <c r="R995" s="66"/>
      <c r="S995" s="66"/>
      <c r="T995" s="66"/>
      <c r="U995" s="66"/>
      <c r="V995" s="66"/>
      <c r="W995" s="66"/>
      <c r="X995" s="66"/>
      <c r="Y995" s="66"/>
      <c r="Z995" s="66"/>
    </row>
    <row r="996" spans="1:26">
      <c r="A996" s="66"/>
      <c r="B996" s="66"/>
      <c r="C996" s="66"/>
      <c r="D996" s="66"/>
      <c r="E996" s="66"/>
      <c r="F996" s="66"/>
      <c r="G996" s="66"/>
      <c r="H996" s="66"/>
      <c r="I996" s="66"/>
      <c r="J996" s="66"/>
      <c r="K996" s="66"/>
      <c r="L996" s="66"/>
      <c r="M996" s="66"/>
      <c r="N996" s="66"/>
      <c r="O996" s="66"/>
      <c r="P996" s="66"/>
      <c r="Q996" s="66"/>
      <c r="R996" s="66"/>
      <c r="S996" s="66"/>
      <c r="T996" s="66"/>
      <c r="U996" s="66"/>
      <c r="V996" s="66"/>
      <c r="W996" s="66"/>
      <c r="X996" s="66"/>
      <c r="Y996" s="66"/>
      <c r="Z996" s="66"/>
    </row>
    <row r="997" spans="1:26">
      <c r="A997" s="66"/>
      <c r="B997" s="66"/>
      <c r="C997" s="66"/>
      <c r="D997" s="66"/>
      <c r="E997" s="66"/>
      <c r="F997" s="66"/>
      <c r="G997" s="66"/>
      <c r="H997" s="66"/>
      <c r="I997" s="66"/>
      <c r="J997" s="66"/>
      <c r="K997" s="66"/>
      <c r="L997" s="66"/>
      <c r="M997" s="66"/>
      <c r="N997" s="66"/>
      <c r="O997" s="66"/>
      <c r="P997" s="66"/>
      <c r="Q997" s="66"/>
      <c r="R997" s="66"/>
      <c r="S997" s="66"/>
      <c r="T997" s="66"/>
      <c r="U997" s="66"/>
      <c r="V997" s="66"/>
      <c r="W997" s="66"/>
      <c r="X997" s="66"/>
      <c r="Y997" s="66"/>
      <c r="Z997" s="66"/>
    </row>
    <row r="998" spans="1:26">
      <c r="A998" s="66"/>
      <c r="B998" s="66"/>
      <c r="C998" s="66"/>
      <c r="D998" s="66"/>
      <c r="E998" s="66"/>
      <c r="F998" s="66"/>
      <c r="G998" s="66"/>
      <c r="H998" s="66"/>
      <c r="I998" s="66"/>
      <c r="J998" s="66"/>
      <c r="K998" s="66"/>
      <c r="L998" s="66"/>
      <c r="M998" s="66"/>
      <c r="N998" s="66"/>
      <c r="O998" s="66"/>
      <c r="P998" s="66"/>
      <c r="Q998" s="66"/>
      <c r="R998" s="66"/>
      <c r="S998" s="66"/>
      <c r="T998" s="66"/>
      <c r="U998" s="66"/>
      <c r="V998" s="66"/>
      <c r="W998" s="66"/>
      <c r="X998" s="66"/>
      <c r="Y998" s="66"/>
      <c r="Z998" s="66"/>
    </row>
    <row r="999" spans="1:26">
      <c r="A999" s="66"/>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6"/>
    </row>
    <row r="1000" spans="1:26">
      <c r="A1000" s="66"/>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A18:P18"/>
    <mergeCell ref="A51:A53"/>
    <mergeCell ref="B51:K53"/>
    <mergeCell ref="L51:M51"/>
    <mergeCell ref="D15:I15"/>
    <mergeCell ref="J15:O15"/>
    <mergeCell ref="B16:C16"/>
    <mergeCell ref="D16:I16"/>
    <mergeCell ref="J16:O16"/>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B61:K61"/>
    <mergeCell ref="P51:Q51"/>
    <mergeCell ref="B54:K54"/>
    <mergeCell ref="B55:K55"/>
    <mergeCell ref="B56:K56"/>
    <mergeCell ref="B57:K57"/>
    <mergeCell ref="B58:K58"/>
    <mergeCell ref="B59:K59"/>
    <mergeCell ref="B60:K60"/>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zoomScale="55" zoomScaleNormal="55"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26.25" customHeight="1">
      <c r="A1" s="1"/>
      <c r="B1" s="1680" t="s">
        <v>274</v>
      </c>
      <c r="C1" s="967"/>
      <c r="D1" s="967"/>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26.25" customHeight="1">
      <c r="A3" s="1"/>
      <c r="B3" s="82"/>
      <c r="C3" s="83" t="s">
        <v>275</v>
      </c>
      <c r="D3" s="83" t="s">
        <v>167</v>
      </c>
      <c r="E3" s="1"/>
      <c r="F3" s="1"/>
      <c r="G3" s="1"/>
      <c r="H3" s="1"/>
      <c r="I3" s="1"/>
      <c r="J3" s="1"/>
      <c r="K3" s="1"/>
      <c r="L3" s="1"/>
      <c r="M3" s="1"/>
      <c r="N3" s="1"/>
      <c r="O3" s="1"/>
      <c r="P3" s="1"/>
      <c r="Q3" s="1"/>
      <c r="R3" s="1"/>
      <c r="S3" s="1"/>
      <c r="T3" s="1"/>
      <c r="U3" s="1"/>
      <c r="V3" s="1"/>
      <c r="W3" s="1"/>
      <c r="X3" s="1"/>
    </row>
    <row r="4" spans="1:24" ht="51">
      <c r="A4" s="1"/>
      <c r="B4" s="84" t="s">
        <v>220</v>
      </c>
      <c r="C4" s="85" t="s">
        <v>276</v>
      </c>
      <c r="D4" s="86">
        <v>0.2</v>
      </c>
      <c r="E4" s="1"/>
      <c r="F4" s="1"/>
      <c r="G4" s="1"/>
      <c r="H4" s="1"/>
      <c r="I4" s="1"/>
      <c r="J4" s="1"/>
      <c r="K4" s="1"/>
      <c r="L4" s="1"/>
      <c r="M4" s="1"/>
      <c r="N4" s="1"/>
      <c r="O4" s="1"/>
      <c r="P4" s="1"/>
      <c r="Q4" s="1"/>
      <c r="R4" s="1"/>
      <c r="S4" s="1"/>
      <c r="T4" s="1"/>
      <c r="U4" s="1"/>
      <c r="V4" s="1"/>
      <c r="W4" s="1"/>
      <c r="X4" s="1"/>
    </row>
    <row r="5" spans="1:24" ht="51">
      <c r="A5" s="1"/>
      <c r="B5" s="87" t="s">
        <v>216</v>
      </c>
      <c r="C5" s="88" t="s">
        <v>277</v>
      </c>
      <c r="D5" s="89">
        <v>0.4</v>
      </c>
      <c r="E5" s="1"/>
      <c r="F5" s="1"/>
      <c r="G5" s="1"/>
      <c r="H5" s="1"/>
      <c r="I5" s="1"/>
      <c r="J5" s="1"/>
      <c r="K5" s="1"/>
      <c r="L5" s="1"/>
      <c r="M5" s="1"/>
      <c r="N5" s="1"/>
      <c r="O5" s="1"/>
      <c r="P5" s="1"/>
      <c r="Q5" s="1"/>
      <c r="R5" s="1"/>
      <c r="S5" s="1"/>
      <c r="T5" s="1"/>
      <c r="U5" s="1"/>
      <c r="V5" s="1"/>
      <c r="W5" s="1"/>
      <c r="X5" s="1"/>
    </row>
    <row r="6" spans="1:24" ht="51">
      <c r="A6" s="1"/>
      <c r="B6" s="90" t="s">
        <v>212</v>
      </c>
      <c r="C6" s="88" t="s">
        <v>278</v>
      </c>
      <c r="D6" s="89">
        <v>0.6</v>
      </c>
      <c r="E6" s="1"/>
      <c r="F6" s="1"/>
      <c r="G6" s="1"/>
      <c r="H6" s="1"/>
      <c r="I6" s="1"/>
      <c r="J6" s="1"/>
      <c r="K6" s="1"/>
      <c r="L6" s="1"/>
      <c r="M6" s="1"/>
      <c r="N6" s="1"/>
      <c r="O6" s="1"/>
      <c r="P6" s="1"/>
      <c r="Q6" s="1"/>
      <c r="R6" s="1"/>
      <c r="S6" s="1"/>
      <c r="T6" s="1"/>
      <c r="U6" s="1"/>
      <c r="V6" s="1"/>
      <c r="W6" s="1"/>
      <c r="X6" s="1"/>
    </row>
    <row r="7" spans="1:24" ht="76.5">
      <c r="A7" s="1"/>
      <c r="B7" s="91" t="s">
        <v>208</v>
      </c>
      <c r="C7" s="88" t="s">
        <v>279</v>
      </c>
      <c r="D7" s="89">
        <v>0.8</v>
      </c>
      <c r="E7" s="1"/>
      <c r="F7" s="1"/>
      <c r="G7" s="1"/>
      <c r="H7" s="1"/>
      <c r="I7" s="1"/>
      <c r="J7" s="1"/>
      <c r="K7" s="1"/>
      <c r="L7" s="1"/>
      <c r="M7" s="1"/>
      <c r="N7" s="1"/>
      <c r="O7" s="1"/>
      <c r="P7" s="1"/>
      <c r="Q7" s="1"/>
      <c r="R7" s="1"/>
      <c r="S7" s="1"/>
      <c r="T7" s="1"/>
      <c r="U7" s="1"/>
      <c r="V7" s="1"/>
      <c r="W7" s="1"/>
      <c r="X7" s="1"/>
    </row>
    <row r="8" spans="1:24" ht="51">
      <c r="A8" s="1"/>
      <c r="B8" s="92" t="s">
        <v>204</v>
      </c>
      <c r="C8" s="88" t="s">
        <v>280</v>
      </c>
      <c r="D8" s="89">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93"/>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94" t="s">
        <v>281</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topLeftCell="A7" zoomScaleNormal="100" workbookViewId="0">
      <selection activeCell="C14" sqref="C14"/>
    </sheetView>
  </sheetViews>
  <sheetFormatPr baseColWidth="10" defaultColWidth="12.625" defaultRowHeight="15" customHeight="1"/>
  <cols>
    <col min="1" max="1" width="9.375" customWidth="1"/>
    <col min="2" max="2" width="35.375" customWidth="1"/>
    <col min="3" max="3" width="53.875" customWidth="1"/>
    <col min="4" max="4" width="64.125" customWidth="1"/>
    <col min="5" max="5" width="126.625" customWidth="1"/>
    <col min="6" max="26" width="9.375" customWidth="1"/>
  </cols>
  <sheetData>
    <row r="1" spans="1:21" ht="45" customHeight="1">
      <c r="A1" s="1"/>
      <c r="B1" s="1681" t="s">
        <v>282</v>
      </c>
      <c r="C1" s="967"/>
      <c r="D1" s="967"/>
      <c r="E1" s="1"/>
      <c r="F1" s="1"/>
      <c r="G1" s="1"/>
      <c r="H1" s="1"/>
      <c r="I1" s="1"/>
      <c r="J1" s="1"/>
      <c r="K1" s="1"/>
      <c r="L1" s="1"/>
      <c r="M1" s="1"/>
      <c r="N1" s="1"/>
      <c r="O1" s="1"/>
      <c r="P1" s="1"/>
      <c r="Q1" s="1"/>
      <c r="R1" s="1"/>
      <c r="S1" s="1"/>
      <c r="T1" s="1"/>
      <c r="U1" s="1"/>
    </row>
    <row r="2" spans="1:21" ht="32.25" customHeight="1">
      <c r="A2" s="1"/>
      <c r="B2" s="1"/>
      <c r="C2" s="1"/>
      <c r="D2" s="1"/>
      <c r="E2" s="1"/>
      <c r="F2" s="1"/>
      <c r="G2" s="1"/>
      <c r="H2" s="1"/>
      <c r="I2" s="1"/>
      <c r="J2" s="1"/>
      <c r="K2" s="1"/>
      <c r="L2" s="1"/>
      <c r="M2" s="1"/>
      <c r="N2" s="1"/>
      <c r="O2" s="1"/>
      <c r="P2" s="1"/>
      <c r="Q2" s="1"/>
      <c r="R2" s="1"/>
      <c r="S2" s="1"/>
      <c r="T2" s="1"/>
      <c r="U2" s="1"/>
    </row>
    <row r="3" spans="1:21" ht="60">
      <c r="A3" s="1"/>
      <c r="B3" s="95"/>
      <c r="C3" s="96" t="s">
        <v>283</v>
      </c>
      <c r="D3" s="96" t="s">
        <v>284</v>
      </c>
      <c r="E3" s="1"/>
      <c r="F3" s="1"/>
      <c r="G3" s="1"/>
      <c r="H3" s="1"/>
      <c r="I3" s="1"/>
      <c r="J3" s="1"/>
      <c r="K3" s="1"/>
      <c r="L3" s="1"/>
      <c r="M3" s="1"/>
      <c r="N3" s="1"/>
      <c r="O3" s="1"/>
      <c r="P3" s="1"/>
      <c r="Q3" s="1"/>
      <c r="R3" s="1"/>
      <c r="S3" s="1"/>
      <c r="T3" s="1"/>
      <c r="U3" s="1"/>
    </row>
    <row r="4" spans="1:21" ht="67.5">
      <c r="A4" s="97" t="s">
        <v>285</v>
      </c>
      <c r="B4" s="98" t="s">
        <v>286</v>
      </c>
      <c r="C4" s="99" t="s">
        <v>287</v>
      </c>
      <c r="D4" s="100" t="s">
        <v>288</v>
      </c>
      <c r="E4" s="1"/>
      <c r="F4" s="1"/>
      <c r="G4" s="1"/>
      <c r="H4" s="1"/>
      <c r="I4" s="1"/>
      <c r="J4" s="1"/>
      <c r="K4" s="1"/>
      <c r="L4" s="1"/>
      <c r="M4" s="1"/>
      <c r="N4" s="1"/>
      <c r="O4" s="1"/>
      <c r="P4" s="1"/>
      <c r="Q4" s="1"/>
      <c r="R4" s="1"/>
      <c r="S4" s="1"/>
      <c r="T4" s="1"/>
      <c r="U4" s="1"/>
    </row>
    <row r="5" spans="1:21" ht="168.75">
      <c r="A5" s="97" t="s">
        <v>160</v>
      </c>
      <c r="B5" s="101" t="s">
        <v>289</v>
      </c>
      <c r="C5" s="102" t="s">
        <v>290</v>
      </c>
      <c r="D5" s="103" t="s">
        <v>158</v>
      </c>
      <c r="E5" s="1"/>
      <c r="F5" s="1"/>
      <c r="G5" s="1"/>
      <c r="H5" s="1"/>
      <c r="I5" s="1"/>
      <c r="J5" s="1"/>
      <c r="K5" s="1"/>
      <c r="L5" s="1"/>
      <c r="M5" s="1"/>
      <c r="N5" s="1"/>
      <c r="O5" s="1"/>
      <c r="P5" s="1"/>
      <c r="Q5" s="1"/>
      <c r="R5" s="1"/>
      <c r="S5" s="1"/>
      <c r="T5" s="1"/>
      <c r="U5" s="1"/>
    </row>
    <row r="6" spans="1:21" ht="135">
      <c r="A6" s="97" t="s">
        <v>141</v>
      </c>
      <c r="B6" s="104" t="s">
        <v>228</v>
      </c>
      <c r="C6" s="102" t="s">
        <v>291</v>
      </c>
      <c r="D6" s="103" t="s">
        <v>292</v>
      </c>
      <c r="E6" s="1"/>
      <c r="F6" s="1"/>
      <c r="G6" s="1"/>
      <c r="H6" s="1"/>
      <c r="I6" s="1"/>
      <c r="J6" s="1"/>
      <c r="K6" s="1"/>
      <c r="L6" s="1"/>
      <c r="M6" s="1"/>
      <c r="N6" s="1"/>
      <c r="O6" s="1"/>
      <c r="P6" s="1"/>
      <c r="Q6" s="1"/>
      <c r="R6" s="1"/>
      <c r="S6" s="1"/>
      <c r="T6" s="1"/>
      <c r="U6" s="1"/>
    </row>
    <row r="7" spans="1:21" ht="168.75">
      <c r="A7" s="97" t="s">
        <v>159</v>
      </c>
      <c r="B7" s="105" t="s">
        <v>231</v>
      </c>
      <c r="C7" s="102" t="s">
        <v>293</v>
      </c>
      <c r="D7" s="103" t="s">
        <v>294</v>
      </c>
      <c r="E7" s="1"/>
      <c r="F7" s="1"/>
      <c r="G7" s="1"/>
      <c r="H7" s="1"/>
      <c r="I7" s="1"/>
      <c r="J7" s="1"/>
      <c r="K7" s="1"/>
      <c r="L7" s="1"/>
      <c r="M7" s="1"/>
      <c r="N7" s="1"/>
      <c r="O7" s="1"/>
      <c r="P7" s="1"/>
      <c r="Q7" s="1"/>
      <c r="R7" s="1"/>
      <c r="S7" s="1"/>
      <c r="T7" s="1"/>
      <c r="U7" s="1"/>
    </row>
    <row r="8" spans="1:21" ht="101.25">
      <c r="A8" s="97" t="s">
        <v>161</v>
      </c>
      <c r="B8" s="106" t="s">
        <v>234</v>
      </c>
      <c r="C8" s="102" t="s">
        <v>295</v>
      </c>
      <c r="D8" s="103" t="s">
        <v>156</v>
      </c>
      <c r="E8" s="1"/>
      <c r="F8" s="1"/>
      <c r="G8" s="1"/>
      <c r="H8" s="1"/>
      <c r="I8" s="1"/>
      <c r="J8" s="1"/>
      <c r="K8" s="1"/>
      <c r="L8" s="1"/>
      <c r="M8" s="1"/>
      <c r="N8" s="1"/>
      <c r="O8" s="1"/>
      <c r="P8" s="1"/>
      <c r="Q8" s="1"/>
      <c r="R8" s="1"/>
      <c r="S8" s="1"/>
      <c r="T8" s="1"/>
      <c r="U8" s="1"/>
    </row>
    <row r="9" spans="1:21" ht="14.25" customHeight="1">
      <c r="A9" s="97"/>
      <c r="B9" s="97"/>
      <c r="C9" s="107"/>
      <c r="D9" s="107"/>
      <c r="E9" s="1"/>
      <c r="F9" s="1"/>
      <c r="G9" s="1"/>
      <c r="H9" s="1"/>
      <c r="I9" s="1"/>
      <c r="J9" s="1"/>
      <c r="K9" s="1"/>
      <c r="L9" s="1"/>
      <c r="M9" s="1"/>
      <c r="N9" s="1"/>
      <c r="O9" s="1"/>
      <c r="P9" s="1"/>
      <c r="Q9" s="1"/>
      <c r="R9" s="1"/>
      <c r="S9" s="1"/>
      <c r="T9" s="1"/>
      <c r="U9" s="1"/>
    </row>
    <row r="10" spans="1:21" ht="14.25" customHeight="1">
      <c r="A10" s="667"/>
      <c r="B10" s="668"/>
      <c r="C10" s="668"/>
      <c r="D10" s="668"/>
      <c r="E10" s="667"/>
      <c r="F10" s="1"/>
      <c r="G10" s="1"/>
      <c r="H10" s="1"/>
      <c r="I10" s="1"/>
      <c r="J10" s="1"/>
      <c r="K10" s="1"/>
      <c r="L10" s="1"/>
      <c r="M10" s="1"/>
      <c r="N10" s="1"/>
      <c r="O10" s="1"/>
      <c r="P10" s="1"/>
      <c r="Q10" s="1"/>
      <c r="R10" s="1"/>
      <c r="S10" s="1"/>
      <c r="T10" s="1"/>
      <c r="U10" s="1"/>
    </row>
    <row r="11" spans="1:21" ht="14.25" customHeight="1">
      <c r="A11" s="667"/>
      <c r="B11" s="676" t="s">
        <v>296</v>
      </c>
      <c r="C11" s="676" t="s">
        <v>163</v>
      </c>
      <c r="D11" s="676" t="s">
        <v>146</v>
      </c>
      <c r="E11" s="667"/>
      <c r="F11" s="1"/>
      <c r="G11" s="1"/>
      <c r="H11" s="1"/>
      <c r="I11" s="1"/>
      <c r="J11" s="1"/>
      <c r="K11" s="1"/>
      <c r="L11" s="1"/>
      <c r="M11" s="1"/>
      <c r="N11" s="1"/>
      <c r="O11" s="1"/>
      <c r="P11" s="1"/>
      <c r="Q11" s="1"/>
      <c r="R11" s="1"/>
      <c r="S11" s="1"/>
      <c r="T11" s="1"/>
      <c r="U11" s="1"/>
    </row>
    <row r="12" spans="1:21" ht="14.25" customHeight="1">
      <c r="A12" s="667"/>
      <c r="B12" s="676" t="s">
        <v>297</v>
      </c>
      <c r="C12" s="676" t="s">
        <v>152</v>
      </c>
      <c r="D12" s="676" t="s">
        <v>128</v>
      </c>
      <c r="E12" s="667"/>
      <c r="F12" s="1"/>
      <c r="G12" s="1"/>
      <c r="H12" s="1"/>
      <c r="I12" s="1"/>
      <c r="J12" s="1"/>
      <c r="K12" s="1"/>
      <c r="L12" s="1"/>
      <c r="M12" s="1"/>
      <c r="N12" s="1"/>
      <c r="O12" s="1"/>
      <c r="P12" s="1"/>
      <c r="Q12" s="1"/>
      <c r="R12" s="1"/>
      <c r="S12" s="1"/>
      <c r="T12" s="1"/>
      <c r="U12" s="1"/>
    </row>
    <row r="13" spans="1:21" ht="14.25" customHeight="1">
      <c r="A13" s="667"/>
      <c r="B13" s="676"/>
      <c r="C13" s="676" t="s">
        <v>151</v>
      </c>
      <c r="D13" s="676" t="s">
        <v>108</v>
      </c>
      <c r="E13" s="667"/>
      <c r="F13" s="1"/>
      <c r="G13" s="1"/>
      <c r="H13" s="1"/>
      <c r="I13" s="1"/>
      <c r="J13" s="1"/>
      <c r="K13" s="1"/>
      <c r="L13" s="1"/>
      <c r="M13" s="1"/>
      <c r="N13" s="1"/>
      <c r="O13" s="1"/>
      <c r="P13" s="1"/>
      <c r="Q13" s="1"/>
      <c r="R13" s="1"/>
      <c r="S13" s="1" t="str">
        <f>IF(OR(R13='Tabla Impacto'!$C$11,R13='Tabla Impacto'!$D$11),"Leve",IF(OR(R13='Tabla Impacto'!$C$12,R13='Tabla Impacto'!$D$12),"Menor",IF(OR(R13='Tabla Impacto'!$C$13,R13='Tabla Impacto'!$D$13),"Moderado",IF(OR(R13='Tabla Impacto'!$C$14,R13='Tabla Impacto'!$D$14),"Mayor",IF(OR(R13='Tabla Impacto'!$C$15,R13='Tabla Impacto'!$D$15),"Catastrófico","")))))</f>
        <v/>
      </c>
      <c r="T13" s="1"/>
      <c r="U13" s="1"/>
    </row>
    <row r="14" spans="1:21" ht="14.25" customHeight="1">
      <c r="A14" s="667"/>
      <c r="B14" s="676"/>
      <c r="C14" s="676" t="s">
        <v>124</v>
      </c>
      <c r="D14" s="676" t="s">
        <v>165</v>
      </c>
      <c r="E14" s="667"/>
      <c r="F14" s="1"/>
      <c r="G14" s="1"/>
      <c r="H14" s="1"/>
      <c r="I14" s="1"/>
      <c r="J14" s="1"/>
      <c r="K14" s="1"/>
      <c r="L14" s="1"/>
      <c r="M14" s="1"/>
      <c r="N14" s="1"/>
      <c r="O14" s="1"/>
      <c r="P14" s="1"/>
      <c r="Q14" s="1"/>
      <c r="R14" s="1"/>
      <c r="S14" s="1"/>
      <c r="T14" s="1"/>
      <c r="U14" s="1"/>
    </row>
    <row r="15" spans="1:21" ht="14.25" customHeight="1">
      <c r="A15" s="667"/>
      <c r="B15" s="676"/>
      <c r="C15" s="676" t="s">
        <v>298</v>
      </c>
      <c r="D15" s="676" t="s">
        <v>148</v>
      </c>
      <c r="E15" s="667"/>
      <c r="F15" s="1"/>
      <c r="G15" s="1"/>
      <c r="H15" s="1"/>
      <c r="I15" s="1"/>
      <c r="J15" s="1"/>
      <c r="K15" s="1"/>
      <c r="L15" s="1"/>
      <c r="M15" s="1"/>
      <c r="N15" s="1"/>
      <c r="O15" s="1"/>
      <c r="P15" s="1"/>
      <c r="Q15" s="1"/>
      <c r="R15" s="1"/>
      <c r="S15" s="1"/>
      <c r="T15" s="1"/>
      <c r="U15" s="1"/>
    </row>
    <row r="16" spans="1:21" ht="14.25" customHeight="1">
      <c r="A16" s="667"/>
      <c r="B16" s="667"/>
      <c r="C16" s="667"/>
      <c r="D16" s="667"/>
      <c r="E16" s="667"/>
      <c r="F16" s="1"/>
      <c r="G16" s="1"/>
      <c r="H16" s="1"/>
      <c r="I16" s="1"/>
      <c r="J16" s="1"/>
      <c r="K16" s="1"/>
      <c r="L16" s="1"/>
      <c r="M16" s="1"/>
      <c r="N16" s="1"/>
      <c r="O16" s="1"/>
    </row>
    <row r="17" spans="1:15" ht="14.25" customHeight="1">
      <c r="A17" s="667"/>
      <c r="B17" s="667"/>
      <c r="C17" s="667"/>
      <c r="D17" s="667"/>
      <c r="E17" s="667"/>
      <c r="F17" s="1"/>
      <c r="G17" s="1"/>
      <c r="H17" s="1"/>
      <c r="I17" s="1"/>
      <c r="J17" s="1"/>
      <c r="K17" s="1"/>
      <c r="L17" s="1"/>
      <c r="M17" s="1"/>
      <c r="N17" s="1"/>
      <c r="O17" s="1"/>
    </row>
    <row r="18" spans="1:15" ht="14.25" customHeight="1">
      <c r="A18" s="667"/>
      <c r="B18" s="667"/>
      <c r="C18" s="667"/>
      <c r="D18" s="667"/>
      <c r="E18" s="667"/>
      <c r="F18" s="1"/>
      <c r="G18" s="1"/>
      <c r="H18" s="1"/>
      <c r="I18" s="1"/>
      <c r="J18" s="1"/>
      <c r="K18" s="1"/>
      <c r="L18" s="1"/>
      <c r="M18" s="1"/>
      <c r="N18" s="1"/>
      <c r="O18" s="1"/>
    </row>
    <row r="19" spans="1:15" ht="14.25" customHeight="1">
      <c r="A19" s="667"/>
      <c r="B19" s="667"/>
      <c r="C19" s="667"/>
      <c r="D19" s="667"/>
      <c r="E19" s="667"/>
      <c r="F19" s="1"/>
      <c r="G19" s="1"/>
      <c r="H19" s="1"/>
      <c r="I19" s="1"/>
      <c r="J19" s="1"/>
      <c r="K19" s="1"/>
      <c r="L19" s="1"/>
      <c r="M19" s="1"/>
      <c r="N19" s="1"/>
      <c r="O19" s="1"/>
    </row>
    <row r="20" spans="1:15" ht="14.25" customHeight="1">
      <c r="A20" s="667"/>
      <c r="B20" s="667"/>
      <c r="C20" s="667"/>
      <c r="D20" s="667"/>
      <c r="E20" s="667"/>
      <c r="F20" s="1"/>
      <c r="G20" s="1"/>
      <c r="H20" s="1"/>
      <c r="I20" s="1"/>
      <c r="J20" s="1"/>
      <c r="K20" s="1"/>
      <c r="L20" s="1"/>
      <c r="M20" s="1"/>
      <c r="N20" s="1"/>
      <c r="O20" s="1"/>
    </row>
    <row r="21" spans="1:15" ht="14.25" customHeight="1">
      <c r="A21" s="667"/>
      <c r="B21" s="667"/>
      <c r="C21" s="667"/>
      <c r="D21" s="667"/>
      <c r="E21" s="667"/>
      <c r="F21" s="1"/>
      <c r="G21" s="1"/>
      <c r="H21" s="1"/>
      <c r="I21" s="1"/>
      <c r="J21" s="1"/>
      <c r="K21" s="1"/>
      <c r="L21" s="1"/>
      <c r="M21" s="1"/>
      <c r="N21" s="1"/>
      <c r="O21" s="1"/>
    </row>
    <row r="22" spans="1:15" ht="14.25" customHeight="1">
      <c r="A22" s="667"/>
      <c r="B22" s="667"/>
      <c r="C22" s="669"/>
      <c r="D22" s="669"/>
      <c r="E22" s="667"/>
      <c r="F22" s="1"/>
      <c r="G22" s="1"/>
      <c r="H22" s="1"/>
      <c r="I22" s="1"/>
      <c r="J22" s="1"/>
      <c r="K22" s="1"/>
      <c r="L22" s="1"/>
      <c r="M22" s="1"/>
      <c r="N22" s="1"/>
      <c r="O22" s="1"/>
    </row>
    <row r="23" spans="1:15" ht="14.25" customHeight="1">
      <c r="A23" s="667"/>
      <c r="B23" s="667"/>
      <c r="C23" s="669"/>
      <c r="D23" s="669"/>
      <c r="E23" s="667"/>
      <c r="F23" s="1"/>
      <c r="G23" s="1"/>
      <c r="H23" s="1"/>
      <c r="I23" s="1"/>
      <c r="J23" s="1"/>
      <c r="K23" s="1"/>
      <c r="L23" s="1"/>
      <c r="M23" s="1"/>
      <c r="N23" s="1"/>
      <c r="O23" s="1"/>
    </row>
    <row r="24" spans="1:15" ht="14.25" customHeight="1">
      <c r="A24" s="667"/>
      <c r="B24" s="667"/>
      <c r="C24" s="669"/>
      <c r="D24" s="669"/>
      <c r="E24" s="667"/>
      <c r="F24" s="1"/>
      <c r="G24" s="1"/>
      <c r="H24" s="1"/>
      <c r="I24" s="1"/>
      <c r="J24" s="1"/>
      <c r="K24" s="1"/>
      <c r="L24" s="1"/>
      <c r="M24" s="1"/>
      <c r="N24" s="1"/>
      <c r="O24" s="1"/>
    </row>
    <row r="25" spans="1:15" ht="14.25" customHeight="1">
      <c r="A25" s="667"/>
      <c r="B25" s="667"/>
      <c r="C25" s="669"/>
      <c r="D25" s="669"/>
      <c r="E25" s="667"/>
      <c r="F25" s="1"/>
      <c r="G25" s="1"/>
      <c r="H25" s="1"/>
      <c r="I25" s="1"/>
      <c r="J25" s="1"/>
      <c r="K25" s="1"/>
      <c r="L25" s="1"/>
      <c r="M25" s="1"/>
      <c r="N25" s="1"/>
      <c r="O25" s="1"/>
    </row>
    <row r="26" spans="1:15" ht="14.25" customHeight="1">
      <c r="A26" s="667"/>
      <c r="B26" s="667"/>
      <c r="C26" s="669"/>
      <c r="D26" s="669"/>
      <c r="E26" s="667"/>
      <c r="F26" s="1"/>
      <c r="G26" s="1"/>
      <c r="H26" s="1"/>
      <c r="I26" s="1"/>
      <c r="J26" s="1"/>
      <c r="K26" s="1"/>
      <c r="L26" s="1"/>
      <c r="M26" s="1"/>
      <c r="N26" s="1"/>
      <c r="O26" s="1"/>
    </row>
    <row r="27" spans="1:15" ht="14.25" customHeight="1">
      <c r="A27" s="667"/>
      <c r="B27" s="667"/>
      <c r="C27" s="669"/>
      <c r="D27" s="669"/>
      <c r="E27" s="667"/>
      <c r="F27" s="1"/>
      <c r="G27" s="1"/>
      <c r="H27" s="1"/>
      <c r="I27" s="1"/>
      <c r="J27" s="1"/>
      <c r="K27" s="1"/>
      <c r="L27" s="1"/>
      <c r="M27" s="1"/>
      <c r="N27" s="1"/>
      <c r="O27" s="1"/>
    </row>
    <row r="28" spans="1:15" ht="14.25" customHeight="1">
      <c r="A28" s="667"/>
      <c r="B28" s="667"/>
      <c r="C28" s="669"/>
      <c r="D28" s="669"/>
      <c r="E28" s="667"/>
      <c r="F28" s="1"/>
      <c r="G28" s="1"/>
      <c r="H28" s="1"/>
      <c r="I28" s="1"/>
      <c r="J28" s="1"/>
      <c r="K28" s="1"/>
      <c r="L28" s="1"/>
      <c r="M28" s="1"/>
      <c r="N28" s="1"/>
      <c r="O28" s="1"/>
    </row>
    <row r="29" spans="1:15" ht="14.25" customHeight="1">
      <c r="A29" s="667"/>
      <c r="B29" s="667"/>
      <c r="C29" s="669"/>
      <c r="D29" s="669"/>
      <c r="E29" s="667"/>
      <c r="F29" s="1"/>
      <c r="G29" s="1"/>
      <c r="H29" s="1"/>
      <c r="I29" s="1"/>
      <c r="J29" s="1"/>
      <c r="K29" s="1"/>
      <c r="L29" s="1"/>
      <c r="M29" s="1"/>
      <c r="N29" s="1"/>
      <c r="O29" s="1"/>
    </row>
    <row r="30" spans="1:15" ht="14.25" customHeight="1">
      <c r="A30" s="667"/>
      <c r="B30" s="667"/>
      <c r="C30" s="669"/>
      <c r="D30" s="669"/>
      <c r="E30" s="667"/>
      <c r="F30" s="1"/>
      <c r="G30" s="1"/>
      <c r="H30" s="1"/>
      <c r="I30" s="1"/>
      <c r="J30" s="1"/>
      <c r="K30" s="1"/>
      <c r="L30" s="1"/>
      <c r="M30" s="1"/>
      <c r="N30" s="1"/>
      <c r="O30" s="1"/>
    </row>
    <row r="31" spans="1:15" ht="14.25" customHeight="1">
      <c r="A31" s="667"/>
      <c r="B31" s="667"/>
      <c r="C31" s="669"/>
      <c r="D31" s="669"/>
      <c r="E31" s="667"/>
      <c r="F31" s="1"/>
      <c r="G31" s="1"/>
      <c r="H31" s="1"/>
      <c r="I31" s="1"/>
      <c r="J31" s="1"/>
      <c r="K31" s="1"/>
      <c r="L31" s="1"/>
      <c r="M31" s="1"/>
      <c r="N31" s="1"/>
      <c r="O31" s="1"/>
    </row>
    <row r="32" spans="1:15" ht="14.25" customHeight="1">
      <c r="A32" s="667"/>
      <c r="B32" s="667"/>
      <c r="C32" s="669"/>
      <c r="D32" s="669"/>
      <c r="E32" s="667"/>
      <c r="F32" s="1"/>
      <c r="G32" s="1"/>
      <c r="H32" s="1"/>
      <c r="I32" s="1"/>
      <c r="J32" s="1"/>
      <c r="K32" s="1"/>
      <c r="L32" s="1"/>
      <c r="M32" s="1"/>
      <c r="N32" s="1"/>
      <c r="O32" s="1"/>
    </row>
    <row r="33" spans="1:15" ht="14.25" customHeight="1">
      <c r="A33" s="667"/>
      <c r="B33" s="667"/>
      <c r="C33" s="669"/>
      <c r="D33" s="669"/>
      <c r="E33" s="667"/>
      <c r="F33" s="1"/>
      <c r="G33" s="1"/>
      <c r="H33" s="1"/>
      <c r="I33" s="1"/>
      <c r="J33" s="1"/>
      <c r="K33" s="1"/>
      <c r="L33" s="1"/>
      <c r="M33" s="1"/>
      <c r="N33" s="1"/>
      <c r="O33" s="1"/>
    </row>
    <row r="34" spans="1:15" ht="14.25" customHeight="1">
      <c r="A34" s="667"/>
      <c r="B34" s="667"/>
      <c r="C34" s="669"/>
      <c r="D34" s="669"/>
      <c r="E34" s="667"/>
      <c r="F34" s="1"/>
      <c r="G34" s="1"/>
      <c r="H34" s="1"/>
      <c r="I34" s="1"/>
      <c r="J34" s="1"/>
      <c r="K34" s="1"/>
      <c r="L34" s="1"/>
      <c r="M34" s="1"/>
      <c r="N34" s="1"/>
      <c r="O34" s="1"/>
    </row>
    <row r="35" spans="1:15" ht="14.25" customHeight="1">
      <c r="A35" s="667"/>
      <c r="B35" s="667"/>
      <c r="C35" s="669"/>
      <c r="D35" s="669"/>
      <c r="E35" s="667"/>
      <c r="F35" s="1"/>
      <c r="G35" s="1"/>
      <c r="H35" s="1"/>
      <c r="I35" s="1"/>
      <c r="J35" s="1"/>
      <c r="K35" s="1"/>
      <c r="L35" s="1"/>
      <c r="M35" s="1"/>
      <c r="N35" s="1"/>
      <c r="O35" s="1"/>
    </row>
    <row r="36" spans="1:15" ht="14.25" customHeight="1">
      <c r="A36" s="667"/>
      <c r="B36" s="667"/>
      <c r="C36" s="669"/>
      <c r="D36" s="669"/>
      <c r="E36" s="667"/>
      <c r="F36" s="1"/>
      <c r="G36" s="1"/>
      <c r="H36" s="1"/>
      <c r="I36" s="1"/>
      <c r="J36" s="1"/>
      <c r="K36" s="1"/>
      <c r="L36" s="1"/>
      <c r="M36" s="1"/>
      <c r="N36" s="1"/>
      <c r="O36" s="1"/>
    </row>
    <row r="37" spans="1:15" ht="14.25" customHeight="1">
      <c r="A37" s="667"/>
      <c r="B37" s="667"/>
      <c r="C37" s="669"/>
      <c r="D37" s="669"/>
      <c r="E37" s="667"/>
      <c r="F37" s="1"/>
      <c r="G37" s="1"/>
      <c r="H37" s="1"/>
      <c r="I37" s="1"/>
      <c r="J37" s="1"/>
      <c r="K37" s="1"/>
      <c r="L37" s="1"/>
      <c r="M37" s="1"/>
      <c r="N37" s="1"/>
      <c r="O37" s="1"/>
    </row>
    <row r="38" spans="1:15" ht="14.25" customHeight="1">
      <c r="A38" s="667"/>
      <c r="B38" s="667"/>
      <c r="C38" s="669"/>
      <c r="D38" s="669"/>
      <c r="E38" s="667"/>
      <c r="F38" s="1"/>
      <c r="G38" s="1"/>
      <c r="H38" s="1"/>
      <c r="I38" s="1"/>
      <c r="J38" s="1"/>
      <c r="K38" s="1"/>
      <c r="L38" s="1"/>
      <c r="M38" s="1"/>
      <c r="N38" s="1"/>
      <c r="O38" s="1"/>
    </row>
    <row r="39" spans="1:15" ht="14.25" customHeight="1">
      <c r="A39" s="667"/>
      <c r="B39" s="667"/>
      <c r="C39" s="669"/>
      <c r="D39" s="669"/>
      <c r="E39" s="667"/>
      <c r="F39" s="1"/>
      <c r="G39" s="1"/>
      <c r="H39" s="1"/>
      <c r="I39" s="1"/>
      <c r="J39" s="1"/>
      <c r="K39" s="1"/>
      <c r="L39" s="1"/>
      <c r="M39" s="1"/>
      <c r="N39" s="1"/>
      <c r="O39" s="1"/>
    </row>
    <row r="40" spans="1:15" ht="14.25" customHeight="1">
      <c r="A40" s="667"/>
      <c r="B40" s="667"/>
      <c r="C40" s="669"/>
      <c r="D40" s="669"/>
      <c r="E40" s="667"/>
      <c r="F40" s="1"/>
      <c r="G40" s="1"/>
      <c r="H40" s="1"/>
      <c r="I40" s="1"/>
      <c r="J40" s="1"/>
      <c r="K40" s="1"/>
      <c r="L40" s="1"/>
      <c r="M40" s="1"/>
      <c r="N40" s="1"/>
      <c r="O40" s="1"/>
    </row>
    <row r="41" spans="1:15" ht="14.25" customHeight="1">
      <c r="A41" s="667"/>
      <c r="B41" s="667"/>
      <c r="C41" s="669"/>
      <c r="D41" s="669"/>
      <c r="E41" s="667"/>
      <c r="F41" s="1"/>
      <c r="G41" s="1"/>
      <c r="H41" s="1"/>
      <c r="I41" s="1"/>
      <c r="J41" s="1"/>
      <c r="K41" s="1"/>
      <c r="L41" s="1"/>
      <c r="M41" s="1"/>
      <c r="N41" s="1"/>
      <c r="O41" s="1"/>
    </row>
    <row r="42" spans="1:15" ht="14.25" customHeight="1">
      <c r="A42" s="667"/>
      <c r="B42" s="667"/>
      <c r="C42" s="669"/>
      <c r="D42" s="669"/>
      <c r="E42" s="667"/>
      <c r="F42" s="1"/>
      <c r="G42" s="1"/>
      <c r="H42" s="1"/>
      <c r="I42" s="1"/>
      <c r="J42" s="1"/>
      <c r="K42" s="1"/>
      <c r="L42" s="1"/>
      <c r="M42" s="1"/>
      <c r="N42" s="1"/>
      <c r="O42" s="1"/>
    </row>
    <row r="43" spans="1:15" ht="14.25" customHeight="1">
      <c r="A43" s="667"/>
      <c r="B43" s="667"/>
      <c r="C43" s="669"/>
      <c r="D43" s="669"/>
      <c r="E43" s="667"/>
      <c r="F43" s="1"/>
      <c r="G43" s="1"/>
      <c r="H43" s="1"/>
      <c r="I43" s="1"/>
      <c r="J43" s="1"/>
      <c r="K43" s="1"/>
      <c r="L43" s="1"/>
      <c r="M43" s="1"/>
      <c r="N43" s="1"/>
      <c r="O43" s="1"/>
    </row>
    <row r="44" spans="1:15" ht="14.25" customHeight="1">
      <c r="A44" s="667"/>
      <c r="B44" s="667"/>
      <c r="C44" s="669"/>
      <c r="D44" s="669"/>
      <c r="E44" s="667"/>
      <c r="F44" s="1"/>
      <c r="G44" s="1"/>
      <c r="H44" s="1"/>
      <c r="I44" s="1"/>
      <c r="J44" s="1"/>
      <c r="K44" s="1"/>
      <c r="L44" s="1"/>
      <c r="M44" s="1"/>
      <c r="N44" s="1"/>
      <c r="O44" s="1"/>
    </row>
    <row r="45" spans="1:15" ht="14.25" customHeight="1">
      <c r="A45" s="667"/>
      <c r="B45" s="667"/>
      <c r="C45" s="669"/>
      <c r="D45" s="669"/>
      <c r="E45" s="667"/>
      <c r="F45" s="1"/>
      <c r="G45" s="1"/>
      <c r="H45" s="1"/>
      <c r="I45" s="1"/>
      <c r="J45" s="1"/>
      <c r="K45" s="1"/>
      <c r="L45" s="1"/>
      <c r="M45" s="1"/>
      <c r="N45" s="1"/>
      <c r="O45" s="1"/>
    </row>
    <row r="46" spans="1:15" ht="14.25" customHeight="1">
      <c r="A46" s="667"/>
      <c r="B46" s="667"/>
      <c r="C46" s="669"/>
      <c r="D46" s="669"/>
      <c r="E46" s="667"/>
      <c r="F46" s="1"/>
      <c r="G46" s="1"/>
      <c r="H46" s="1"/>
      <c r="I46" s="1"/>
      <c r="J46" s="1"/>
      <c r="K46" s="1"/>
      <c r="L46" s="1"/>
      <c r="M46" s="1"/>
      <c r="N46" s="1"/>
      <c r="O46" s="1"/>
    </row>
    <row r="47" spans="1:15" ht="14.25" customHeight="1">
      <c r="A47" s="667"/>
      <c r="B47" s="667"/>
      <c r="C47" s="669"/>
      <c r="D47" s="669"/>
      <c r="E47" s="667"/>
      <c r="F47" s="1"/>
      <c r="G47" s="1"/>
      <c r="H47" s="1"/>
      <c r="I47" s="1"/>
      <c r="J47" s="1"/>
      <c r="K47" s="1"/>
      <c r="L47" s="1"/>
      <c r="M47" s="1"/>
      <c r="N47" s="1"/>
      <c r="O47" s="1"/>
    </row>
    <row r="48" spans="1:15" ht="14.25" customHeight="1">
      <c r="A48" s="667"/>
      <c r="B48" s="667"/>
      <c r="C48" s="669"/>
      <c r="D48" s="669"/>
      <c r="E48" s="667"/>
      <c r="F48" s="1"/>
      <c r="G48" s="1"/>
      <c r="H48" s="1"/>
      <c r="I48" s="1"/>
      <c r="J48" s="1"/>
      <c r="K48" s="1"/>
      <c r="L48" s="1"/>
      <c r="M48" s="1"/>
      <c r="N48" s="1"/>
      <c r="O48" s="1"/>
    </row>
    <row r="49" spans="1:15" ht="14.25" customHeight="1">
      <c r="A49" s="667"/>
      <c r="B49" s="667"/>
      <c r="C49" s="669"/>
      <c r="D49" s="669"/>
      <c r="E49" s="667"/>
      <c r="F49" s="1"/>
      <c r="G49" s="1"/>
      <c r="H49" s="1"/>
      <c r="I49" s="1"/>
      <c r="J49" s="1"/>
      <c r="K49" s="1"/>
      <c r="L49" s="1"/>
      <c r="M49" s="1"/>
      <c r="N49" s="1"/>
      <c r="O49" s="1"/>
    </row>
    <row r="50" spans="1:15" ht="14.25" customHeight="1">
      <c r="A50" s="667"/>
      <c r="B50" s="667"/>
      <c r="C50" s="669"/>
      <c r="D50" s="669"/>
      <c r="E50" s="667"/>
      <c r="F50" s="1"/>
      <c r="G50" s="1"/>
      <c r="H50" s="1"/>
      <c r="I50" s="1"/>
      <c r="J50" s="1"/>
      <c r="K50" s="1"/>
      <c r="L50" s="1"/>
      <c r="M50" s="1"/>
      <c r="N50" s="1"/>
      <c r="O50" s="1"/>
    </row>
    <row r="51" spans="1:15" ht="14.25" customHeight="1">
      <c r="A51" s="667"/>
      <c r="B51" s="667"/>
      <c r="C51" s="669"/>
      <c r="D51" s="669"/>
      <c r="E51" s="667"/>
      <c r="F51" s="1"/>
      <c r="G51" s="1"/>
      <c r="H51" s="1"/>
      <c r="I51" s="1"/>
      <c r="J51" s="1"/>
      <c r="K51" s="1"/>
      <c r="L51" s="1"/>
      <c r="M51" s="1"/>
      <c r="N51" s="1"/>
      <c r="O51" s="1"/>
    </row>
    <row r="52" spans="1:15" ht="14.25" customHeight="1">
      <c r="A52" s="667"/>
      <c r="B52" s="670"/>
      <c r="C52" s="671"/>
      <c r="D52" s="671"/>
      <c r="E52" s="672"/>
    </row>
    <row r="53" spans="1:15" ht="14.25" customHeight="1">
      <c r="A53" s="667"/>
      <c r="B53" s="670"/>
      <c r="C53" s="671"/>
      <c r="D53" s="671"/>
      <c r="E53" s="672"/>
    </row>
    <row r="54" spans="1:15" ht="14.25" customHeight="1">
      <c r="A54" s="667"/>
      <c r="B54" s="670"/>
      <c r="C54" s="671"/>
      <c r="D54" s="671"/>
      <c r="E54" s="672"/>
    </row>
    <row r="55" spans="1:15" ht="14.25" customHeight="1">
      <c r="A55" s="667"/>
      <c r="B55" s="670"/>
      <c r="C55" s="671"/>
      <c r="D55" s="671"/>
      <c r="E55" s="672"/>
    </row>
    <row r="56" spans="1:15" ht="14.25" customHeight="1">
      <c r="A56" s="667"/>
      <c r="B56" s="670"/>
      <c r="C56" s="671"/>
      <c r="D56" s="671"/>
      <c r="E56" s="672"/>
    </row>
    <row r="57" spans="1:15" ht="14.25" customHeight="1">
      <c r="A57" s="667"/>
      <c r="B57" s="670"/>
      <c r="C57" s="671"/>
      <c r="D57" s="671"/>
      <c r="E57" s="672"/>
    </row>
    <row r="58" spans="1:15" ht="14.25" customHeight="1">
      <c r="A58" s="667"/>
      <c r="B58" s="670"/>
      <c r="C58" s="671"/>
      <c r="D58" s="671"/>
      <c r="E58" s="672"/>
    </row>
    <row r="59" spans="1:15" ht="14.25" customHeight="1">
      <c r="A59" s="97"/>
      <c r="B59" s="108"/>
      <c r="C59" s="109"/>
      <c r="D59" s="109"/>
    </row>
    <row r="60" spans="1:15" ht="14.25" customHeight="1">
      <c r="A60" s="97"/>
      <c r="B60" s="108"/>
      <c r="C60" s="109"/>
      <c r="D60" s="109"/>
    </row>
    <row r="61" spans="1:15" ht="14.25" customHeight="1">
      <c r="A61" s="97"/>
      <c r="B61" s="108"/>
      <c r="C61" s="109"/>
      <c r="D61" s="109"/>
    </row>
    <row r="62" spans="1:15" ht="14.25" customHeight="1">
      <c r="A62" s="97"/>
      <c r="B62" s="108"/>
      <c r="C62" s="109"/>
      <c r="D62" s="109"/>
    </row>
    <row r="63" spans="1:15" ht="14.25" customHeight="1">
      <c r="A63" s="97"/>
      <c r="B63" s="108"/>
      <c r="C63" s="109"/>
      <c r="D63" s="109"/>
    </row>
    <row r="64" spans="1:15" ht="14.25" customHeight="1">
      <c r="A64" s="97"/>
      <c r="B64" s="108"/>
      <c r="C64" s="109"/>
      <c r="D64" s="109"/>
    </row>
    <row r="65" spans="1:4" ht="14.25" customHeight="1">
      <c r="A65" s="97"/>
      <c r="B65" s="108"/>
      <c r="C65" s="109"/>
      <c r="D65" s="109"/>
    </row>
    <row r="66" spans="1:4" ht="14.25" customHeight="1">
      <c r="A66" s="97"/>
      <c r="B66" s="108"/>
      <c r="C66" s="109"/>
      <c r="D66" s="109"/>
    </row>
    <row r="67" spans="1:4" ht="14.25" customHeight="1">
      <c r="A67" s="97"/>
      <c r="B67" s="108"/>
      <c r="C67" s="109"/>
      <c r="D67" s="109"/>
    </row>
    <row r="68" spans="1:4" ht="14.25" customHeight="1">
      <c r="A68" s="97"/>
      <c r="B68" s="108"/>
      <c r="C68" s="109"/>
      <c r="D68" s="109"/>
    </row>
    <row r="69" spans="1:4" ht="14.25" customHeight="1">
      <c r="A69" s="97"/>
      <c r="B69" s="108"/>
      <c r="C69" s="109"/>
      <c r="D69" s="109"/>
    </row>
    <row r="70" spans="1:4" ht="14.25" customHeight="1">
      <c r="A70" s="97"/>
      <c r="B70" s="108"/>
      <c r="C70" s="109"/>
      <c r="D70" s="109"/>
    </row>
    <row r="71" spans="1:4" ht="14.25" customHeight="1">
      <c r="A71" s="97"/>
      <c r="B71" s="108"/>
      <c r="C71" s="109"/>
      <c r="D71" s="109"/>
    </row>
    <row r="72" spans="1:4" ht="14.25" customHeight="1">
      <c r="A72" s="97"/>
      <c r="B72" s="108"/>
      <c r="C72" s="109"/>
      <c r="D72" s="109"/>
    </row>
    <row r="73" spans="1:4" ht="14.25" customHeight="1">
      <c r="A73" s="97"/>
      <c r="B73" s="108"/>
      <c r="C73" s="109"/>
      <c r="D73" s="109"/>
    </row>
    <row r="74" spans="1:4" ht="14.25" customHeight="1">
      <c r="A74" s="97"/>
      <c r="B74" s="108"/>
      <c r="C74" s="109"/>
      <c r="D74" s="109"/>
    </row>
    <row r="75" spans="1:4" ht="14.25" customHeight="1">
      <c r="A75" s="97"/>
      <c r="B75" s="108"/>
      <c r="C75" s="109"/>
      <c r="D75" s="109"/>
    </row>
    <row r="76" spans="1:4" ht="14.25" customHeight="1">
      <c r="A76" s="97"/>
      <c r="B76" s="108"/>
      <c r="C76" s="109"/>
      <c r="D76" s="109"/>
    </row>
    <row r="77" spans="1:4" ht="14.25" customHeight="1">
      <c r="A77" s="97"/>
      <c r="B77" s="108"/>
      <c r="C77" s="109"/>
      <c r="D77" s="109"/>
    </row>
    <row r="78" spans="1:4" ht="14.25" customHeight="1">
      <c r="A78" s="97"/>
      <c r="B78" s="108"/>
      <c r="C78" s="109"/>
      <c r="D78" s="109"/>
    </row>
    <row r="79" spans="1:4" ht="14.25" customHeight="1">
      <c r="A79" s="97"/>
      <c r="B79" s="108"/>
      <c r="C79" s="109"/>
      <c r="D79" s="109"/>
    </row>
    <row r="80" spans="1:4" ht="14.25" customHeight="1">
      <c r="A80" s="97"/>
      <c r="B80" s="108"/>
      <c r="C80" s="109"/>
      <c r="D80" s="109"/>
    </row>
    <row r="81" spans="1:4" ht="14.25" customHeight="1">
      <c r="A81" s="97"/>
      <c r="B81" s="108"/>
      <c r="C81" s="109"/>
      <c r="D81" s="109"/>
    </row>
    <row r="82" spans="1:4" ht="14.25" customHeight="1">
      <c r="A82" s="97"/>
      <c r="B82" s="108"/>
      <c r="C82" s="109"/>
      <c r="D82" s="109"/>
    </row>
    <row r="83" spans="1:4" ht="14.25" customHeight="1">
      <c r="A83" s="97"/>
      <c r="B83" s="108"/>
      <c r="C83" s="109"/>
      <c r="D83" s="109"/>
    </row>
    <row r="84" spans="1:4" ht="14.25" customHeight="1">
      <c r="A84" s="97"/>
      <c r="B84" s="108"/>
      <c r="C84" s="109"/>
      <c r="D84" s="109"/>
    </row>
    <row r="85" spans="1:4" ht="14.25" customHeight="1">
      <c r="A85" s="97"/>
      <c r="B85" s="108"/>
      <c r="C85" s="109"/>
      <c r="D85" s="109"/>
    </row>
    <row r="86" spans="1:4" ht="14.25" customHeight="1">
      <c r="A86" s="97"/>
      <c r="B86" s="108"/>
      <c r="C86" s="109"/>
      <c r="D86" s="109"/>
    </row>
    <row r="87" spans="1:4" ht="14.25" customHeight="1">
      <c r="A87" s="97"/>
      <c r="B87" s="108"/>
      <c r="C87" s="109"/>
      <c r="D87" s="109"/>
    </row>
    <row r="88" spans="1:4" ht="14.25" customHeight="1">
      <c r="A88" s="97"/>
      <c r="B88" s="108"/>
      <c r="C88" s="109"/>
      <c r="D88" s="109"/>
    </row>
    <row r="89" spans="1:4" ht="14.25" customHeight="1">
      <c r="A89" s="97"/>
      <c r="B89" s="108"/>
      <c r="C89" s="109"/>
      <c r="D89" s="109"/>
    </row>
    <row r="90" spans="1:4" ht="14.25" customHeight="1">
      <c r="A90" s="97"/>
      <c r="B90" s="108"/>
      <c r="C90" s="109"/>
      <c r="D90" s="109"/>
    </row>
    <row r="91" spans="1:4" ht="14.25" customHeight="1">
      <c r="A91" s="97"/>
      <c r="B91" s="108"/>
      <c r="C91" s="109"/>
      <c r="D91" s="109"/>
    </row>
    <row r="92" spans="1:4" ht="14.25" customHeight="1">
      <c r="A92" s="97"/>
      <c r="B92" s="108"/>
      <c r="C92" s="109"/>
      <c r="D92" s="109"/>
    </row>
    <row r="93" spans="1:4" ht="14.25" customHeight="1">
      <c r="A93" s="97"/>
      <c r="B93" s="108"/>
      <c r="C93" s="109"/>
      <c r="D93" s="109"/>
    </row>
    <row r="94" spans="1:4" ht="14.25" customHeight="1">
      <c r="A94" s="97"/>
      <c r="B94" s="108"/>
      <c r="C94" s="109"/>
      <c r="D94" s="109"/>
    </row>
    <row r="95" spans="1:4" ht="14.25" customHeight="1">
      <c r="A95" s="97"/>
      <c r="B95" s="108"/>
      <c r="C95" s="109"/>
      <c r="D95" s="109"/>
    </row>
    <row r="96" spans="1:4" ht="14.25" customHeight="1">
      <c r="A96" s="97"/>
      <c r="B96" s="108"/>
      <c r="C96" s="109"/>
      <c r="D96" s="109"/>
    </row>
    <row r="97" spans="1:4" ht="14.25" customHeight="1">
      <c r="A97" s="97"/>
      <c r="B97" s="108"/>
      <c r="C97" s="109"/>
      <c r="D97" s="109"/>
    </row>
    <row r="98" spans="1:4" ht="14.25" customHeight="1">
      <c r="A98" s="97"/>
      <c r="B98" s="108"/>
      <c r="C98" s="109"/>
      <c r="D98" s="109"/>
    </row>
    <row r="99" spans="1:4" ht="14.25" customHeight="1">
      <c r="A99" s="97"/>
      <c r="B99" s="108"/>
      <c r="C99" s="109"/>
      <c r="D99" s="109"/>
    </row>
    <row r="100" spans="1:4" ht="14.25" customHeight="1">
      <c r="A100" s="97"/>
      <c r="B100" s="108"/>
      <c r="C100" s="109"/>
      <c r="D100" s="109"/>
    </row>
    <row r="101" spans="1:4" ht="14.25" customHeight="1">
      <c r="A101" s="97"/>
      <c r="B101" s="108"/>
      <c r="C101" s="109"/>
      <c r="D101" s="109"/>
    </row>
    <row r="102" spans="1:4" ht="14.25" customHeight="1">
      <c r="A102" s="97"/>
      <c r="B102" s="108"/>
      <c r="C102" s="109"/>
      <c r="D102" s="109"/>
    </row>
    <row r="103" spans="1:4" ht="14.25" customHeight="1">
      <c r="A103" s="97"/>
      <c r="B103" s="108"/>
      <c r="C103" s="109"/>
      <c r="D103" s="109"/>
    </row>
    <row r="104" spans="1:4" ht="14.25" customHeight="1">
      <c r="A104" s="97"/>
      <c r="B104" s="108"/>
      <c r="C104" s="109"/>
      <c r="D104" s="109"/>
    </row>
    <row r="105" spans="1:4" ht="14.25" customHeight="1">
      <c r="A105" s="97"/>
      <c r="B105" s="108"/>
      <c r="C105" s="109"/>
      <c r="D105" s="109"/>
    </row>
    <row r="106" spans="1:4" ht="14.25" customHeight="1">
      <c r="A106" s="97"/>
      <c r="B106" s="108"/>
      <c r="C106" s="109"/>
      <c r="D106" s="109"/>
    </row>
    <row r="107" spans="1:4" ht="14.25" customHeight="1">
      <c r="A107" s="97"/>
      <c r="B107" s="108"/>
      <c r="C107" s="109"/>
      <c r="D107" s="109"/>
    </row>
    <row r="108" spans="1:4" ht="14.25" customHeight="1">
      <c r="A108" s="97"/>
      <c r="B108" s="108"/>
      <c r="C108" s="109"/>
      <c r="D108" s="109"/>
    </row>
    <row r="109" spans="1:4" ht="14.25" customHeight="1">
      <c r="A109" s="97"/>
      <c r="B109" s="108"/>
      <c r="C109" s="109"/>
      <c r="D109" s="109"/>
    </row>
    <row r="110" spans="1:4" ht="14.25" customHeight="1">
      <c r="A110" s="97"/>
      <c r="B110" s="108"/>
      <c r="C110" s="109"/>
      <c r="D110" s="109"/>
    </row>
    <row r="111" spans="1:4" ht="14.25" customHeight="1">
      <c r="A111" s="97"/>
      <c r="B111" s="108"/>
      <c r="C111" s="109"/>
      <c r="D111" s="109"/>
    </row>
    <row r="112" spans="1:4" ht="14.25" customHeight="1">
      <c r="A112" s="97"/>
      <c r="B112" s="108"/>
      <c r="C112" s="109"/>
      <c r="D112" s="109"/>
    </row>
    <row r="113" spans="1:4" ht="14.25" customHeight="1">
      <c r="A113" s="97"/>
      <c r="B113" s="108"/>
      <c r="C113" s="109"/>
      <c r="D113" s="109"/>
    </row>
    <row r="114" spans="1:4" ht="14.25" customHeight="1">
      <c r="A114" s="97"/>
      <c r="B114" s="108"/>
      <c r="C114" s="109"/>
      <c r="D114" s="109"/>
    </row>
    <row r="115" spans="1:4" ht="14.25" customHeight="1">
      <c r="A115" s="97"/>
      <c r="B115" s="108"/>
      <c r="C115" s="109"/>
      <c r="D115" s="109"/>
    </row>
    <row r="116" spans="1:4" ht="14.25" customHeight="1">
      <c r="A116" s="97"/>
      <c r="B116" s="108"/>
      <c r="C116" s="109"/>
      <c r="D116" s="109"/>
    </row>
    <row r="117" spans="1:4" ht="14.25" customHeight="1">
      <c r="A117" s="97"/>
      <c r="B117" s="108"/>
      <c r="C117" s="109"/>
      <c r="D117" s="109"/>
    </row>
    <row r="118" spans="1:4" ht="14.25" customHeight="1">
      <c r="A118" s="97"/>
      <c r="B118" s="108"/>
      <c r="C118" s="109"/>
      <c r="D118" s="109"/>
    </row>
    <row r="119" spans="1:4" ht="14.25" customHeight="1">
      <c r="A119" s="97"/>
      <c r="B119" s="108"/>
      <c r="C119" s="109"/>
      <c r="D119" s="109"/>
    </row>
    <row r="120" spans="1:4" ht="14.25" customHeight="1">
      <c r="A120" s="97"/>
      <c r="B120" s="108"/>
      <c r="C120" s="109"/>
      <c r="D120" s="109"/>
    </row>
    <row r="121" spans="1:4" ht="14.25" customHeight="1">
      <c r="A121" s="97"/>
      <c r="B121" s="108"/>
      <c r="C121" s="109"/>
      <c r="D121" s="109"/>
    </row>
    <row r="122" spans="1:4" ht="14.25" customHeight="1">
      <c r="A122" s="97"/>
      <c r="B122" s="108"/>
      <c r="C122" s="109"/>
      <c r="D122" s="109"/>
    </row>
    <row r="123" spans="1:4" ht="14.25" customHeight="1">
      <c r="A123" s="97"/>
      <c r="B123" s="108"/>
      <c r="C123" s="109"/>
      <c r="D123" s="109"/>
    </row>
    <row r="124" spans="1:4" ht="14.25" customHeight="1">
      <c r="A124" s="97"/>
      <c r="B124" s="108"/>
      <c r="C124" s="109"/>
      <c r="D124" s="109"/>
    </row>
    <row r="125" spans="1:4" ht="14.25" customHeight="1">
      <c r="A125" s="97"/>
      <c r="B125" s="108"/>
      <c r="C125" s="109"/>
      <c r="D125" s="109"/>
    </row>
    <row r="126" spans="1:4" ht="14.25" customHeight="1">
      <c r="A126" s="97"/>
      <c r="B126" s="108"/>
      <c r="C126" s="109"/>
      <c r="D126" s="109"/>
    </row>
    <row r="127" spans="1:4" ht="14.25" customHeight="1">
      <c r="A127" s="97"/>
      <c r="B127" s="108"/>
      <c r="C127" s="109"/>
      <c r="D127" s="109"/>
    </row>
    <row r="128" spans="1:4" ht="14.25" customHeight="1">
      <c r="A128" s="97"/>
      <c r="B128" s="108"/>
      <c r="C128" s="109"/>
      <c r="D128" s="109"/>
    </row>
    <row r="129" spans="1:4" ht="14.25" customHeight="1">
      <c r="A129" s="97"/>
      <c r="B129" s="108"/>
      <c r="C129" s="109"/>
      <c r="D129" s="109"/>
    </row>
    <row r="130" spans="1:4" ht="14.25" customHeight="1">
      <c r="A130" s="97"/>
      <c r="B130" s="108"/>
      <c r="C130" s="109"/>
      <c r="D130" s="109"/>
    </row>
    <row r="131" spans="1:4" ht="14.25" customHeight="1">
      <c r="A131" s="97"/>
      <c r="B131" s="108"/>
      <c r="C131" s="109"/>
      <c r="D131" s="109"/>
    </row>
    <row r="132" spans="1:4" ht="14.25" customHeight="1">
      <c r="A132" s="97"/>
      <c r="B132" s="108"/>
      <c r="C132" s="109"/>
      <c r="D132" s="109"/>
    </row>
    <row r="133" spans="1:4" ht="14.25" customHeight="1">
      <c r="A133" s="97"/>
      <c r="B133" s="108"/>
      <c r="C133" s="109"/>
      <c r="D133" s="109"/>
    </row>
    <row r="134" spans="1:4" ht="14.25" customHeight="1">
      <c r="A134" s="97"/>
      <c r="B134" s="108"/>
      <c r="C134" s="109"/>
      <c r="D134" s="109"/>
    </row>
    <row r="135" spans="1:4" ht="14.25" customHeight="1">
      <c r="A135" s="97"/>
      <c r="B135" s="108"/>
      <c r="C135" s="109"/>
      <c r="D135" s="109"/>
    </row>
    <row r="136" spans="1:4" ht="14.25" customHeight="1">
      <c r="A136" s="97"/>
      <c r="B136" s="108"/>
      <c r="C136" s="109"/>
      <c r="D136" s="109"/>
    </row>
    <row r="137" spans="1:4" ht="14.25" customHeight="1">
      <c r="A137" s="97"/>
      <c r="B137" s="108"/>
      <c r="C137" s="109"/>
      <c r="D137" s="109"/>
    </row>
    <row r="138" spans="1:4" ht="14.25" customHeight="1">
      <c r="A138" s="97"/>
      <c r="B138" s="108"/>
      <c r="C138" s="109"/>
      <c r="D138" s="109"/>
    </row>
    <row r="139" spans="1:4" ht="14.25" customHeight="1">
      <c r="A139" s="97"/>
      <c r="B139" s="108"/>
      <c r="C139" s="109"/>
      <c r="D139" s="109"/>
    </row>
    <row r="140" spans="1:4" ht="14.25" customHeight="1">
      <c r="A140" s="97"/>
      <c r="B140" s="108"/>
      <c r="C140" s="109"/>
      <c r="D140" s="109"/>
    </row>
    <row r="141" spans="1:4" ht="14.25" customHeight="1">
      <c r="A141" s="97"/>
      <c r="B141" s="108"/>
      <c r="C141" s="109"/>
      <c r="D141" s="109"/>
    </row>
    <row r="142" spans="1:4" ht="14.25" customHeight="1">
      <c r="A142" s="97"/>
      <c r="B142" s="108"/>
      <c r="C142" s="109"/>
      <c r="D142" s="109"/>
    </row>
    <row r="143" spans="1:4" ht="14.25" customHeight="1">
      <c r="A143" s="97"/>
      <c r="B143" s="108"/>
      <c r="C143" s="109"/>
      <c r="D143" s="109"/>
    </row>
    <row r="144" spans="1:4" ht="14.25" customHeight="1">
      <c r="A144" s="97"/>
      <c r="B144" s="108"/>
      <c r="C144" s="109"/>
      <c r="D144" s="109"/>
    </row>
    <row r="145" spans="1:4" ht="14.25" customHeight="1">
      <c r="A145" s="97"/>
      <c r="B145" s="108"/>
      <c r="C145" s="109"/>
      <c r="D145" s="109"/>
    </row>
    <row r="146" spans="1:4" ht="14.25" customHeight="1">
      <c r="A146" s="97"/>
      <c r="B146" s="108"/>
      <c r="C146" s="109"/>
      <c r="D146" s="109"/>
    </row>
    <row r="147" spans="1:4" ht="14.25" customHeight="1">
      <c r="A147" s="97"/>
      <c r="B147" s="108"/>
      <c r="C147" s="109"/>
      <c r="D147" s="109"/>
    </row>
    <row r="148" spans="1:4" ht="14.25" customHeight="1">
      <c r="A148" s="97"/>
      <c r="B148" s="108"/>
      <c r="C148" s="109"/>
      <c r="D148" s="109"/>
    </row>
    <row r="149" spans="1:4" ht="14.25" customHeight="1">
      <c r="A149" s="97"/>
      <c r="B149" s="108"/>
      <c r="C149" s="109"/>
      <c r="D149" s="109"/>
    </row>
    <row r="150" spans="1:4" ht="14.25" customHeight="1">
      <c r="A150" s="97"/>
      <c r="B150" s="108"/>
      <c r="C150" s="109"/>
      <c r="D150" s="109"/>
    </row>
    <row r="151" spans="1:4" ht="14.25" customHeight="1">
      <c r="A151" s="97"/>
      <c r="B151" s="108"/>
      <c r="C151" s="109"/>
      <c r="D151" s="109"/>
    </row>
    <row r="152" spans="1:4" ht="14.25" customHeight="1">
      <c r="A152" s="97"/>
      <c r="B152" s="108"/>
      <c r="C152" s="109"/>
      <c r="D152" s="109"/>
    </row>
    <row r="153" spans="1:4" ht="14.25" customHeight="1">
      <c r="A153" s="97"/>
      <c r="B153" s="108"/>
      <c r="C153" s="109"/>
      <c r="D153" s="109"/>
    </row>
    <row r="154" spans="1:4" ht="14.25" customHeight="1">
      <c r="A154" s="97"/>
      <c r="B154" s="108"/>
      <c r="C154" s="109"/>
      <c r="D154" s="109"/>
    </row>
    <row r="155" spans="1:4" ht="14.25" customHeight="1">
      <c r="A155" s="97"/>
      <c r="B155" s="108"/>
      <c r="C155" s="109"/>
      <c r="D155" s="109"/>
    </row>
    <row r="156" spans="1:4" ht="14.25" customHeight="1">
      <c r="A156" s="97"/>
      <c r="B156" s="108"/>
      <c r="C156" s="109"/>
      <c r="D156" s="109"/>
    </row>
    <row r="157" spans="1:4" ht="14.25" customHeight="1">
      <c r="A157" s="97"/>
      <c r="B157" s="108"/>
      <c r="C157" s="109"/>
      <c r="D157" s="109"/>
    </row>
    <row r="158" spans="1:4" ht="14.25" customHeight="1">
      <c r="A158" s="97"/>
      <c r="B158" s="108"/>
      <c r="C158" s="109"/>
      <c r="D158" s="109"/>
    </row>
    <row r="159" spans="1:4" ht="14.25" customHeight="1">
      <c r="A159" s="97"/>
      <c r="B159" s="108"/>
      <c r="C159" s="109"/>
      <c r="D159" s="109"/>
    </row>
    <row r="160" spans="1:4" ht="14.25" customHeight="1">
      <c r="A160" s="97"/>
      <c r="B160" s="108"/>
      <c r="C160" s="109"/>
      <c r="D160" s="109"/>
    </row>
    <row r="161" spans="1:4" ht="14.25" customHeight="1">
      <c r="A161" s="97"/>
      <c r="B161" s="108"/>
      <c r="C161" s="109"/>
      <c r="D161" s="109"/>
    </row>
    <row r="162" spans="1:4" ht="14.25" customHeight="1">
      <c r="A162" s="97"/>
      <c r="B162" s="108"/>
      <c r="C162" s="109"/>
      <c r="D162" s="109"/>
    </row>
    <row r="163" spans="1:4" ht="14.25" customHeight="1">
      <c r="A163" s="97"/>
      <c r="B163" s="108"/>
      <c r="C163" s="109"/>
      <c r="D163" s="109"/>
    </row>
    <row r="164" spans="1:4" ht="14.25" customHeight="1">
      <c r="A164" s="97"/>
      <c r="B164" s="108"/>
      <c r="C164" s="109"/>
      <c r="D164" s="109"/>
    </row>
    <row r="165" spans="1:4" ht="14.25" customHeight="1">
      <c r="A165" s="97"/>
      <c r="B165" s="108"/>
      <c r="C165" s="109"/>
      <c r="D165" s="109"/>
    </row>
    <row r="166" spans="1:4" ht="14.25" customHeight="1">
      <c r="A166" s="97"/>
      <c r="B166" s="108"/>
      <c r="C166" s="109"/>
      <c r="D166" s="109"/>
    </row>
    <row r="167" spans="1:4" ht="14.25" customHeight="1">
      <c r="A167" s="97"/>
      <c r="B167" s="108"/>
      <c r="C167" s="109"/>
      <c r="D167" s="109"/>
    </row>
    <row r="168" spans="1:4" ht="14.25" customHeight="1">
      <c r="A168" s="97"/>
      <c r="B168" s="108"/>
      <c r="C168" s="109"/>
      <c r="D168" s="109"/>
    </row>
    <row r="169" spans="1:4" ht="14.25" customHeight="1">
      <c r="A169" s="97"/>
      <c r="B169" s="108"/>
      <c r="C169" s="109"/>
      <c r="D169" s="109"/>
    </row>
    <row r="170" spans="1:4" ht="14.25" customHeight="1">
      <c r="A170" s="97"/>
      <c r="B170" s="108"/>
      <c r="C170" s="109"/>
      <c r="D170" s="109"/>
    </row>
    <row r="171" spans="1:4" ht="14.25" customHeight="1">
      <c r="A171" s="97"/>
      <c r="B171" s="108"/>
      <c r="C171" s="109"/>
      <c r="D171" s="109"/>
    </row>
    <row r="172" spans="1:4" ht="14.25" customHeight="1">
      <c r="A172" s="97"/>
      <c r="B172" s="108"/>
      <c r="C172" s="109"/>
      <c r="D172" s="109"/>
    </row>
    <row r="173" spans="1:4" ht="14.25" customHeight="1">
      <c r="A173" s="97"/>
      <c r="B173" s="108"/>
      <c r="C173" s="109"/>
      <c r="D173" s="109"/>
    </row>
    <row r="174" spans="1:4" ht="14.25" customHeight="1">
      <c r="A174" s="97"/>
      <c r="B174" s="108"/>
      <c r="C174" s="109"/>
      <c r="D174" s="109"/>
    </row>
    <row r="175" spans="1:4" ht="14.25" customHeight="1">
      <c r="A175" s="97"/>
      <c r="B175" s="108"/>
      <c r="C175" s="109"/>
      <c r="D175" s="109"/>
    </row>
    <row r="176" spans="1:4" ht="14.25" customHeight="1">
      <c r="A176" s="97"/>
      <c r="B176" s="108"/>
      <c r="C176" s="109"/>
      <c r="D176" s="109"/>
    </row>
    <row r="177" spans="1:4" ht="14.25" customHeight="1">
      <c r="A177" s="97"/>
      <c r="B177" s="108"/>
      <c r="C177" s="109"/>
      <c r="D177" s="109"/>
    </row>
    <row r="178" spans="1:4" ht="14.25" customHeight="1">
      <c r="A178" s="97"/>
      <c r="B178" s="108"/>
      <c r="C178" s="109"/>
      <c r="D178" s="109"/>
    </row>
    <row r="179" spans="1:4" ht="14.25" customHeight="1">
      <c r="A179" s="97"/>
      <c r="B179" s="108"/>
      <c r="C179" s="109"/>
      <c r="D179" s="109"/>
    </row>
    <row r="180" spans="1:4" ht="14.25" customHeight="1">
      <c r="A180" s="97"/>
      <c r="B180" s="108"/>
      <c r="C180" s="109"/>
      <c r="D180" s="109"/>
    </row>
    <row r="181" spans="1:4" ht="14.25" customHeight="1">
      <c r="A181" s="97"/>
      <c r="B181" s="108"/>
      <c r="C181" s="109"/>
      <c r="D181" s="109"/>
    </row>
    <row r="182" spans="1:4" ht="14.25" customHeight="1">
      <c r="A182" s="97"/>
      <c r="B182" s="108"/>
      <c r="C182" s="109"/>
      <c r="D182" s="109"/>
    </row>
    <row r="183" spans="1:4" ht="14.25" customHeight="1">
      <c r="A183" s="97"/>
      <c r="B183" s="108"/>
      <c r="C183" s="109"/>
      <c r="D183" s="109"/>
    </row>
    <row r="184" spans="1:4" ht="14.25" customHeight="1">
      <c r="A184" s="97"/>
      <c r="B184" s="108"/>
      <c r="C184" s="109"/>
      <c r="D184" s="109"/>
    </row>
    <row r="185" spans="1:4" ht="14.25" customHeight="1">
      <c r="A185" s="97"/>
      <c r="B185" s="108"/>
      <c r="C185" s="109"/>
      <c r="D185" s="109"/>
    </row>
    <row r="186" spans="1:4" ht="14.25" customHeight="1">
      <c r="A186" s="97"/>
      <c r="B186" s="108"/>
      <c r="C186" s="109"/>
      <c r="D186" s="109"/>
    </row>
    <row r="187" spans="1:4" ht="14.25" customHeight="1">
      <c r="A187" s="97"/>
      <c r="B187" s="108"/>
      <c r="C187" s="109"/>
      <c r="D187" s="109"/>
    </row>
    <row r="188" spans="1:4" ht="14.25" customHeight="1">
      <c r="A188" s="97"/>
      <c r="B188" s="108"/>
      <c r="C188" s="109"/>
      <c r="D188" s="109"/>
    </row>
    <row r="189" spans="1:4" ht="14.25" customHeight="1">
      <c r="A189" s="97"/>
      <c r="B189" s="108"/>
      <c r="C189" s="109"/>
      <c r="D189" s="109"/>
    </row>
    <row r="190" spans="1:4" ht="14.25" customHeight="1">
      <c r="A190" s="97"/>
      <c r="B190" s="108"/>
      <c r="C190" s="109"/>
      <c r="D190" s="109"/>
    </row>
    <row r="191" spans="1:4" ht="14.25" customHeight="1">
      <c r="A191" s="97"/>
      <c r="B191" s="108"/>
      <c r="C191" s="109"/>
      <c r="D191" s="109"/>
    </row>
    <row r="192" spans="1:4" ht="14.25" customHeight="1">
      <c r="A192" s="97"/>
      <c r="B192" s="108"/>
      <c r="C192" s="109"/>
      <c r="D192" s="109"/>
    </row>
    <row r="193" spans="1:4" ht="14.25" customHeight="1">
      <c r="A193" s="97"/>
      <c r="B193" s="108"/>
      <c r="C193" s="109"/>
      <c r="D193" s="109"/>
    </row>
    <row r="194" spans="1:4" ht="14.25" customHeight="1">
      <c r="A194" s="97"/>
      <c r="B194" s="108"/>
      <c r="C194" s="109"/>
      <c r="D194" s="109"/>
    </row>
    <row r="195" spans="1:4" ht="14.25" customHeight="1">
      <c r="A195" s="97"/>
      <c r="B195" s="108"/>
      <c r="C195" s="109"/>
      <c r="D195" s="109"/>
    </row>
    <row r="196" spans="1:4" ht="14.25" customHeight="1">
      <c r="A196" s="97"/>
      <c r="B196" s="108"/>
      <c r="C196" s="109"/>
      <c r="D196" s="109"/>
    </row>
    <row r="197" spans="1:4" ht="14.25" customHeight="1">
      <c r="A197" s="97"/>
      <c r="B197" s="108"/>
      <c r="C197" s="109"/>
      <c r="D197" s="109"/>
    </row>
    <row r="198" spans="1:4" ht="14.25" customHeight="1">
      <c r="A198" s="97"/>
      <c r="B198" s="108"/>
      <c r="C198" s="109"/>
      <c r="D198" s="109"/>
    </row>
    <row r="199" spans="1:4" ht="14.25" customHeight="1">
      <c r="A199" s="97"/>
      <c r="B199" s="108"/>
      <c r="C199" s="109"/>
      <c r="D199" s="109"/>
    </row>
    <row r="200" spans="1:4" ht="14.25" customHeight="1">
      <c r="A200" s="97"/>
      <c r="B200" s="108"/>
      <c r="C200" s="109"/>
      <c r="D200" s="109"/>
    </row>
    <row r="201" spans="1:4" ht="14.25" customHeight="1">
      <c r="A201" s="97"/>
      <c r="B201" s="108"/>
      <c r="C201" s="109"/>
      <c r="D201" s="109"/>
    </row>
    <row r="202" spans="1:4" ht="14.25" customHeight="1">
      <c r="A202" s="97"/>
      <c r="B202" s="108"/>
      <c r="C202" s="109"/>
      <c r="D202" s="109"/>
    </row>
    <row r="203" spans="1:4" ht="14.25" customHeight="1">
      <c r="A203" s="97"/>
      <c r="B203" s="108"/>
      <c r="C203" s="109"/>
      <c r="D203" s="109"/>
    </row>
    <row r="204" spans="1:4" ht="14.25" customHeight="1">
      <c r="A204" s="97"/>
      <c r="B204" s="108"/>
      <c r="C204" s="109"/>
      <c r="D204" s="109"/>
    </row>
    <row r="205" spans="1:4" ht="14.25" customHeight="1">
      <c r="A205" s="97"/>
      <c r="B205" s="108"/>
      <c r="C205" s="109"/>
      <c r="D205" s="109"/>
    </row>
    <row r="206" spans="1:4" ht="14.25" customHeight="1">
      <c r="A206" s="97"/>
      <c r="B206" s="108"/>
      <c r="C206" s="109"/>
      <c r="D206" s="109"/>
    </row>
    <row r="207" spans="1:4" ht="14.25" customHeight="1">
      <c r="A207" s="97"/>
      <c r="B207" s="108"/>
      <c r="C207" s="109"/>
      <c r="D207" s="109"/>
    </row>
    <row r="208" spans="1:4" ht="14.25" customHeight="1">
      <c r="A208" s="1"/>
      <c r="B208" s="108"/>
      <c r="C208" s="108"/>
      <c r="D208" s="108"/>
    </row>
    <row r="209" spans="1:8" ht="14.25" customHeight="1">
      <c r="A209" s="1"/>
      <c r="B209" s="110" t="s">
        <v>299</v>
      </c>
      <c r="C209" s="110" t="s">
        <v>300</v>
      </c>
      <c r="D209" s="66" t="s">
        <v>299</v>
      </c>
      <c r="E209" s="66" t="s">
        <v>300</v>
      </c>
    </row>
    <row r="210" spans="1:8" ht="14.25" customHeight="1">
      <c r="A210" s="1"/>
      <c r="B210" s="111" t="s">
        <v>301</v>
      </c>
      <c r="C210" s="111" t="s">
        <v>302</v>
      </c>
      <c r="D210" s="66" t="s">
        <v>301</v>
      </c>
      <c r="F210" s="66" t="str">
        <f t="shared" ref="F210:F221" si="0">IF(NOT(ISBLANK(D210)),D210,IF(NOT(ISBLANK(E210)),"     "&amp;E210,FALSE))</f>
        <v>Afectación Económica o presupuestal</v>
      </c>
      <c r="G210" s="66" t="s">
        <v>301</v>
      </c>
      <c r="H210" s="66" t="str">
        <f ca="1">IF(NOT(ISERROR(MATCH(G210,ANCHORARRAY(B221),0))),F223&amp;"Por favor no seleccionar los criterios de impacto",G210)</f>
        <v>Afectación Económica o presupuestal</v>
      </c>
    </row>
    <row r="211" spans="1:8" ht="14.25" customHeight="1">
      <c r="A211" s="1"/>
      <c r="B211" s="111" t="s">
        <v>301</v>
      </c>
      <c r="C211" s="111" t="s">
        <v>290</v>
      </c>
      <c r="E211" s="66" t="s">
        <v>302</v>
      </c>
      <c r="F211" s="66" t="str">
        <f t="shared" si="0"/>
        <v xml:space="preserve">     Afectación menor a 10 SMLMV .</v>
      </c>
    </row>
    <row r="212" spans="1:8" ht="14.25" customHeight="1">
      <c r="A212" s="1"/>
      <c r="B212" s="111" t="s">
        <v>301</v>
      </c>
      <c r="C212" s="111" t="s">
        <v>291</v>
      </c>
      <c r="E212" s="66" t="s">
        <v>290</v>
      </c>
      <c r="F212" s="66" t="str">
        <f t="shared" si="0"/>
        <v xml:space="preserve">     Entre 10 y 50 SMLMV </v>
      </c>
    </row>
    <row r="213" spans="1:8" ht="14.25" customHeight="1">
      <c r="A213" s="1"/>
      <c r="B213" s="111" t="s">
        <v>301</v>
      </c>
      <c r="C213" s="111" t="s">
        <v>293</v>
      </c>
      <c r="E213" s="66" t="s">
        <v>291</v>
      </c>
      <c r="F213" s="66" t="str">
        <f t="shared" si="0"/>
        <v xml:space="preserve">     Entre 50 y 100 SMLMV </v>
      </c>
    </row>
    <row r="214" spans="1:8" ht="14.25" customHeight="1">
      <c r="A214" s="1"/>
      <c r="B214" s="111" t="s">
        <v>301</v>
      </c>
      <c r="C214" s="111" t="s">
        <v>295</v>
      </c>
      <c r="E214" s="66" t="s">
        <v>293</v>
      </c>
      <c r="F214" s="66" t="str">
        <f t="shared" si="0"/>
        <v xml:space="preserve">     Entre 100 y 500 SMLMV </v>
      </c>
    </row>
    <row r="215" spans="1:8" ht="14.25" customHeight="1">
      <c r="A215" s="1"/>
      <c r="B215" s="111" t="s">
        <v>284</v>
      </c>
      <c r="C215" s="111" t="s">
        <v>288</v>
      </c>
      <c r="E215" s="66" t="s">
        <v>295</v>
      </c>
      <c r="F215" s="66" t="str">
        <f t="shared" si="0"/>
        <v xml:space="preserve">     Mayor a 500 SMLMV </v>
      </c>
    </row>
    <row r="216" spans="1:8" ht="14.25" customHeight="1">
      <c r="A216" s="1"/>
      <c r="B216" s="111" t="s">
        <v>284</v>
      </c>
      <c r="C216" s="111" t="s">
        <v>158</v>
      </c>
      <c r="D216" s="66" t="s">
        <v>284</v>
      </c>
      <c r="F216" s="66" t="str">
        <f t="shared" si="0"/>
        <v>Pérdida Reputacional</v>
      </c>
    </row>
    <row r="217" spans="1:8" ht="14.25" customHeight="1">
      <c r="A217" s="1"/>
      <c r="B217" s="111" t="s">
        <v>284</v>
      </c>
      <c r="C217" s="111" t="s">
        <v>292</v>
      </c>
      <c r="E217" s="66" t="s">
        <v>288</v>
      </c>
      <c r="F217" s="66" t="str">
        <f t="shared" si="0"/>
        <v xml:space="preserve">     El riesgo afecta la imagen de alguna área de la organización</v>
      </c>
    </row>
    <row r="218" spans="1:8" ht="14.25" customHeight="1">
      <c r="A218" s="1"/>
      <c r="B218" s="111" t="s">
        <v>284</v>
      </c>
      <c r="C218" s="111" t="s">
        <v>294</v>
      </c>
      <c r="E218" s="66" t="s">
        <v>158</v>
      </c>
      <c r="F218" s="66" t="str">
        <f t="shared" si="0"/>
        <v xml:space="preserve">     El riesgo afecta la imagen de la entidad internamente, de conocimiento general, nivel interno, de junta dircetiva y accionistas y/o de provedores</v>
      </c>
    </row>
    <row r="219" spans="1:8" ht="14.25" customHeight="1">
      <c r="A219" s="1"/>
      <c r="B219" s="111" t="s">
        <v>284</v>
      </c>
      <c r="C219" s="111" t="s">
        <v>156</v>
      </c>
      <c r="E219" s="66" t="s">
        <v>292</v>
      </c>
      <c r="F219" s="66" t="str">
        <f t="shared" si="0"/>
        <v xml:space="preserve">     El riesgo afecta la imagen de la entidad con algunos usuarios de relevancia frente al logro de los objetivos</v>
      </c>
    </row>
    <row r="220" spans="1:8" ht="14.25" customHeight="1">
      <c r="A220" s="1"/>
      <c r="B220" s="112"/>
      <c r="C220" s="112"/>
      <c r="E220" s="66" t="s">
        <v>294</v>
      </c>
      <c r="F220" s="66" t="str">
        <f t="shared" si="0"/>
        <v xml:space="preserve">     El riesgo afecta la imagen de de la entidad con efecto publicitario sostenido a nivel de sector administrativo, nivel departamental o municipal</v>
      </c>
    </row>
    <row r="221" spans="1:8" ht="14.25" customHeight="1">
      <c r="A221" s="1"/>
      <c r="B221" s="112" t="str">
        <f ca="1">IFERROR(__xludf.DUMMYFUNCTION("ARRAY_CONSTRAIN(ARRAYFORMULA(UNIQUE('Tabla Impacto'!$B$209:$B$219)), 3, 1)"),"Criterios")</f>
        <v>Criterios</v>
      </c>
      <c r="C221" s="112"/>
      <c r="E221" s="66" t="s">
        <v>156</v>
      </c>
      <c r="F221" s="66" t="str">
        <f t="shared" si="0"/>
        <v xml:space="preserve">     El riesgo afecta la imagen de la entidad a nivel nacional, con efecto publicitarios sostenible a nivel país</v>
      </c>
    </row>
    <row r="222" spans="1:8" ht="14.25" customHeight="1">
      <c r="A222" s="1"/>
      <c r="B222" s="112" t="str">
        <f ca="1">IFERROR(__xludf.DUMMYFUNCTION("""COMPUTED_VALUE"""),"Afectación Económica o presupuestal")</f>
        <v>Afectación Económica o presupuestal</v>
      </c>
      <c r="C222" s="112"/>
    </row>
    <row r="223" spans="1:8" ht="14.25" customHeight="1">
      <c r="B223" s="112" t="str">
        <f ca="1">IFERROR(__xludf.DUMMYFUNCTION("""COMPUTED_VALUE"""),"Pérdida Reputacional")</f>
        <v>Pérdida Reputacional</v>
      </c>
      <c r="C223" s="112"/>
      <c r="F223" s="113" t="s">
        <v>303</v>
      </c>
    </row>
    <row r="224" spans="1:8" ht="14.25" customHeight="1">
      <c r="B224" s="66"/>
      <c r="C224" s="66"/>
      <c r="F224" s="113" t="s">
        <v>304</v>
      </c>
    </row>
    <row r="225" spans="2:4" ht="14.25" customHeight="1">
      <c r="B225" s="66"/>
      <c r="C225" s="66"/>
    </row>
    <row r="226" spans="2:4" ht="14.25" customHeight="1">
      <c r="B226" s="66"/>
      <c r="C226" s="66"/>
    </row>
    <row r="227" spans="2:4" ht="14.25" customHeight="1">
      <c r="B227" s="66"/>
      <c r="C227" s="66"/>
      <c r="D227" s="66"/>
    </row>
    <row r="228" spans="2:4" ht="14.25" customHeight="1">
      <c r="B228" s="66"/>
      <c r="C228" s="66"/>
      <c r="D228" s="66"/>
    </row>
    <row r="229" spans="2:4" ht="14.25" customHeight="1">
      <c r="B229" s="66"/>
      <c r="C229" s="66"/>
      <c r="D229" s="66"/>
    </row>
    <row r="230" spans="2:4" ht="14.25" customHeight="1">
      <c r="B230" s="66"/>
      <c r="C230" s="66"/>
      <c r="D230" s="66"/>
    </row>
    <row r="231" spans="2:4" ht="14.25" customHeight="1">
      <c r="B231" s="66"/>
      <c r="C231" s="66"/>
      <c r="D231" s="66"/>
    </row>
    <row r="232" spans="2:4" ht="14.25" customHeight="1">
      <c r="B232" s="66"/>
      <c r="C232" s="66"/>
      <c r="D232" s="66"/>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125" customWidth="1"/>
    <col min="6" max="26" width="12.5" customWidth="1"/>
  </cols>
  <sheetData>
    <row r="1" spans="1:26" ht="24" customHeight="1">
      <c r="A1" s="114"/>
      <c r="B1" s="1685" t="s">
        <v>305</v>
      </c>
      <c r="C1" s="1686"/>
      <c r="D1" s="1686"/>
      <c r="E1" s="1686"/>
      <c r="F1" s="1687"/>
      <c r="G1" s="114"/>
      <c r="H1" s="114"/>
      <c r="I1" s="114"/>
      <c r="J1" s="114"/>
      <c r="K1" s="114"/>
      <c r="L1" s="114"/>
      <c r="M1" s="114"/>
      <c r="N1" s="114"/>
      <c r="O1" s="114"/>
      <c r="P1" s="114"/>
      <c r="Q1" s="114"/>
      <c r="R1" s="114"/>
      <c r="S1" s="114"/>
      <c r="T1" s="114"/>
      <c r="U1" s="114"/>
      <c r="V1" s="114"/>
      <c r="W1" s="114"/>
      <c r="X1" s="114"/>
      <c r="Y1" s="114"/>
      <c r="Z1" s="114"/>
    </row>
    <row r="2" spans="1:26" ht="12.75" customHeight="1">
      <c r="A2" s="114"/>
      <c r="B2" s="115"/>
      <c r="C2" s="115"/>
      <c r="D2" s="115"/>
      <c r="E2" s="115"/>
      <c r="F2" s="115"/>
      <c r="G2" s="114"/>
      <c r="H2" s="114"/>
      <c r="I2" s="114"/>
      <c r="J2" s="114"/>
      <c r="K2" s="114"/>
      <c r="L2" s="114"/>
      <c r="M2" s="114"/>
      <c r="N2" s="114"/>
      <c r="O2" s="114"/>
      <c r="P2" s="114"/>
      <c r="Q2" s="114"/>
      <c r="R2" s="114"/>
      <c r="S2" s="114"/>
      <c r="T2" s="114"/>
      <c r="U2" s="114"/>
      <c r="V2" s="114"/>
      <c r="W2" s="114"/>
      <c r="X2" s="114"/>
      <c r="Y2" s="114"/>
      <c r="Z2" s="114"/>
    </row>
    <row r="3" spans="1:26" ht="12.75" customHeight="1">
      <c r="A3" s="114"/>
      <c r="B3" s="1688" t="s">
        <v>306</v>
      </c>
      <c r="C3" s="1686"/>
      <c r="D3" s="1689"/>
      <c r="E3" s="116" t="s">
        <v>307</v>
      </c>
      <c r="F3" s="117" t="s">
        <v>308</v>
      </c>
      <c r="G3" s="114"/>
      <c r="H3" s="114"/>
      <c r="I3" s="114"/>
      <c r="J3" s="114"/>
      <c r="K3" s="114"/>
      <c r="L3" s="114"/>
      <c r="M3" s="114"/>
      <c r="N3" s="114"/>
      <c r="O3" s="114"/>
      <c r="P3" s="114"/>
      <c r="Q3" s="114"/>
      <c r="R3" s="114"/>
      <c r="S3" s="114"/>
      <c r="T3" s="114"/>
      <c r="U3" s="114"/>
      <c r="V3" s="114"/>
      <c r="W3" s="114"/>
      <c r="X3" s="114"/>
      <c r="Y3" s="114"/>
      <c r="Z3" s="114"/>
    </row>
    <row r="4" spans="1:26" ht="31.5">
      <c r="A4" s="114"/>
      <c r="B4" s="1690" t="s">
        <v>309</v>
      </c>
      <c r="C4" s="1693" t="s">
        <v>94</v>
      </c>
      <c r="D4" s="118" t="s">
        <v>109</v>
      </c>
      <c r="E4" s="119" t="s">
        <v>310</v>
      </c>
      <c r="F4" s="120">
        <v>0.25</v>
      </c>
      <c r="G4" s="114"/>
      <c r="H4" s="114"/>
      <c r="I4" s="114"/>
      <c r="J4" s="114"/>
      <c r="K4" s="114"/>
      <c r="L4" s="114"/>
      <c r="M4" s="114"/>
      <c r="N4" s="114"/>
      <c r="O4" s="114"/>
      <c r="P4" s="114"/>
      <c r="Q4" s="114"/>
      <c r="R4" s="114"/>
      <c r="S4" s="114"/>
      <c r="T4" s="114"/>
      <c r="U4" s="114"/>
      <c r="V4" s="114"/>
      <c r="W4" s="114"/>
      <c r="X4" s="114"/>
      <c r="Y4" s="114"/>
      <c r="Z4" s="114"/>
    </row>
    <row r="5" spans="1:26" ht="47.25">
      <c r="A5" s="114"/>
      <c r="B5" s="1691"/>
      <c r="C5" s="1676"/>
      <c r="D5" s="121" t="s">
        <v>130</v>
      </c>
      <c r="E5" s="122" t="s">
        <v>311</v>
      </c>
      <c r="F5" s="123">
        <v>0.15</v>
      </c>
      <c r="G5" s="114"/>
      <c r="H5" s="114"/>
      <c r="I5" s="114"/>
      <c r="J5" s="114"/>
      <c r="K5" s="114"/>
      <c r="L5" s="114"/>
      <c r="M5" s="114"/>
      <c r="N5" s="114"/>
      <c r="O5" s="114"/>
      <c r="P5" s="114"/>
      <c r="Q5" s="114"/>
      <c r="R5" s="114"/>
      <c r="S5" s="114"/>
      <c r="T5" s="114"/>
      <c r="U5" s="114"/>
      <c r="V5" s="114"/>
      <c r="W5" s="114"/>
      <c r="X5" s="114"/>
      <c r="Y5" s="114"/>
      <c r="Z5" s="114"/>
    </row>
    <row r="6" spans="1:26" ht="27" customHeight="1">
      <c r="A6" s="114"/>
      <c r="B6" s="1691"/>
      <c r="C6" s="1677"/>
      <c r="D6" s="121" t="s">
        <v>125</v>
      </c>
      <c r="E6" s="122" t="s">
        <v>312</v>
      </c>
      <c r="F6" s="123">
        <v>0.1</v>
      </c>
      <c r="G6" s="114"/>
      <c r="H6" s="114"/>
      <c r="I6" s="114"/>
      <c r="J6" s="114"/>
      <c r="K6" s="114"/>
      <c r="L6" s="114"/>
      <c r="M6" s="114"/>
      <c r="N6" s="114"/>
      <c r="O6" s="114"/>
      <c r="P6" s="114"/>
      <c r="Q6" s="114"/>
      <c r="R6" s="114"/>
      <c r="S6" s="114"/>
      <c r="T6" s="114"/>
      <c r="U6" s="114"/>
      <c r="V6" s="114"/>
      <c r="W6" s="114"/>
      <c r="X6" s="114"/>
      <c r="Y6" s="114"/>
      <c r="Z6" s="114"/>
    </row>
    <row r="7" spans="1:26" ht="64.5" customHeight="1">
      <c r="A7" s="114"/>
      <c r="B7" s="1691"/>
      <c r="C7" s="1683" t="s">
        <v>95</v>
      </c>
      <c r="D7" s="121" t="s">
        <v>162</v>
      </c>
      <c r="E7" s="122" t="s">
        <v>313</v>
      </c>
      <c r="F7" s="123">
        <v>0.25</v>
      </c>
      <c r="G7" s="114"/>
      <c r="H7" s="114"/>
      <c r="I7" s="114"/>
      <c r="J7" s="114"/>
      <c r="K7" s="114"/>
      <c r="L7" s="114"/>
      <c r="M7" s="114"/>
      <c r="N7" s="114"/>
      <c r="O7" s="114"/>
      <c r="P7" s="114"/>
      <c r="Q7" s="114"/>
      <c r="R7" s="114"/>
      <c r="S7" s="114"/>
      <c r="T7" s="114"/>
      <c r="U7" s="114"/>
      <c r="V7" s="114"/>
      <c r="W7" s="114"/>
      <c r="X7" s="114"/>
      <c r="Y7" s="114"/>
      <c r="Z7" s="114"/>
    </row>
    <row r="8" spans="1:26" ht="45.75" customHeight="1">
      <c r="A8" s="114"/>
      <c r="B8" s="1692"/>
      <c r="C8" s="1677"/>
      <c r="D8" s="121" t="s">
        <v>110</v>
      </c>
      <c r="E8" s="122" t="s">
        <v>314</v>
      </c>
      <c r="F8" s="123">
        <v>0.15</v>
      </c>
      <c r="G8" s="114"/>
      <c r="H8" s="114"/>
      <c r="I8" s="114"/>
      <c r="J8" s="114"/>
      <c r="K8" s="114"/>
      <c r="L8" s="114"/>
      <c r="M8" s="114"/>
      <c r="N8" s="114"/>
      <c r="O8" s="114"/>
      <c r="P8" s="114"/>
      <c r="Q8" s="114"/>
      <c r="R8" s="114"/>
      <c r="S8" s="114"/>
      <c r="T8" s="114"/>
      <c r="U8" s="114"/>
      <c r="V8" s="114"/>
      <c r="W8" s="114"/>
      <c r="X8" s="114"/>
      <c r="Y8" s="114"/>
      <c r="Z8" s="114"/>
    </row>
    <row r="9" spans="1:26" ht="47.25">
      <c r="A9" s="114"/>
      <c r="B9" s="1694" t="s">
        <v>315</v>
      </c>
      <c r="C9" s="1683" t="s">
        <v>97</v>
      </c>
      <c r="D9" s="121" t="s">
        <v>111</v>
      </c>
      <c r="E9" s="122" t="s">
        <v>316</v>
      </c>
      <c r="F9" s="124" t="s">
        <v>317</v>
      </c>
      <c r="G9" s="114"/>
      <c r="H9" s="114"/>
      <c r="I9" s="114"/>
      <c r="J9" s="114"/>
      <c r="K9" s="114"/>
      <c r="L9" s="114"/>
      <c r="M9" s="114"/>
      <c r="N9" s="114"/>
      <c r="O9" s="114"/>
      <c r="P9" s="114"/>
      <c r="Q9" s="114"/>
      <c r="R9" s="114"/>
      <c r="S9" s="114"/>
      <c r="T9" s="114"/>
      <c r="U9" s="114"/>
      <c r="V9" s="114"/>
      <c r="W9" s="114"/>
      <c r="X9" s="114"/>
      <c r="Y9" s="114"/>
      <c r="Z9" s="114"/>
    </row>
    <row r="10" spans="1:26" ht="48.75" customHeight="1">
      <c r="A10" s="114"/>
      <c r="B10" s="1691"/>
      <c r="C10" s="1677"/>
      <c r="D10" s="121" t="s">
        <v>121</v>
      </c>
      <c r="E10" s="122" t="s">
        <v>318</v>
      </c>
      <c r="F10" s="124" t="s">
        <v>317</v>
      </c>
      <c r="G10" s="114"/>
      <c r="H10" s="114"/>
      <c r="I10" s="114"/>
      <c r="J10" s="114"/>
      <c r="K10" s="114"/>
      <c r="L10" s="114"/>
      <c r="M10" s="114"/>
      <c r="N10" s="114"/>
      <c r="O10" s="114"/>
      <c r="P10" s="114"/>
      <c r="Q10" s="114"/>
      <c r="R10" s="114"/>
      <c r="S10" s="114"/>
      <c r="T10" s="114"/>
      <c r="U10" s="114"/>
      <c r="V10" s="114"/>
      <c r="W10" s="114"/>
      <c r="X10" s="114"/>
      <c r="Y10" s="114"/>
      <c r="Z10" s="114"/>
    </row>
    <row r="11" spans="1:26" ht="47.25">
      <c r="A11" s="114"/>
      <c r="B11" s="1691"/>
      <c r="C11" s="1683" t="s">
        <v>98</v>
      </c>
      <c r="D11" s="121" t="s">
        <v>112</v>
      </c>
      <c r="E11" s="122" t="s">
        <v>319</v>
      </c>
      <c r="F11" s="124" t="s">
        <v>317</v>
      </c>
      <c r="G11" s="114"/>
      <c r="H11" s="114"/>
      <c r="I11" s="114"/>
      <c r="J11" s="114"/>
      <c r="K11" s="114"/>
      <c r="L11" s="114"/>
      <c r="M11" s="114"/>
      <c r="N11" s="114"/>
      <c r="O11" s="114"/>
      <c r="P11" s="114"/>
      <c r="Q11" s="114"/>
      <c r="R11" s="114"/>
      <c r="S11" s="114"/>
      <c r="T11" s="114"/>
      <c r="U11" s="114"/>
      <c r="V11" s="114"/>
      <c r="W11" s="114"/>
      <c r="X11" s="114"/>
      <c r="Y11" s="114"/>
      <c r="Z11" s="114"/>
    </row>
    <row r="12" spans="1:26" ht="47.25">
      <c r="A12" s="114"/>
      <c r="B12" s="1691"/>
      <c r="C12" s="1677"/>
      <c r="D12" s="121" t="s">
        <v>133</v>
      </c>
      <c r="E12" s="122" t="s">
        <v>320</v>
      </c>
      <c r="F12" s="124" t="s">
        <v>317</v>
      </c>
      <c r="G12" s="114"/>
      <c r="H12" s="114"/>
      <c r="I12" s="114"/>
      <c r="J12" s="114"/>
      <c r="K12" s="114"/>
      <c r="L12" s="114"/>
      <c r="M12" s="114"/>
      <c r="N12" s="114"/>
      <c r="O12" s="114"/>
      <c r="P12" s="114"/>
      <c r="Q12" s="114"/>
      <c r="R12" s="114"/>
      <c r="S12" s="114"/>
      <c r="T12" s="114"/>
      <c r="U12" s="114"/>
      <c r="V12" s="114"/>
      <c r="W12" s="114"/>
      <c r="X12" s="114"/>
      <c r="Y12" s="114"/>
      <c r="Z12" s="114"/>
    </row>
    <row r="13" spans="1:26" ht="31.5">
      <c r="A13" s="114"/>
      <c r="B13" s="1691"/>
      <c r="C13" s="1683" t="s">
        <v>99</v>
      </c>
      <c r="D13" s="121" t="s">
        <v>113</v>
      </c>
      <c r="E13" s="122" t="s">
        <v>321</v>
      </c>
      <c r="F13" s="124" t="s">
        <v>317</v>
      </c>
      <c r="G13" s="114"/>
      <c r="H13" s="114"/>
      <c r="I13" s="114"/>
      <c r="J13" s="114"/>
      <c r="K13" s="114"/>
      <c r="L13" s="114"/>
      <c r="M13" s="114"/>
      <c r="N13" s="114"/>
      <c r="O13" s="114"/>
      <c r="P13" s="114"/>
      <c r="Q13" s="114"/>
      <c r="R13" s="114"/>
      <c r="S13" s="114"/>
      <c r="T13" s="114"/>
      <c r="U13" s="114"/>
      <c r="V13" s="114"/>
      <c r="W13" s="114"/>
      <c r="X13" s="114"/>
      <c r="Y13" s="114"/>
      <c r="Z13" s="114"/>
    </row>
    <row r="14" spans="1:26" ht="29.25" customHeight="1">
      <c r="A14" s="114"/>
      <c r="B14" s="1695"/>
      <c r="C14" s="1684"/>
      <c r="D14" s="125" t="s">
        <v>322</v>
      </c>
      <c r="E14" s="126" t="s">
        <v>323</v>
      </c>
      <c r="F14" s="127" t="s">
        <v>317</v>
      </c>
      <c r="G14" s="114"/>
      <c r="H14" s="114"/>
      <c r="I14" s="114"/>
      <c r="J14" s="114"/>
      <c r="K14" s="114"/>
      <c r="L14" s="114"/>
      <c r="M14" s="114"/>
      <c r="N14" s="114"/>
      <c r="O14" s="114"/>
      <c r="P14" s="114"/>
      <c r="Q14" s="114"/>
      <c r="R14" s="114"/>
      <c r="S14" s="114"/>
      <c r="T14" s="114"/>
      <c r="U14" s="114"/>
      <c r="V14" s="114"/>
      <c r="W14" s="114"/>
      <c r="X14" s="114"/>
      <c r="Y14" s="114"/>
      <c r="Z14" s="114"/>
    </row>
    <row r="15" spans="1:26" ht="49.5" customHeight="1">
      <c r="A15" s="114"/>
      <c r="B15" s="1682" t="s">
        <v>324</v>
      </c>
      <c r="C15" s="995"/>
      <c r="D15" s="995"/>
      <c r="E15" s="995"/>
      <c r="F15" s="995"/>
      <c r="G15" s="114"/>
      <c r="H15" s="114"/>
      <c r="I15" s="114"/>
      <c r="J15" s="114"/>
      <c r="K15" s="114"/>
      <c r="L15" s="114"/>
      <c r="M15" s="114"/>
      <c r="N15" s="114"/>
      <c r="O15" s="114"/>
      <c r="P15" s="114"/>
      <c r="Q15" s="114"/>
      <c r="R15" s="114"/>
      <c r="S15" s="114"/>
      <c r="T15" s="114"/>
      <c r="U15" s="114"/>
      <c r="V15" s="114"/>
      <c r="W15" s="114"/>
      <c r="X15" s="114"/>
      <c r="Y15" s="114"/>
      <c r="Z15" s="114"/>
    </row>
    <row r="16" spans="1:26" ht="27" customHeight="1">
      <c r="A16" s="114"/>
      <c r="B16" s="128"/>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26" ht="12.75" customHeight="1">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ht="12.75" customHeight="1">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row>
    <row r="19" spans="1:26" ht="12.75" customHeight="1">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ht="12.75" customHeight="1">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ht="12.75" customHeight="1">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ht="12.75" customHeight="1">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ht="12.75" customHeight="1">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ht="12.75" customHeight="1">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2.75" customHeight="1">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12.75" customHeight="1">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2.75" customHeight="1">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ht="12.75" customHeight="1">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ht="12.75" customHeight="1">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election sqref="A1:B1"/>
    </sheetView>
  </sheetViews>
  <sheetFormatPr baseColWidth="10" defaultColWidth="12.625" defaultRowHeight="15" customHeight="1"/>
  <sheetData>
    <row r="1" spans="1:10">
      <c r="A1" s="1697" t="s">
        <v>325</v>
      </c>
      <c r="B1" s="967"/>
    </row>
    <row r="2" spans="1:10" ht="38.25" customHeight="1">
      <c r="G2" s="1698" t="s">
        <v>326</v>
      </c>
      <c r="H2" s="967"/>
      <c r="I2" s="967"/>
      <c r="J2" s="967"/>
    </row>
    <row r="3" spans="1:10" ht="15" customHeight="1">
      <c r="G3" s="967"/>
      <c r="H3" s="967"/>
      <c r="I3" s="967"/>
      <c r="J3" s="967"/>
    </row>
    <row r="5" spans="1:10">
      <c r="G5" s="1699"/>
      <c r="H5" s="967"/>
      <c r="I5" s="967"/>
      <c r="J5" s="967"/>
    </row>
    <row r="7" spans="1:10" ht="15" customHeight="1">
      <c r="G7" s="1700" t="s">
        <v>327</v>
      </c>
      <c r="H7" s="995"/>
      <c r="I7" s="995"/>
      <c r="J7" s="995"/>
    </row>
    <row r="8" spans="1:10" ht="15" customHeight="1">
      <c r="G8" s="1701"/>
      <c r="H8" s="967"/>
      <c r="I8" s="967"/>
      <c r="J8" s="967"/>
    </row>
    <row r="9" spans="1:10">
      <c r="G9" s="1696" t="s">
        <v>328</v>
      </c>
      <c r="H9" s="967"/>
      <c r="I9" s="967"/>
      <c r="J9" s="967"/>
    </row>
    <row r="10" spans="1:10" ht="15" customHeight="1">
      <c r="G10" s="1702" t="s">
        <v>329</v>
      </c>
      <c r="H10" s="967"/>
      <c r="I10" s="967"/>
      <c r="J10" s="967"/>
    </row>
    <row r="11" spans="1:10" ht="55.5" customHeight="1">
      <c r="G11" s="967"/>
      <c r="H11" s="967"/>
      <c r="I11" s="967"/>
      <c r="J11" s="967"/>
    </row>
    <row r="12" spans="1:10">
      <c r="A12" s="129" t="s">
        <v>281</v>
      </c>
      <c r="G12" s="1701"/>
      <c r="H12" s="967"/>
      <c r="I12" s="967"/>
      <c r="J12" s="967"/>
    </row>
    <row r="13" spans="1:10">
      <c r="G13" s="1696" t="s">
        <v>330</v>
      </c>
      <c r="H13" s="967"/>
      <c r="I13" s="967"/>
      <c r="J13" s="967"/>
    </row>
    <row r="14" spans="1:10" ht="15" customHeight="1">
      <c r="G14" s="1701"/>
      <c r="H14" s="967"/>
      <c r="I14" s="967"/>
      <c r="J14" s="967"/>
    </row>
    <row r="15" spans="1:10">
      <c r="G15" s="1696"/>
      <c r="H15" s="967"/>
      <c r="I15" s="967"/>
      <c r="J15" s="967"/>
    </row>
    <row r="16" spans="1:10" ht="15" customHeight="1">
      <c r="G16" s="1701"/>
      <c r="H16" s="967"/>
      <c r="I16" s="967"/>
      <c r="J16" s="967"/>
    </row>
    <row r="17" spans="1:10">
      <c r="G17" s="1696"/>
      <c r="H17" s="967"/>
      <c r="I17" s="967"/>
      <c r="J17" s="967"/>
    </row>
    <row r="23" spans="1:10">
      <c r="A23" s="129" t="s">
        <v>331</v>
      </c>
      <c r="G23" s="1697" t="s">
        <v>332</v>
      </c>
      <c r="H23" s="967"/>
    </row>
    <row r="64" spans="1:1">
      <c r="A64" s="129" t="s">
        <v>333</v>
      </c>
    </row>
    <row r="65" spans="15:15">
      <c r="O65" s="129" t="s">
        <v>334</v>
      </c>
    </row>
  </sheetData>
  <mergeCells count="14">
    <mergeCell ref="G17:J17"/>
    <mergeCell ref="G23:H23"/>
    <mergeCell ref="A1:B1"/>
    <mergeCell ref="G2:J3"/>
    <mergeCell ref="G5:J5"/>
    <mergeCell ref="G7:J7"/>
    <mergeCell ref="G8:J8"/>
    <mergeCell ref="G9:J9"/>
    <mergeCell ref="G10:J11"/>
    <mergeCell ref="G12:J12"/>
    <mergeCell ref="G13:J13"/>
    <mergeCell ref="G14:J14"/>
    <mergeCell ref="G15:J15"/>
    <mergeCell ref="G16:J16"/>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Intructivo</vt: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Jalil Mahuad Alean</cp:lastModifiedBy>
  <dcterms:created xsi:type="dcterms:W3CDTF">2020-03-24T23:12:47Z</dcterms:created>
  <dcterms:modified xsi:type="dcterms:W3CDTF">2024-06-05T20:40:43Z</dcterms:modified>
</cp:coreProperties>
</file>