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C:\Users\Usuario\Downloads\"/>
    </mc:Choice>
  </mc:AlternateContent>
  <xr:revisionPtr revIDLastSave="0" documentId="13_ncr:1_{C7FC4F74-1DDF-441B-A087-180D2AD816B7}" xr6:coauthVersionLast="47" xr6:coauthVersionMax="47" xr10:uidLastSave="{00000000-0000-0000-0000-000000000000}"/>
  <bookViews>
    <workbookView xWindow="-120" yWindow="-120" windowWidth="20730" windowHeight="11160" firstSheet="1" activeTab="1" xr2:uid="{00000000-000D-0000-FFFF-FFFF00000000}"/>
  </bookViews>
  <sheets>
    <sheet name="Intructivo" sheetId="1" state="hidden" r:id="rId1"/>
    <sheet name="Mapa final" sheetId="2" r:id="rId2"/>
    <sheet name="Matriz Calor Residual" sheetId="3" state="hidden" r:id="rId3"/>
    <sheet name="Matriz Calor Inherente" sheetId="4" state="hidden" r:id="rId4"/>
    <sheet name="Tabla probabilidad" sheetId="5" state="hidden" r:id="rId5"/>
    <sheet name="Riezgos de corrupción prob- imp" sheetId="6" state="hidden" r:id="rId6"/>
    <sheet name="Tabla Impacto" sheetId="7" state="hidden" r:id="rId7"/>
    <sheet name="Tabla Valoración controles" sheetId="8" state="hidden" r:id="rId8"/>
    <sheet name="Graficos" sheetId="9" state="hidden" r:id="rId9"/>
    <sheet name="Opciones Tratamiento" sheetId="10" state="hidden" r:id="rId10"/>
    <sheet name="Hoja1" sheetId="11" state="hidden" r:id="rId11"/>
  </sheets>
  <definedNames>
    <definedName name="_xlnm.Print_Area" localSheetId="1">'Mapa final'!$A$1:$AM$41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15" roundtripDataChecksum="FqQH0VtrpZhRhzqlINDg6TP8ZOEWxeYVjNy71r0lx+A="/>
    </ext>
  </extLst>
</workbook>
</file>

<file path=xl/calcChain.xml><?xml version="1.0" encoding="utf-8"?>
<calcChain xmlns="http://schemas.openxmlformats.org/spreadsheetml/2006/main">
  <c r="B223" i="7" l="1"/>
  <c r="B222" i="7"/>
  <c r="F221" i="7"/>
  <c r="B221" i="7"/>
  <c r="P35" i="2" s="1"/>
  <c r="Q35" i="2" s="1"/>
  <c r="R35" i="2" s="1"/>
  <c r="F220" i="7"/>
  <c r="F219" i="7"/>
  <c r="F218" i="7"/>
  <c r="F217" i="7"/>
  <c r="F216" i="7"/>
  <c r="F215" i="7"/>
  <c r="F214" i="7"/>
  <c r="F213" i="7"/>
  <c r="F212" i="7"/>
  <c r="F211" i="7"/>
  <c r="H210" i="7"/>
  <c r="F210" i="7"/>
  <c r="C81" i="6"/>
  <c r="C79" i="6"/>
  <c r="C77" i="6"/>
  <c r="W73" i="6"/>
  <c r="C82" i="6" s="1"/>
  <c r="V73" i="6"/>
  <c r="U73" i="6"/>
  <c r="T73" i="6"/>
  <c r="S73" i="6"/>
  <c r="C80" i="6" s="1"/>
  <c r="R73" i="6"/>
  <c r="Q73" i="6"/>
  <c r="P73" i="6"/>
  <c r="O73" i="6"/>
  <c r="C78" i="6" s="1"/>
  <c r="N73" i="6"/>
  <c r="M73" i="6"/>
  <c r="L73" i="6"/>
  <c r="AL44" i="4"/>
  <c r="AJ44" i="4"/>
  <c r="AH44" i="4"/>
  <c r="AF44" i="4"/>
  <c r="AD44" i="4"/>
  <c r="AB44" i="4"/>
  <c r="Z44" i="4"/>
  <c r="X44" i="4"/>
  <c r="V44" i="4"/>
  <c r="T44" i="4"/>
  <c r="R44" i="4"/>
  <c r="P44" i="4"/>
  <c r="N44" i="4"/>
  <c r="L44" i="4"/>
  <c r="J44" i="4"/>
  <c r="AL42" i="4"/>
  <c r="AJ42" i="4"/>
  <c r="AH42" i="4"/>
  <c r="AF42" i="4"/>
  <c r="AD42" i="4"/>
  <c r="AB42" i="4"/>
  <c r="Z42" i="4"/>
  <c r="X42" i="4"/>
  <c r="V42" i="4"/>
  <c r="T42" i="4"/>
  <c r="R42" i="4"/>
  <c r="P42" i="4"/>
  <c r="N42" i="4"/>
  <c r="L42" i="4"/>
  <c r="J42" i="4"/>
  <c r="AL40" i="4"/>
  <c r="AF40" i="4"/>
  <c r="Z40" i="4"/>
  <c r="T40" i="4"/>
  <c r="N40" i="4"/>
  <c r="AL36" i="4"/>
  <c r="AJ36" i="4"/>
  <c r="AH36" i="4"/>
  <c r="AF36" i="4"/>
  <c r="AD36" i="4"/>
  <c r="AB36" i="4"/>
  <c r="Z36" i="4"/>
  <c r="X36" i="4"/>
  <c r="V36" i="4"/>
  <c r="T36" i="4"/>
  <c r="R36" i="4"/>
  <c r="P36" i="4"/>
  <c r="N36" i="4"/>
  <c r="L36" i="4"/>
  <c r="J36" i="4"/>
  <c r="AL34" i="4"/>
  <c r="AJ34" i="4"/>
  <c r="AH34" i="4"/>
  <c r="AF34" i="4"/>
  <c r="AD34" i="4"/>
  <c r="AB34" i="4"/>
  <c r="Z34" i="4"/>
  <c r="X34" i="4"/>
  <c r="V34" i="4"/>
  <c r="T34" i="4"/>
  <c r="R34" i="4"/>
  <c r="P34" i="4"/>
  <c r="N34" i="4"/>
  <c r="L34" i="4"/>
  <c r="J34" i="4"/>
  <c r="AL32" i="4"/>
  <c r="AF32" i="4"/>
  <c r="Z32" i="4"/>
  <c r="T32" i="4"/>
  <c r="N32" i="4"/>
  <c r="AL28" i="4"/>
  <c r="AJ28" i="4"/>
  <c r="AH28" i="4"/>
  <c r="AF28" i="4"/>
  <c r="AD28" i="4"/>
  <c r="AB28" i="4"/>
  <c r="Z28" i="4"/>
  <c r="X28" i="4"/>
  <c r="V28" i="4"/>
  <c r="T28" i="4"/>
  <c r="R28" i="4"/>
  <c r="P28" i="4"/>
  <c r="N28" i="4"/>
  <c r="L28" i="4"/>
  <c r="J28" i="4"/>
  <c r="AL26" i="4"/>
  <c r="AJ26" i="4"/>
  <c r="AH26" i="4"/>
  <c r="AF26" i="4"/>
  <c r="AD26" i="4"/>
  <c r="AB26" i="4"/>
  <c r="Z26" i="4"/>
  <c r="X26" i="4"/>
  <c r="V26" i="4"/>
  <c r="T26" i="4"/>
  <c r="R26" i="4"/>
  <c r="P26" i="4"/>
  <c r="N26" i="4"/>
  <c r="L26" i="4"/>
  <c r="J26" i="4"/>
  <c r="AL24" i="4"/>
  <c r="AF24" i="4"/>
  <c r="Z24" i="4"/>
  <c r="T24" i="4"/>
  <c r="N24" i="4"/>
  <c r="AL20" i="4"/>
  <c r="AJ20" i="4"/>
  <c r="AH20" i="4"/>
  <c r="AF20" i="4"/>
  <c r="AD20" i="4"/>
  <c r="AB20" i="4"/>
  <c r="Z20" i="4"/>
  <c r="X20" i="4"/>
  <c r="V20" i="4"/>
  <c r="T20" i="4"/>
  <c r="R20" i="4"/>
  <c r="P20" i="4"/>
  <c r="N20" i="4"/>
  <c r="L20" i="4"/>
  <c r="J20" i="4"/>
  <c r="AL18" i="4"/>
  <c r="AJ18" i="4"/>
  <c r="AH18" i="4"/>
  <c r="AF18" i="4"/>
  <c r="AD18" i="4"/>
  <c r="AB18" i="4"/>
  <c r="Z18" i="4"/>
  <c r="X18" i="4"/>
  <c r="V18" i="4"/>
  <c r="T18" i="4"/>
  <c r="R18" i="4"/>
  <c r="P18" i="4"/>
  <c r="N18" i="4"/>
  <c r="L18" i="4"/>
  <c r="J18" i="4"/>
  <c r="AL16" i="4"/>
  <c r="AF16" i="4"/>
  <c r="Z16" i="4"/>
  <c r="T16" i="4"/>
  <c r="N16" i="4"/>
  <c r="AL12" i="4"/>
  <c r="AJ12" i="4"/>
  <c r="AH12" i="4"/>
  <c r="AF12" i="4"/>
  <c r="AD12" i="4"/>
  <c r="AB12" i="4"/>
  <c r="Z12" i="4"/>
  <c r="X12" i="4"/>
  <c r="V12" i="4"/>
  <c r="T12" i="4"/>
  <c r="R12" i="4"/>
  <c r="P12" i="4"/>
  <c r="N12" i="4"/>
  <c r="L12" i="4"/>
  <c r="J12" i="4"/>
  <c r="AL10" i="4"/>
  <c r="AJ10" i="4"/>
  <c r="AH10" i="4"/>
  <c r="AF10" i="4"/>
  <c r="AD10" i="4"/>
  <c r="AB10" i="4"/>
  <c r="Z10" i="4"/>
  <c r="X10" i="4"/>
  <c r="V10" i="4"/>
  <c r="T10" i="4"/>
  <c r="R10" i="4"/>
  <c r="P10" i="4"/>
  <c r="N10" i="4"/>
  <c r="L10" i="4"/>
  <c r="J10" i="4"/>
  <c r="AL8" i="4"/>
  <c r="AF8" i="4"/>
  <c r="Z8" i="4"/>
  <c r="T8" i="4"/>
  <c r="N8" i="4"/>
  <c r="AM55" i="3"/>
  <c r="AL55" i="3"/>
  <c r="AK55" i="3"/>
  <c r="AJ55" i="3"/>
  <c r="AI55" i="3"/>
  <c r="AH55" i="3"/>
  <c r="AG55" i="3"/>
  <c r="AF55" i="3"/>
  <c r="AE55" i="3"/>
  <c r="AD55" i="3"/>
  <c r="AC55" i="3"/>
  <c r="AB55" i="3"/>
  <c r="AA55" i="3"/>
  <c r="Z55" i="3"/>
  <c r="Y55" i="3"/>
  <c r="X55" i="3"/>
  <c r="W55" i="3"/>
  <c r="V55" i="3"/>
  <c r="U55" i="3"/>
  <c r="T55" i="3"/>
  <c r="S55" i="3"/>
  <c r="R55" i="3"/>
  <c r="Q55" i="3"/>
  <c r="P55" i="3"/>
  <c r="O55" i="3"/>
  <c r="N55" i="3"/>
  <c r="M55" i="3"/>
  <c r="L55" i="3"/>
  <c r="K55" i="3"/>
  <c r="J55" i="3"/>
  <c r="AM54" i="3"/>
  <c r="AL54" i="3"/>
  <c r="AK54" i="3"/>
  <c r="AJ54" i="3"/>
  <c r="AI54" i="3"/>
  <c r="AH54" i="3"/>
  <c r="AG54" i="3"/>
  <c r="AF54" i="3"/>
  <c r="AE54" i="3"/>
  <c r="AD54" i="3"/>
  <c r="AC54" i="3"/>
  <c r="AB54" i="3"/>
  <c r="AA54" i="3"/>
  <c r="Z54" i="3"/>
  <c r="Y54" i="3"/>
  <c r="X54" i="3"/>
  <c r="W54" i="3"/>
  <c r="V54" i="3"/>
  <c r="U54" i="3"/>
  <c r="T54" i="3"/>
  <c r="S54" i="3"/>
  <c r="R54" i="3"/>
  <c r="Q54" i="3"/>
  <c r="P54" i="3"/>
  <c r="O54" i="3"/>
  <c r="N54" i="3"/>
  <c r="M54" i="3"/>
  <c r="L54" i="3"/>
  <c r="K54" i="3"/>
  <c r="J54" i="3"/>
  <c r="AM53" i="3"/>
  <c r="AL53" i="3"/>
  <c r="AK53" i="3"/>
  <c r="AJ53" i="3"/>
  <c r="AI53" i="3"/>
  <c r="AH53" i="3"/>
  <c r="AG53" i="3"/>
  <c r="AF53" i="3"/>
  <c r="AE53" i="3"/>
  <c r="AD53" i="3"/>
  <c r="AC53" i="3"/>
  <c r="AB53" i="3"/>
  <c r="AA53" i="3"/>
  <c r="Z53" i="3"/>
  <c r="Y53" i="3"/>
  <c r="X53" i="3"/>
  <c r="W53" i="3"/>
  <c r="V53" i="3"/>
  <c r="U53" i="3"/>
  <c r="T53" i="3"/>
  <c r="S53" i="3"/>
  <c r="R53" i="3"/>
  <c r="Q53" i="3"/>
  <c r="P53" i="3"/>
  <c r="O53" i="3"/>
  <c r="N53" i="3"/>
  <c r="M53" i="3"/>
  <c r="L53" i="3"/>
  <c r="K53" i="3"/>
  <c r="J53" i="3"/>
  <c r="AM52" i="3"/>
  <c r="AL52" i="3"/>
  <c r="AK52" i="3"/>
  <c r="AJ52" i="3"/>
  <c r="AI52" i="3"/>
  <c r="AH52" i="3"/>
  <c r="AG52" i="3"/>
  <c r="AF52" i="3"/>
  <c r="AE52" i="3"/>
  <c r="AD52" i="3"/>
  <c r="AC52" i="3"/>
  <c r="AB52" i="3"/>
  <c r="AA52" i="3"/>
  <c r="Z52" i="3"/>
  <c r="Y52" i="3"/>
  <c r="X52" i="3"/>
  <c r="W52" i="3"/>
  <c r="V52" i="3"/>
  <c r="U52" i="3"/>
  <c r="T52" i="3"/>
  <c r="S52" i="3"/>
  <c r="R52" i="3"/>
  <c r="Q52" i="3"/>
  <c r="P52" i="3"/>
  <c r="O52" i="3"/>
  <c r="N52" i="3"/>
  <c r="M52" i="3"/>
  <c r="L52" i="3"/>
  <c r="K52" i="3"/>
  <c r="J52" i="3"/>
  <c r="AM51" i="3"/>
  <c r="AL51" i="3"/>
  <c r="AK51" i="3"/>
  <c r="AJ51" i="3"/>
  <c r="AI51" i="3"/>
  <c r="AH51" i="3"/>
  <c r="AG51" i="3"/>
  <c r="AF51" i="3"/>
  <c r="AE51" i="3"/>
  <c r="AD51" i="3"/>
  <c r="AC51" i="3"/>
  <c r="AB51" i="3"/>
  <c r="AA51" i="3"/>
  <c r="Z51" i="3"/>
  <c r="Y51" i="3"/>
  <c r="X51" i="3"/>
  <c r="W51" i="3"/>
  <c r="V51" i="3"/>
  <c r="U51" i="3"/>
  <c r="T51" i="3"/>
  <c r="S51" i="3"/>
  <c r="R51" i="3"/>
  <c r="Q51" i="3"/>
  <c r="P51" i="3"/>
  <c r="O51" i="3"/>
  <c r="N51" i="3"/>
  <c r="M51" i="3"/>
  <c r="L51" i="3"/>
  <c r="K51" i="3"/>
  <c r="J51" i="3"/>
  <c r="AM50" i="3"/>
  <c r="AL50" i="3"/>
  <c r="AK50" i="3"/>
  <c r="AJ50" i="3"/>
  <c r="AI50" i="3"/>
  <c r="AH50" i="3"/>
  <c r="AG50" i="3"/>
  <c r="AF50" i="3"/>
  <c r="AE50" i="3"/>
  <c r="AD50" i="3"/>
  <c r="AC50" i="3"/>
  <c r="AB50" i="3"/>
  <c r="AA50" i="3"/>
  <c r="Z50" i="3"/>
  <c r="Y50" i="3"/>
  <c r="X50" i="3"/>
  <c r="W50" i="3"/>
  <c r="V50" i="3"/>
  <c r="U50" i="3"/>
  <c r="T50" i="3"/>
  <c r="S50" i="3"/>
  <c r="R50" i="3"/>
  <c r="Q50" i="3"/>
  <c r="P50" i="3"/>
  <c r="O50" i="3"/>
  <c r="N50" i="3"/>
  <c r="M50" i="3"/>
  <c r="L50" i="3"/>
  <c r="K50" i="3"/>
  <c r="J50" i="3"/>
  <c r="AM49" i="3"/>
  <c r="AL49" i="3"/>
  <c r="AK49" i="3"/>
  <c r="AJ49" i="3"/>
  <c r="AI49" i="3"/>
  <c r="AH49" i="3"/>
  <c r="AG49" i="3"/>
  <c r="AF49" i="3"/>
  <c r="AE49" i="3"/>
  <c r="AD49" i="3"/>
  <c r="AC49" i="3"/>
  <c r="AB49" i="3"/>
  <c r="AA49" i="3"/>
  <c r="Z49" i="3"/>
  <c r="Y49" i="3"/>
  <c r="X49" i="3"/>
  <c r="W49" i="3"/>
  <c r="V49" i="3"/>
  <c r="U49" i="3"/>
  <c r="T49" i="3"/>
  <c r="S49" i="3"/>
  <c r="R49" i="3"/>
  <c r="Q49" i="3"/>
  <c r="P49" i="3"/>
  <c r="O49" i="3"/>
  <c r="N49" i="3"/>
  <c r="M49" i="3"/>
  <c r="L49" i="3"/>
  <c r="K49" i="3"/>
  <c r="J49" i="3"/>
  <c r="AM48" i="3"/>
  <c r="AL48" i="3"/>
  <c r="AK48" i="3"/>
  <c r="AJ48" i="3"/>
  <c r="AI48" i="3"/>
  <c r="AH48" i="3"/>
  <c r="AG48" i="3"/>
  <c r="AF48" i="3"/>
  <c r="AE48" i="3"/>
  <c r="AD48" i="3"/>
  <c r="AC48" i="3"/>
  <c r="AB48" i="3"/>
  <c r="AA48" i="3"/>
  <c r="Z48" i="3"/>
  <c r="Y48" i="3"/>
  <c r="X48" i="3"/>
  <c r="W48" i="3"/>
  <c r="V48" i="3"/>
  <c r="U48" i="3"/>
  <c r="T48" i="3"/>
  <c r="S48" i="3"/>
  <c r="R48" i="3"/>
  <c r="Q48" i="3"/>
  <c r="P48" i="3"/>
  <c r="O48" i="3"/>
  <c r="N48" i="3"/>
  <c r="M48" i="3"/>
  <c r="L48" i="3"/>
  <c r="K48" i="3"/>
  <c r="J48" i="3"/>
  <c r="AM47" i="3"/>
  <c r="AG47" i="3"/>
  <c r="AA47" i="3"/>
  <c r="U47" i="3"/>
  <c r="O47" i="3"/>
  <c r="AM46" i="3"/>
  <c r="AJ46" i="3"/>
  <c r="AI46" i="3"/>
  <c r="AH46" i="3"/>
  <c r="AG46" i="3"/>
  <c r="AD46" i="3"/>
  <c r="AC46" i="3"/>
  <c r="AB46" i="3"/>
  <c r="AA46" i="3"/>
  <c r="X46" i="3"/>
  <c r="W46" i="3"/>
  <c r="V46" i="3"/>
  <c r="U46" i="3"/>
  <c r="R46" i="3"/>
  <c r="Q46" i="3"/>
  <c r="P46" i="3"/>
  <c r="O46" i="3"/>
  <c r="L46" i="3"/>
  <c r="K46" i="3"/>
  <c r="J46" i="3"/>
  <c r="AM45" i="3"/>
  <c r="AL45" i="3"/>
  <c r="AK45" i="3"/>
  <c r="AJ45" i="3"/>
  <c r="AI45" i="3"/>
  <c r="AH45" i="3"/>
  <c r="AG45" i="3"/>
  <c r="AF45" i="3"/>
  <c r="AE45" i="3"/>
  <c r="AD45" i="3"/>
  <c r="AC45" i="3"/>
  <c r="AB45" i="3"/>
  <c r="AA45" i="3"/>
  <c r="Z45" i="3"/>
  <c r="Y45" i="3"/>
  <c r="X45" i="3"/>
  <c r="W45" i="3"/>
  <c r="V45" i="3"/>
  <c r="U45" i="3"/>
  <c r="T45" i="3"/>
  <c r="S45" i="3"/>
  <c r="R45" i="3"/>
  <c r="Q45" i="3"/>
  <c r="P45" i="3"/>
  <c r="O45" i="3"/>
  <c r="N45" i="3"/>
  <c r="M45" i="3"/>
  <c r="L45" i="3"/>
  <c r="K45" i="3"/>
  <c r="J45" i="3"/>
  <c r="AM44" i="3"/>
  <c r="AL44" i="3"/>
  <c r="AK44" i="3"/>
  <c r="AJ44" i="3"/>
  <c r="AI44" i="3"/>
  <c r="AH44" i="3"/>
  <c r="AG44" i="3"/>
  <c r="AF44" i="3"/>
  <c r="AE44" i="3"/>
  <c r="AD44" i="3"/>
  <c r="AC44" i="3"/>
  <c r="AB44" i="3"/>
  <c r="AA44" i="3"/>
  <c r="Z44" i="3"/>
  <c r="Y44" i="3"/>
  <c r="X44" i="3"/>
  <c r="W44" i="3"/>
  <c r="V44" i="3"/>
  <c r="U44" i="3"/>
  <c r="T44" i="3"/>
  <c r="S44" i="3"/>
  <c r="R44" i="3"/>
  <c r="Q44" i="3"/>
  <c r="P44" i="3"/>
  <c r="O44" i="3"/>
  <c r="N44" i="3"/>
  <c r="M44" i="3"/>
  <c r="L44" i="3"/>
  <c r="K44" i="3"/>
  <c r="J44" i="3"/>
  <c r="AM43" i="3"/>
  <c r="AL43" i="3"/>
  <c r="AK43" i="3"/>
  <c r="AJ43" i="3"/>
  <c r="AI43" i="3"/>
  <c r="AH43" i="3"/>
  <c r="AG43" i="3"/>
  <c r="AF43" i="3"/>
  <c r="AE43" i="3"/>
  <c r="AD43" i="3"/>
  <c r="AC43" i="3"/>
  <c r="AB43" i="3"/>
  <c r="AA43" i="3"/>
  <c r="Z43" i="3"/>
  <c r="Y43" i="3"/>
  <c r="X43" i="3"/>
  <c r="W43" i="3"/>
  <c r="V43" i="3"/>
  <c r="U43" i="3"/>
  <c r="T43" i="3"/>
  <c r="S43" i="3"/>
  <c r="R43" i="3"/>
  <c r="Q43" i="3"/>
  <c r="P43" i="3"/>
  <c r="O43" i="3"/>
  <c r="N43" i="3"/>
  <c r="M43" i="3"/>
  <c r="L43" i="3"/>
  <c r="K43" i="3"/>
  <c r="J43" i="3"/>
  <c r="AM42" i="3"/>
  <c r="AL42" i="3"/>
  <c r="AK42" i="3"/>
  <c r="AJ42" i="3"/>
  <c r="AI42" i="3"/>
  <c r="AH42" i="3"/>
  <c r="AG42" i="3"/>
  <c r="AF42" i="3"/>
  <c r="AE42" i="3"/>
  <c r="AD42" i="3"/>
  <c r="AC42" i="3"/>
  <c r="AB42" i="3"/>
  <c r="AA42" i="3"/>
  <c r="Z42" i="3"/>
  <c r="Y42" i="3"/>
  <c r="X42" i="3"/>
  <c r="W42" i="3"/>
  <c r="V42" i="3"/>
  <c r="U42" i="3"/>
  <c r="T42" i="3"/>
  <c r="S42" i="3"/>
  <c r="R42" i="3"/>
  <c r="Q42" i="3"/>
  <c r="P42" i="3"/>
  <c r="O42" i="3"/>
  <c r="N42" i="3"/>
  <c r="M42" i="3"/>
  <c r="L42" i="3"/>
  <c r="K42" i="3"/>
  <c r="J42" i="3"/>
  <c r="AM41" i="3"/>
  <c r="AL41" i="3"/>
  <c r="AK41" i="3"/>
  <c r="AJ41" i="3"/>
  <c r="AI41" i="3"/>
  <c r="AH41" i="3"/>
  <c r="AG41" i="3"/>
  <c r="AF41" i="3"/>
  <c r="AE41" i="3"/>
  <c r="AD41" i="3"/>
  <c r="AC41" i="3"/>
  <c r="AB41" i="3"/>
  <c r="AA41" i="3"/>
  <c r="Z41" i="3"/>
  <c r="Y41" i="3"/>
  <c r="X41" i="3"/>
  <c r="W41" i="3"/>
  <c r="V41" i="3"/>
  <c r="U41" i="3"/>
  <c r="T41" i="3"/>
  <c r="S41" i="3"/>
  <c r="R41" i="3"/>
  <c r="Q41" i="3"/>
  <c r="P41" i="3"/>
  <c r="O41" i="3"/>
  <c r="N41" i="3"/>
  <c r="M41" i="3"/>
  <c r="L41" i="3"/>
  <c r="K41" i="3"/>
  <c r="J41" i="3"/>
  <c r="AM40" i="3"/>
  <c r="AL40" i="3"/>
  <c r="AK40" i="3"/>
  <c r="AJ40" i="3"/>
  <c r="AI40" i="3"/>
  <c r="AH40" i="3"/>
  <c r="AG40" i="3"/>
  <c r="AF40" i="3"/>
  <c r="AE40" i="3"/>
  <c r="AD40" i="3"/>
  <c r="AC40" i="3"/>
  <c r="AB40" i="3"/>
  <c r="AA40" i="3"/>
  <c r="Z40" i="3"/>
  <c r="Y40" i="3"/>
  <c r="X40" i="3"/>
  <c r="W40" i="3"/>
  <c r="V40" i="3"/>
  <c r="U40" i="3"/>
  <c r="T40" i="3"/>
  <c r="S40" i="3"/>
  <c r="R40" i="3"/>
  <c r="Q40" i="3"/>
  <c r="P40" i="3"/>
  <c r="O40" i="3"/>
  <c r="N40" i="3"/>
  <c r="M40" i="3"/>
  <c r="L40" i="3"/>
  <c r="K40" i="3"/>
  <c r="J40" i="3"/>
  <c r="AM39" i="3"/>
  <c r="AL39" i="3"/>
  <c r="AK39" i="3"/>
  <c r="AJ39" i="3"/>
  <c r="AI39" i="3"/>
  <c r="AH39" i="3"/>
  <c r="AG39" i="3"/>
  <c r="AF39" i="3"/>
  <c r="AE39" i="3"/>
  <c r="AD39" i="3"/>
  <c r="AC39" i="3"/>
  <c r="AB39" i="3"/>
  <c r="AA39" i="3"/>
  <c r="Z39" i="3"/>
  <c r="Y39" i="3"/>
  <c r="X39" i="3"/>
  <c r="W39" i="3"/>
  <c r="V39" i="3"/>
  <c r="U39" i="3"/>
  <c r="T39" i="3"/>
  <c r="S39" i="3"/>
  <c r="R39" i="3"/>
  <c r="Q39" i="3"/>
  <c r="P39" i="3"/>
  <c r="O39" i="3"/>
  <c r="N39" i="3"/>
  <c r="M39" i="3"/>
  <c r="L39" i="3"/>
  <c r="K39" i="3"/>
  <c r="J39" i="3"/>
  <c r="AM38" i="3"/>
  <c r="AL38" i="3"/>
  <c r="AK38" i="3"/>
  <c r="AJ38" i="3"/>
  <c r="AI38" i="3"/>
  <c r="AH38" i="3"/>
  <c r="AG38" i="3"/>
  <c r="AF38" i="3"/>
  <c r="AE38" i="3"/>
  <c r="AD38" i="3"/>
  <c r="AC38" i="3"/>
  <c r="AB38" i="3"/>
  <c r="AA38" i="3"/>
  <c r="Z38" i="3"/>
  <c r="Y38" i="3"/>
  <c r="X38" i="3"/>
  <c r="W38" i="3"/>
  <c r="V38" i="3"/>
  <c r="U38" i="3"/>
  <c r="T38" i="3"/>
  <c r="S38" i="3"/>
  <c r="R38" i="3"/>
  <c r="Q38" i="3"/>
  <c r="P38" i="3"/>
  <c r="O38" i="3"/>
  <c r="N38" i="3"/>
  <c r="M38" i="3"/>
  <c r="L38" i="3"/>
  <c r="K38" i="3"/>
  <c r="J38" i="3"/>
  <c r="AM37" i="3"/>
  <c r="AG37" i="3"/>
  <c r="AA37" i="3"/>
  <c r="U37" i="3"/>
  <c r="O37" i="3"/>
  <c r="AM36" i="3"/>
  <c r="AJ36" i="3"/>
  <c r="AI36" i="3"/>
  <c r="AH36" i="3"/>
  <c r="AG36" i="3"/>
  <c r="AD36" i="3"/>
  <c r="AC36" i="3"/>
  <c r="AB36" i="3"/>
  <c r="AA36" i="3"/>
  <c r="X36" i="3"/>
  <c r="W36" i="3"/>
  <c r="V36" i="3"/>
  <c r="U36" i="3"/>
  <c r="R36" i="3"/>
  <c r="Q36" i="3"/>
  <c r="P36" i="3"/>
  <c r="O36" i="3"/>
  <c r="L36" i="3"/>
  <c r="K36" i="3"/>
  <c r="J36" i="3"/>
  <c r="AM35" i="3"/>
  <c r="AL35" i="3"/>
  <c r="AK35" i="3"/>
  <c r="AJ35" i="3"/>
  <c r="AI35" i="3"/>
  <c r="AH35" i="3"/>
  <c r="AG35" i="3"/>
  <c r="AF35" i="3"/>
  <c r="AE35" i="3"/>
  <c r="AD35" i="3"/>
  <c r="AC35" i="3"/>
  <c r="AB35" i="3"/>
  <c r="AA35" i="3"/>
  <c r="Z35" i="3"/>
  <c r="Y35" i="3"/>
  <c r="X35" i="3"/>
  <c r="W35" i="3"/>
  <c r="V35" i="3"/>
  <c r="U35" i="3"/>
  <c r="T35" i="3"/>
  <c r="S35" i="3"/>
  <c r="R35" i="3"/>
  <c r="Q35" i="3"/>
  <c r="P35" i="3"/>
  <c r="O35" i="3"/>
  <c r="N35" i="3"/>
  <c r="M35" i="3"/>
  <c r="L35" i="3"/>
  <c r="K35" i="3"/>
  <c r="J35" i="3"/>
  <c r="AM34" i="3"/>
  <c r="AL34" i="3"/>
  <c r="AK34" i="3"/>
  <c r="AJ34" i="3"/>
  <c r="AI34" i="3"/>
  <c r="AH34" i="3"/>
  <c r="AG34" i="3"/>
  <c r="AF34" i="3"/>
  <c r="AE34" i="3"/>
  <c r="AD34" i="3"/>
  <c r="AC34" i="3"/>
  <c r="AB34" i="3"/>
  <c r="AA34" i="3"/>
  <c r="Z34" i="3"/>
  <c r="Y34" i="3"/>
  <c r="X34" i="3"/>
  <c r="W34" i="3"/>
  <c r="V34" i="3"/>
  <c r="U34" i="3"/>
  <c r="T34" i="3"/>
  <c r="S34" i="3"/>
  <c r="R34" i="3"/>
  <c r="Q34" i="3"/>
  <c r="P34" i="3"/>
  <c r="O34" i="3"/>
  <c r="N34" i="3"/>
  <c r="M34" i="3"/>
  <c r="L34" i="3"/>
  <c r="K34" i="3"/>
  <c r="J34" i="3"/>
  <c r="AM33" i="3"/>
  <c r="AL33" i="3"/>
  <c r="AK33" i="3"/>
  <c r="AJ33" i="3"/>
  <c r="AI33" i="3"/>
  <c r="AH33" i="3"/>
  <c r="AG33" i="3"/>
  <c r="AF33" i="3"/>
  <c r="AE33" i="3"/>
  <c r="AD33" i="3"/>
  <c r="AC33" i="3"/>
  <c r="AB33" i="3"/>
  <c r="AA33" i="3"/>
  <c r="Z33" i="3"/>
  <c r="Y33" i="3"/>
  <c r="X33" i="3"/>
  <c r="W33" i="3"/>
  <c r="V33" i="3"/>
  <c r="U33" i="3"/>
  <c r="T33" i="3"/>
  <c r="S33" i="3"/>
  <c r="R33" i="3"/>
  <c r="Q33" i="3"/>
  <c r="P33" i="3"/>
  <c r="O33" i="3"/>
  <c r="N33" i="3"/>
  <c r="M33" i="3"/>
  <c r="L33" i="3"/>
  <c r="K33" i="3"/>
  <c r="J33" i="3"/>
  <c r="AM32" i="3"/>
  <c r="AL32" i="3"/>
  <c r="AK32" i="3"/>
  <c r="AJ32" i="3"/>
  <c r="AI32" i="3"/>
  <c r="AH32" i="3"/>
  <c r="AG32" i="3"/>
  <c r="AF32" i="3"/>
  <c r="AE32" i="3"/>
  <c r="AD32" i="3"/>
  <c r="AC32" i="3"/>
  <c r="AB32" i="3"/>
  <c r="AA32" i="3"/>
  <c r="Z32" i="3"/>
  <c r="Y32" i="3"/>
  <c r="X32" i="3"/>
  <c r="W32" i="3"/>
  <c r="V32" i="3"/>
  <c r="U32" i="3"/>
  <c r="T32" i="3"/>
  <c r="S32" i="3"/>
  <c r="R32" i="3"/>
  <c r="Q32" i="3"/>
  <c r="P32" i="3"/>
  <c r="O32" i="3"/>
  <c r="N32" i="3"/>
  <c r="M32" i="3"/>
  <c r="L32" i="3"/>
  <c r="K32" i="3"/>
  <c r="J32" i="3"/>
  <c r="AM31" i="3"/>
  <c r="AL31" i="3"/>
  <c r="AK31" i="3"/>
  <c r="AJ31" i="3"/>
  <c r="AI31" i="3"/>
  <c r="AH31" i="3"/>
  <c r="AG31" i="3"/>
  <c r="AF31" i="3"/>
  <c r="AE31" i="3"/>
  <c r="AD31" i="3"/>
  <c r="AC31" i="3"/>
  <c r="AB31" i="3"/>
  <c r="AA31" i="3"/>
  <c r="Z31" i="3"/>
  <c r="Y31" i="3"/>
  <c r="X31" i="3"/>
  <c r="W31" i="3"/>
  <c r="V31" i="3"/>
  <c r="U31" i="3"/>
  <c r="T31" i="3"/>
  <c r="S31" i="3"/>
  <c r="R31" i="3"/>
  <c r="Q31" i="3"/>
  <c r="P31" i="3"/>
  <c r="O31" i="3"/>
  <c r="N31" i="3"/>
  <c r="M31" i="3"/>
  <c r="L31" i="3"/>
  <c r="K31" i="3"/>
  <c r="J31" i="3"/>
  <c r="AM30" i="3"/>
  <c r="AL30" i="3"/>
  <c r="AK30" i="3"/>
  <c r="AJ30" i="3"/>
  <c r="AI30" i="3"/>
  <c r="AH30" i="3"/>
  <c r="AG30" i="3"/>
  <c r="AF30" i="3"/>
  <c r="AE30" i="3"/>
  <c r="AD30" i="3"/>
  <c r="AC30" i="3"/>
  <c r="AB30" i="3"/>
  <c r="AA30" i="3"/>
  <c r="Z30" i="3"/>
  <c r="Y30" i="3"/>
  <c r="X30" i="3"/>
  <c r="W30" i="3"/>
  <c r="V30" i="3"/>
  <c r="U30" i="3"/>
  <c r="T30" i="3"/>
  <c r="S30" i="3"/>
  <c r="R30" i="3"/>
  <c r="Q30" i="3"/>
  <c r="P30" i="3"/>
  <c r="O30" i="3"/>
  <c r="N30" i="3"/>
  <c r="M30" i="3"/>
  <c r="L30" i="3"/>
  <c r="K30" i="3"/>
  <c r="J30" i="3"/>
  <c r="AM29" i="3"/>
  <c r="AL29" i="3"/>
  <c r="AK29" i="3"/>
  <c r="AJ29" i="3"/>
  <c r="AI29" i="3"/>
  <c r="AH29" i="3"/>
  <c r="AG29" i="3"/>
  <c r="AF29" i="3"/>
  <c r="AE29" i="3"/>
  <c r="AD29" i="3"/>
  <c r="AC29" i="3"/>
  <c r="AB29" i="3"/>
  <c r="AA29" i="3"/>
  <c r="Z29" i="3"/>
  <c r="Y29" i="3"/>
  <c r="X29" i="3"/>
  <c r="W29" i="3"/>
  <c r="V29" i="3"/>
  <c r="U29" i="3"/>
  <c r="T29" i="3"/>
  <c r="S29" i="3"/>
  <c r="R29" i="3"/>
  <c r="Q29" i="3"/>
  <c r="P29" i="3"/>
  <c r="O29" i="3"/>
  <c r="N29" i="3"/>
  <c r="M29" i="3"/>
  <c r="L29" i="3"/>
  <c r="K29" i="3"/>
  <c r="J29" i="3"/>
  <c r="AM28" i="3"/>
  <c r="AL28" i="3"/>
  <c r="AK28" i="3"/>
  <c r="AJ28" i="3"/>
  <c r="AI28" i="3"/>
  <c r="AH28" i="3"/>
  <c r="AG28" i="3"/>
  <c r="AF28" i="3"/>
  <c r="AE28" i="3"/>
  <c r="AD28" i="3"/>
  <c r="AC28" i="3"/>
  <c r="AB28" i="3"/>
  <c r="AA28" i="3"/>
  <c r="Z28" i="3"/>
  <c r="Y28" i="3"/>
  <c r="X28" i="3"/>
  <c r="W28" i="3"/>
  <c r="V28" i="3"/>
  <c r="U28" i="3"/>
  <c r="T28" i="3"/>
  <c r="S28" i="3"/>
  <c r="R28" i="3"/>
  <c r="Q28" i="3"/>
  <c r="P28" i="3"/>
  <c r="O28" i="3"/>
  <c r="N28" i="3"/>
  <c r="M28" i="3"/>
  <c r="L28" i="3"/>
  <c r="K28" i="3"/>
  <c r="J28" i="3"/>
  <c r="AM27" i="3"/>
  <c r="AG27" i="3"/>
  <c r="AA27" i="3"/>
  <c r="U27" i="3"/>
  <c r="O27" i="3"/>
  <c r="AM26" i="3"/>
  <c r="AJ26" i="3"/>
  <c r="AI26" i="3"/>
  <c r="AH26" i="3"/>
  <c r="AG26" i="3"/>
  <c r="AD26" i="3"/>
  <c r="AC26" i="3"/>
  <c r="AB26" i="3"/>
  <c r="AA26" i="3"/>
  <c r="X26" i="3"/>
  <c r="W26" i="3"/>
  <c r="V26" i="3"/>
  <c r="U26" i="3"/>
  <c r="R26" i="3"/>
  <c r="Q26" i="3"/>
  <c r="P26" i="3"/>
  <c r="O26" i="3"/>
  <c r="L26" i="3"/>
  <c r="K26" i="3"/>
  <c r="J26" i="3"/>
  <c r="AM25" i="3"/>
  <c r="AL25" i="3"/>
  <c r="AK25" i="3"/>
  <c r="AJ25" i="3"/>
  <c r="AI25" i="3"/>
  <c r="AH25" i="3"/>
  <c r="AG25" i="3"/>
  <c r="AF25" i="3"/>
  <c r="AE25" i="3"/>
  <c r="AD25" i="3"/>
  <c r="AC25" i="3"/>
  <c r="AB25" i="3"/>
  <c r="AA25" i="3"/>
  <c r="Z25" i="3"/>
  <c r="Y25" i="3"/>
  <c r="X25" i="3"/>
  <c r="W25" i="3"/>
  <c r="V25" i="3"/>
  <c r="U25" i="3"/>
  <c r="T25" i="3"/>
  <c r="S25" i="3"/>
  <c r="R25" i="3"/>
  <c r="Q25" i="3"/>
  <c r="P25" i="3"/>
  <c r="O25" i="3"/>
  <c r="N25" i="3"/>
  <c r="M25" i="3"/>
  <c r="L25" i="3"/>
  <c r="K25" i="3"/>
  <c r="J25" i="3"/>
  <c r="AM24" i="3"/>
  <c r="AL24" i="3"/>
  <c r="AK24" i="3"/>
  <c r="AJ24" i="3"/>
  <c r="AI24" i="3"/>
  <c r="AH24" i="3"/>
  <c r="AG24" i="3"/>
  <c r="AF24" i="3"/>
  <c r="AE24" i="3"/>
  <c r="AD24" i="3"/>
  <c r="AC24" i="3"/>
  <c r="AB24" i="3"/>
  <c r="AA24" i="3"/>
  <c r="Z24" i="3"/>
  <c r="Y24" i="3"/>
  <c r="X24" i="3"/>
  <c r="W24" i="3"/>
  <c r="V24" i="3"/>
  <c r="U24" i="3"/>
  <c r="T24" i="3"/>
  <c r="S24" i="3"/>
  <c r="R24" i="3"/>
  <c r="Q24" i="3"/>
  <c r="P24" i="3"/>
  <c r="O24" i="3"/>
  <c r="N24" i="3"/>
  <c r="M24" i="3"/>
  <c r="L24" i="3"/>
  <c r="K24" i="3"/>
  <c r="J24" i="3"/>
  <c r="AM23" i="3"/>
  <c r="AL23" i="3"/>
  <c r="AK23" i="3"/>
  <c r="AJ23" i="3"/>
  <c r="AI23" i="3"/>
  <c r="AH23" i="3"/>
  <c r="AG23" i="3"/>
  <c r="AF23" i="3"/>
  <c r="AE23" i="3"/>
  <c r="AD23" i="3"/>
  <c r="AC23" i="3"/>
  <c r="AB23" i="3"/>
  <c r="AA23" i="3"/>
  <c r="Z23" i="3"/>
  <c r="Y23" i="3"/>
  <c r="X23" i="3"/>
  <c r="W23" i="3"/>
  <c r="V23" i="3"/>
  <c r="U23" i="3"/>
  <c r="T23" i="3"/>
  <c r="S23" i="3"/>
  <c r="R23" i="3"/>
  <c r="Q23" i="3"/>
  <c r="P23" i="3"/>
  <c r="O23" i="3"/>
  <c r="N23" i="3"/>
  <c r="M23" i="3"/>
  <c r="L23" i="3"/>
  <c r="K23" i="3"/>
  <c r="J23" i="3"/>
  <c r="AM22" i="3"/>
  <c r="AL22" i="3"/>
  <c r="AK22" i="3"/>
  <c r="AJ22" i="3"/>
  <c r="AI22" i="3"/>
  <c r="AH22" i="3"/>
  <c r="AG22" i="3"/>
  <c r="AF22" i="3"/>
  <c r="AE22" i="3"/>
  <c r="AD22" i="3"/>
  <c r="AC22" i="3"/>
  <c r="AB22" i="3"/>
  <c r="AA22" i="3"/>
  <c r="Z22" i="3"/>
  <c r="Y22" i="3"/>
  <c r="X22" i="3"/>
  <c r="W22" i="3"/>
  <c r="V22" i="3"/>
  <c r="U22" i="3"/>
  <c r="T22" i="3"/>
  <c r="S22" i="3"/>
  <c r="R22" i="3"/>
  <c r="Q22" i="3"/>
  <c r="P22" i="3"/>
  <c r="O22" i="3"/>
  <c r="N22" i="3"/>
  <c r="M22" i="3"/>
  <c r="L22" i="3"/>
  <c r="K22" i="3"/>
  <c r="J22" i="3"/>
  <c r="AM21" i="3"/>
  <c r="AL21" i="3"/>
  <c r="AK21" i="3"/>
  <c r="AJ21" i="3"/>
  <c r="AI21" i="3"/>
  <c r="AH21" i="3"/>
  <c r="AG21" i="3"/>
  <c r="AF21" i="3"/>
  <c r="AE21" i="3"/>
  <c r="AD21" i="3"/>
  <c r="AC21" i="3"/>
  <c r="AB21" i="3"/>
  <c r="AA21" i="3"/>
  <c r="Z21" i="3"/>
  <c r="Y21" i="3"/>
  <c r="X21" i="3"/>
  <c r="W21" i="3"/>
  <c r="V21" i="3"/>
  <c r="U21" i="3"/>
  <c r="T21" i="3"/>
  <c r="S21" i="3"/>
  <c r="R21" i="3"/>
  <c r="Q21" i="3"/>
  <c r="P21" i="3"/>
  <c r="O21" i="3"/>
  <c r="N21" i="3"/>
  <c r="M21" i="3"/>
  <c r="L21" i="3"/>
  <c r="K21" i="3"/>
  <c r="J21" i="3"/>
  <c r="AM20" i="3"/>
  <c r="AL20" i="3"/>
  <c r="AK20" i="3"/>
  <c r="AJ20" i="3"/>
  <c r="AI20" i="3"/>
  <c r="AH20" i="3"/>
  <c r="AG20" i="3"/>
  <c r="AF20" i="3"/>
  <c r="AE20" i="3"/>
  <c r="AD20" i="3"/>
  <c r="AC20" i="3"/>
  <c r="AB20" i="3"/>
  <c r="AA20" i="3"/>
  <c r="Z20" i="3"/>
  <c r="Y20" i="3"/>
  <c r="X20" i="3"/>
  <c r="W20" i="3"/>
  <c r="V20" i="3"/>
  <c r="U20" i="3"/>
  <c r="T20" i="3"/>
  <c r="S20" i="3"/>
  <c r="R20" i="3"/>
  <c r="Q20" i="3"/>
  <c r="P20" i="3"/>
  <c r="O20" i="3"/>
  <c r="N20" i="3"/>
  <c r="M20" i="3"/>
  <c r="L20" i="3"/>
  <c r="K20" i="3"/>
  <c r="J20" i="3"/>
  <c r="AM19" i="3"/>
  <c r="AL19" i="3"/>
  <c r="AK19" i="3"/>
  <c r="AJ19" i="3"/>
  <c r="AI19" i="3"/>
  <c r="AH19" i="3"/>
  <c r="AG19" i="3"/>
  <c r="AF19" i="3"/>
  <c r="AE19" i="3"/>
  <c r="AD19" i="3"/>
  <c r="AC19" i="3"/>
  <c r="AB19" i="3"/>
  <c r="AA19" i="3"/>
  <c r="Z19" i="3"/>
  <c r="Y19" i="3"/>
  <c r="X19" i="3"/>
  <c r="W19" i="3"/>
  <c r="V19" i="3"/>
  <c r="U19" i="3"/>
  <c r="T19" i="3"/>
  <c r="S19" i="3"/>
  <c r="R19" i="3"/>
  <c r="Q19" i="3"/>
  <c r="P19" i="3"/>
  <c r="O19" i="3"/>
  <c r="N19" i="3"/>
  <c r="M19" i="3"/>
  <c r="L19" i="3"/>
  <c r="K19" i="3"/>
  <c r="J19" i="3"/>
  <c r="AM18" i="3"/>
  <c r="AL18" i="3"/>
  <c r="AK18" i="3"/>
  <c r="AJ18" i="3"/>
  <c r="AI18" i="3"/>
  <c r="AH18" i="3"/>
  <c r="AG18" i="3"/>
  <c r="AF18" i="3"/>
  <c r="AE18" i="3"/>
  <c r="AD18" i="3"/>
  <c r="AC18" i="3"/>
  <c r="AB18" i="3"/>
  <c r="AA18" i="3"/>
  <c r="Z18" i="3"/>
  <c r="Y18" i="3"/>
  <c r="X18" i="3"/>
  <c r="W18" i="3"/>
  <c r="V18" i="3"/>
  <c r="U18" i="3"/>
  <c r="T18" i="3"/>
  <c r="S18" i="3"/>
  <c r="R18" i="3"/>
  <c r="Q18" i="3"/>
  <c r="P18" i="3"/>
  <c r="O18" i="3"/>
  <c r="N18" i="3"/>
  <c r="M18" i="3"/>
  <c r="L18" i="3"/>
  <c r="K18" i="3"/>
  <c r="J18" i="3"/>
  <c r="AM17" i="3"/>
  <c r="AG17" i="3"/>
  <c r="AA17" i="3"/>
  <c r="U17" i="3"/>
  <c r="O17" i="3"/>
  <c r="AM16" i="3"/>
  <c r="AJ16" i="3"/>
  <c r="AI16" i="3"/>
  <c r="AH16" i="3"/>
  <c r="AG16" i="3"/>
  <c r="AD16" i="3"/>
  <c r="AC16" i="3"/>
  <c r="AB16" i="3"/>
  <c r="AA16" i="3"/>
  <c r="X16" i="3"/>
  <c r="W16" i="3"/>
  <c r="V16" i="3"/>
  <c r="U16" i="3"/>
  <c r="R16" i="3"/>
  <c r="Q16" i="3"/>
  <c r="P16" i="3"/>
  <c r="O16" i="3"/>
  <c r="L16" i="3"/>
  <c r="K16" i="3"/>
  <c r="J16" i="3"/>
  <c r="AM15" i="3"/>
  <c r="AL15" i="3"/>
  <c r="AK15" i="3"/>
  <c r="AJ15" i="3"/>
  <c r="AI15" i="3"/>
  <c r="AH15" i="3"/>
  <c r="AG15" i="3"/>
  <c r="AF15" i="3"/>
  <c r="AE15" i="3"/>
  <c r="AD15" i="3"/>
  <c r="AC15" i="3"/>
  <c r="AB15" i="3"/>
  <c r="AA15" i="3"/>
  <c r="Z15" i="3"/>
  <c r="Y15" i="3"/>
  <c r="X15" i="3"/>
  <c r="W15" i="3"/>
  <c r="V15" i="3"/>
  <c r="U15" i="3"/>
  <c r="T15" i="3"/>
  <c r="S15" i="3"/>
  <c r="R15" i="3"/>
  <c r="Q15" i="3"/>
  <c r="P15" i="3"/>
  <c r="O15" i="3"/>
  <c r="N15" i="3"/>
  <c r="M15" i="3"/>
  <c r="L15" i="3"/>
  <c r="K15" i="3"/>
  <c r="J15" i="3"/>
  <c r="AM14" i="3"/>
  <c r="AL14" i="3"/>
  <c r="AK14" i="3"/>
  <c r="AJ14" i="3"/>
  <c r="AI14" i="3"/>
  <c r="AH14" i="3"/>
  <c r="AG14" i="3"/>
  <c r="AF14" i="3"/>
  <c r="AE14" i="3"/>
  <c r="AD14" i="3"/>
  <c r="AC14" i="3"/>
  <c r="AB14" i="3"/>
  <c r="AA14" i="3"/>
  <c r="Z14" i="3"/>
  <c r="Y14" i="3"/>
  <c r="X14" i="3"/>
  <c r="W14" i="3"/>
  <c r="V14" i="3"/>
  <c r="U14" i="3"/>
  <c r="T14" i="3"/>
  <c r="S14" i="3"/>
  <c r="R14" i="3"/>
  <c r="Q14" i="3"/>
  <c r="P14" i="3"/>
  <c r="O14" i="3"/>
  <c r="N14" i="3"/>
  <c r="M14" i="3"/>
  <c r="L14" i="3"/>
  <c r="K14" i="3"/>
  <c r="J14" i="3"/>
  <c r="AM13" i="3"/>
  <c r="AL13" i="3"/>
  <c r="AK13" i="3"/>
  <c r="AJ13" i="3"/>
  <c r="AI13" i="3"/>
  <c r="AH13" i="3"/>
  <c r="AG13" i="3"/>
  <c r="AF13" i="3"/>
  <c r="AE13" i="3"/>
  <c r="AD13" i="3"/>
  <c r="AC13" i="3"/>
  <c r="AB13" i="3"/>
  <c r="AA13" i="3"/>
  <c r="Z13" i="3"/>
  <c r="Y13" i="3"/>
  <c r="X13" i="3"/>
  <c r="W13" i="3"/>
  <c r="V13" i="3"/>
  <c r="U13" i="3"/>
  <c r="T13" i="3"/>
  <c r="S13" i="3"/>
  <c r="R13" i="3"/>
  <c r="Q13" i="3"/>
  <c r="P13" i="3"/>
  <c r="O13" i="3"/>
  <c r="N13" i="3"/>
  <c r="M13" i="3"/>
  <c r="L13" i="3"/>
  <c r="K13" i="3"/>
  <c r="J13" i="3"/>
  <c r="AM12" i="3"/>
  <c r="AL12" i="3"/>
  <c r="AK12" i="3"/>
  <c r="AJ12" i="3"/>
  <c r="AI12" i="3"/>
  <c r="AH12" i="3"/>
  <c r="AG12" i="3"/>
  <c r="AF12" i="3"/>
  <c r="AE12" i="3"/>
  <c r="AD12" i="3"/>
  <c r="AC12" i="3"/>
  <c r="AB12" i="3"/>
  <c r="AA12" i="3"/>
  <c r="Z12" i="3"/>
  <c r="Y12" i="3"/>
  <c r="X12" i="3"/>
  <c r="W12" i="3"/>
  <c r="V12" i="3"/>
  <c r="U12" i="3"/>
  <c r="T12" i="3"/>
  <c r="S12" i="3"/>
  <c r="R12" i="3"/>
  <c r="Q12" i="3"/>
  <c r="P12" i="3"/>
  <c r="O12" i="3"/>
  <c r="N12" i="3"/>
  <c r="M12" i="3"/>
  <c r="L12" i="3"/>
  <c r="K12" i="3"/>
  <c r="J12" i="3"/>
  <c r="AM11" i="3"/>
  <c r="AL11" i="3"/>
  <c r="AK11" i="3"/>
  <c r="AJ11" i="3"/>
  <c r="AI11" i="3"/>
  <c r="AH11" i="3"/>
  <c r="AG11" i="3"/>
  <c r="AF11" i="3"/>
  <c r="AE11" i="3"/>
  <c r="AD11" i="3"/>
  <c r="AC11" i="3"/>
  <c r="AB11" i="3"/>
  <c r="AA11" i="3"/>
  <c r="Z11" i="3"/>
  <c r="Y11" i="3"/>
  <c r="X11" i="3"/>
  <c r="W11" i="3"/>
  <c r="V11" i="3"/>
  <c r="U11" i="3"/>
  <c r="T11" i="3"/>
  <c r="S11" i="3"/>
  <c r="R11" i="3"/>
  <c r="Q11" i="3"/>
  <c r="P11" i="3"/>
  <c r="O11" i="3"/>
  <c r="N11" i="3"/>
  <c r="M11" i="3"/>
  <c r="L11" i="3"/>
  <c r="K11" i="3"/>
  <c r="J11" i="3"/>
  <c r="AM10" i="3"/>
  <c r="AL10" i="3"/>
  <c r="AK10" i="3"/>
  <c r="AJ10" i="3"/>
  <c r="AI10" i="3"/>
  <c r="AH10" i="3"/>
  <c r="AG10" i="3"/>
  <c r="AF10" i="3"/>
  <c r="AE10" i="3"/>
  <c r="AD10" i="3"/>
  <c r="AC10" i="3"/>
  <c r="AB10" i="3"/>
  <c r="AA10" i="3"/>
  <c r="Z10" i="3"/>
  <c r="Y10" i="3"/>
  <c r="X10" i="3"/>
  <c r="W10" i="3"/>
  <c r="V10" i="3"/>
  <c r="U10" i="3"/>
  <c r="T10" i="3"/>
  <c r="S10" i="3"/>
  <c r="R10" i="3"/>
  <c r="Q10" i="3"/>
  <c r="P10" i="3"/>
  <c r="O10" i="3"/>
  <c r="N10" i="3"/>
  <c r="M10" i="3"/>
  <c r="L10" i="3"/>
  <c r="K10" i="3"/>
  <c r="J10" i="3"/>
  <c r="AM9" i="3"/>
  <c r="AL9" i="3"/>
  <c r="AK9" i="3"/>
  <c r="AJ9" i="3"/>
  <c r="AI9" i="3"/>
  <c r="AH9" i="3"/>
  <c r="AG9" i="3"/>
  <c r="AF9" i="3"/>
  <c r="AE9" i="3"/>
  <c r="AD9" i="3"/>
  <c r="AC9" i="3"/>
  <c r="AB9" i="3"/>
  <c r="AA9" i="3"/>
  <c r="Z9" i="3"/>
  <c r="Y9" i="3"/>
  <c r="X9" i="3"/>
  <c r="W9" i="3"/>
  <c r="V9" i="3"/>
  <c r="U9" i="3"/>
  <c r="T9" i="3"/>
  <c r="S9" i="3"/>
  <c r="R9" i="3"/>
  <c r="Q9" i="3"/>
  <c r="P9" i="3"/>
  <c r="O9" i="3"/>
  <c r="N9" i="3"/>
  <c r="M9" i="3"/>
  <c r="L9" i="3"/>
  <c r="K9" i="3"/>
  <c r="J9" i="3"/>
  <c r="AM8" i="3"/>
  <c r="AL8" i="3"/>
  <c r="AK8" i="3"/>
  <c r="AJ8" i="3"/>
  <c r="AI8" i="3"/>
  <c r="AH8" i="3"/>
  <c r="AG8" i="3"/>
  <c r="AF8" i="3"/>
  <c r="AE8" i="3"/>
  <c r="AD8" i="3"/>
  <c r="AC8" i="3"/>
  <c r="AB8" i="3"/>
  <c r="AA8" i="3"/>
  <c r="Z8" i="3"/>
  <c r="Y8" i="3"/>
  <c r="X8" i="3"/>
  <c r="W8" i="3"/>
  <c r="V8" i="3"/>
  <c r="U8" i="3"/>
  <c r="T8" i="3"/>
  <c r="S8" i="3"/>
  <c r="R8" i="3"/>
  <c r="Q8" i="3"/>
  <c r="P8" i="3"/>
  <c r="O8" i="3"/>
  <c r="N8" i="3"/>
  <c r="M8" i="3"/>
  <c r="L8" i="3"/>
  <c r="K8" i="3"/>
  <c r="J8" i="3"/>
  <c r="AM7" i="3"/>
  <c r="AG7" i="3"/>
  <c r="AA7" i="3"/>
  <c r="U7" i="3"/>
  <c r="O7" i="3"/>
  <c r="AM6" i="3"/>
  <c r="AJ6" i="3"/>
  <c r="AI6" i="3"/>
  <c r="AH6" i="3"/>
  <c r="AG6" i="3"/>
  <c r="AD6" i="3"/>
  <c r="AC6" i="3"/>
  <c r="AB6" i="3"/>
  <c r="AA6" i="3"/>
  <c r="X6" i="3"/>
  <c r="W6" i="3"/>
  <c r="V6" i="3"/>
  <c r="U6" i="3"/>
  <c r="R6" i="3"/>
  <c r="Q6" i="3"/>
  <c r="P6" i="3"/>
  <c r="O6" i="3"/>
  <c r="L6" i="3"/>
  <c r="K6" i="3"/>
  <c r="J6" i="3"/>
  <c r="P38" i="2"/>
  <c r="Y37" i="2"/>
  <c r="V37" i="2"/>
  <c r="N37" i="2"/>
  <c r="Y36" i="2"/>
  <c r="V36" i="2"/>
  <c r="N36" i="2"/>
  <c r="M36" i="2"/>
  <c r="Y35" i="2"/>
  <c r="V35" i="2"/>
  <c r="M35" i="2"/>
  <c r="Y34" i="2"/>
  <c r="V34" i="2"/>
  <c r="Y33" i="2"/>
  <c r="V33" i="2"/>
  <c r="M33" i="2"/>
  <c r="Y32" i="2"/>
  <c r="V32" i="2"/>
  <c r="M32" i="2"/>
  <c r="N32" i="2" s="1"/>
  <c r="Y31" i="2"/>
  <c r="V31" i="2"/>
  <c r="Y30" i="2"/>
  <c r="V30" i="2"/>
  <c r="AC31" i="2" s="1"/>
  <c r="AE31" i="2" s="1"/>
  <c r="Y29" i="2"/>
  <c r="V29" i="2"/>
  <c r="Y28" i="2"/>
  <c r="V28" i="2"/>
  <c r="M28" i="2"/>
  <c r="P28" i="2" l="1"/>
  <c r="Q28" i="2" s="1"/>
  <c r="R28" i="2" s="1"/>
  <c r="P33" i="2"/>
  <c r="Q33" i="2" s="1"/>
  <c r="R33" i="2" s="1"/>
  <c r="AG33" i="2" s="1"/>
  <c r="AF33" i="2" s="1"/>
  <c r="AD31" i="2"/>
  <c r="AH31" i="2" s="1"/>
  <c r="P30" i="2"/>
  <c r="N33" i="2"/>
  <c r="AC33" i="2" s="1"/>
  <c r="AG28" i="2"/>
  <c r="AF28" i="2" s="1"/>
  <c r="AH40" i="4"/>
  <c r="V40" i="4"/>
  <c r="J40" i="4"/>
  <c r="AH32" i="4"/>
  <c r="V32" i="4"/>
  <c r="J32" i="4"/>
  <c r="AH24" i="4"/>
  <c r="V24" i="4"/>
  <c r="J24" i="4"/>
  <c r="AH16" i="4"/>
  <c r="V16" i="4"/>
  <c r="J16" i="4"/>
  <c r="AH8" i="4"/>
  <c r="V8" i="4"/>
  <c r="J8" i="4"/>
  <c r="AB40" i="4"/>
  <c r="P40" i="4"/>
  <c r="AB32" i="4"/>
  <c r="P32" i="4"/>
  <c r="AB24" i="4"/>
  <c r="P24" i="4"/>
  <c r="AB16" i="4"/>
  <c r="P16" i="4"/>
  <c r="AB8" i="4"/>
  <c r="P8" i="4"/>
  <c r="S35" i="2"/>
  <c r="N35" i="2"/>
  <c r="AB38" i="4"/>
  <c r="P38" i="4"/>
  <c r="AB30" i="4"/>
  <c r="P30" i="4"/>
  <c r="AB22" i="4"/>
  <c r="P22" i="4"/>
  <c r="AB14" i="4"/>
  <c r="P14" i="4"/>
  <c r="AB6" i="4"/>
  <c r="P6" i="4"/>
  <c r="AH38" i="4"/>
  <c r="J38" i="4"/>
  <c r="AH30" i="4"/>
  <c r="J30" i="4"/>
  <c r="AH22" i="4"/>
  <c r="J22" i="4"/>
  <c r="AH14" i="4"/>
  <c r="J14" i="4"/>
  <c r="AH6" i="4"/>
  <c r="J6" i="4"/>
  <c r="S28" i="2"/>
  <c r="N28" i="2"/>
  <c r="AC28" i="2" s="1"/>
  <c r="AG30" i="2"/>
  <c r="AF30" i="2" s="1"/>
  <c r="AB47" i="3" s="1"/>
  <c r="AC30" i="2"/>
  <c r="AC32" i="2"/>
  <c r="AG35" i="2"/>
  <c r="AF35" i="2" s="1"/>
  <c r="AC35" i="2"/>
  <c r="AE35" i="2" s="1"/>
  <c r="V14" i="4"/>
  <c r="V30" i="4"/>
  <c r="P36" i="2"/>
  <c r="Q36" i="2" s="1"/>
  <c r="AD40" i="4" s="1"/>
  <c r="P32" i="2"/>
  <c r="Q32" i="2" s="1"/>
  <c r="X38" i="4" s="1"/>
  <c r="V6" i="4"/>
  <c r="V22" i="4"/>
  <c r="V38" i="4"/>
  <c r="AJ38" i="4"/>
  <c r="AC36" i="2"/>
  <c r="AE36" i="2" s="1"/>
  <c r="AC37" i="2" s="1"/>
  <c r="AE37" i="2" s="1"/>
  <c r="R30" i="4"/>
  <c r="AJ32" i="4"/>
  <c r="R38" i="4"/>
  <c r="L40" i="4"/>
  <c r="R14" i="4" l="1"/>
  <c r="L22" i="4"/>
  <c r="R22" i="4"/>
  <c r="R6" i="4"/>
  <c r="AJ6" i="4"/>
  <c r="X30" i="4"/>
  <c r="N22" i="4"/>
  <c r="T14" i="4"/>
  <c r="AJ40" i="4"/>
  <c r="N14" i="4"/>
  <c r="Z30" i="4"/>
  <c r="T30" i="4"/>
  <c r="X40" i="4"/>
  <c r="N6" i="4"/>
  <c r="N38" i="4"/>
  <c r="N30" i="4"/>
  <c r="Z14" i="4"/>
  <c r="T6" i="4"/>
  <c r="T22" i="4"/>
  <c r="T38" i="4"/>
  <c r="X32" i="4"/>
  <c r="X24" i="4"/>
  <c r="R16" i="4"/>
  <c r="L32" i="4"/>
  <c r="AJ24" i="4"/>
  <c r="L24" i="4"/>
  <c r="X16" i="4"/>
  <c r="X8" i="4"/>
  <c r="R32" i="4"/>
  <c r="R8" i="4"/>
  <c r="R24" i="4"/>
  <c r="R40" i="4"/>
  <c r="L6" i="4"/>
  <c r="X14" i="4"/>
  <c r="AJ22" i="4"/>
  <c r="L38" i="4"/>
  <c r="AL14" i="4"/>
  <c r="AL30" i="4"/>
  <c r="AL6" i="4"/>
  <c r="AL22" i="4"/>
  <c r="AL38" i="4"/>
  <c r="Z6" i="4"/>
  <c r="Z22" i="4"/>
  <c r="Z38" i="4"/>
  <c r="AF6" i="4"/>
  <c r="AF14" i="4"/>
  <c r="AF22" i="4"/>
  <c r="AF30" i="4"/>
  <c r="AF38" i="4"/>
  <c r="X6" i="4"/>
  <c r="L14" i="4"/>
  <c r="AJ14" i="4"/>
  <c r="X22" i="4"/>
  <c r="L30" i="4"/>
  <c r="AJ30" i="4"/>
  <c r="AD28" i="2"/>
  <c r="AE28" i="2"/>
  <c r="AC29" i="2" s="1"/>
  <c r="AE33" i="2"/>
  <c r="AC34" i="2" s="1"/>
  <c r="AD33" i="2"/>
  <c r="AJ16" i="4"/>
  <c r="L16" i="4"/>
  <c r="AJ8" i="4"/>
  <c r="L8" i="4"/>
  <c r="AD8" i="4"/>
  <c r="AD16" i="4"/>
  <c r="AD24" i="4"/>
  <c r="AD32" i="4"/>
  <c r="R32" i="2"/>
  <c r="AG32" i="2" s="1"/>
  <c r="AF32" i="2" s="1"/>
  <c r="AD30" i="4"/>
  <c r="AD14" i="4"/>
  <c r="AD38" i="4"/>
  <c r="AD22" i="4"/>
  <c r="AD6" i="4"/>
  <c r="AK47" i="3"/>
  <c r="AE47" i="3"/>
  <c r="Y47" i="3"/>
  <c r="S47" i="3"/>
  <c r="M47" i="3"/>
  <c r="AK37" i="3"/>
  <c r="AE37" i="3"/>
  <c r="Y37" i="3"/>
  <c r="S37" i="3"/>
  <c r="M37" i="3"/>
  <c r="AK27" i="3"/>
  <c r="Y27" i="3"/>
  <c r="M27" i="3"/>
  <c r="AK17" i="3"/>
  <c r="Y17" i="3"/>
  <c r="M17" i="3"/>
  <c r="AK7" i="3"/>
  <c r="Y7" i="3"/>
  <c r="M7" i="3"/>
  <c r="AE27" i="3"/>
  <c r="S27" i="3"/>
  <c r="AE17" i="3"/>
  <c r="S17" i="3"/>
  <c r="AE7" i="3"/>
  <c r="S7" i="3"/>
  <c r="AE30" i="2"/>
  <c r="AD30" i="2"/>
  <c r="AG34" i="2"/>
  <c r="AF34" i="2" s="1"/>
  <c r="R36" i="2"/>
  <c r="AG36" i="2" s="1"/>
  <c r="S36" i="2"/>
  <c r="AD32" i="2"/>
  <c r="AE32" i="2"/>
  <c r="AG29" i="2"/>
  <c r="AF29" i="2" s="1"/>
  <c r="AI47" i="3" l="1"/>
  <c r="AC47" i="3"/>
  <c r="W47" i="3"/>
  <c r="Q47" i="3"/>
  <c r="K47" i="3"/>
  <c r="AI37" i="3"/>
  <c r="AC37" i="3"/>
  <c r="W37" i="3"/>
  <c r="AH7" i="3"/>
  <c r="AB7" i="3"/>
  <c r="V7" i="3"/>
  <c r="P7" i="3"/>
  <c r="J7" i="3"/>
  <c r="AH32" i="2"/>
  <c r="K37" i="3"/>
  <c r="AI27" i="3"/>
  <c r="AI17" i="3"/>
  <c r="AI7" i="3"/>
  <c r="Q37" i="3"/>
  <c r="AC27" i="3"/>
  <c r="Q27" i="3"/>
  <c r="AC17" i="3"/>
  <c r="Q17" i="3"/>
  <c r="AC7" i="3"/>
  <c r="Q7" i="3"/>
  <c r="W27" i="3"/>
  <c r="K27" i="3"/>
  <c r="W17" i="3"/>
  <c r="K17" i="3"/>
  <c r="W7" i="3"/>
  <c r="K7" i="3"/>
  <c r="AF36" i="2"/>
  <c r="AG37" i="2"/>
  <c r="AF37" i="2" s="1"/>
  <c r="AH47" i="3"/>
  <c r="V47" i="3"/>
  <c r="P47" i="3"/>
  <c r="J47" i="3"/>
  <c r="P37" i="3"/>
  <c r="J37" i="3"/>
  <c r="AH27" i="3"/>
  <c r="AB27" i="3"/>
  <c r="V27" i="3"/>
  <c r="P27" i="3"/>
  <c r="J27" i="3"/>
  <c r="AH17" i="3"/>
  <c r="AB17" i="3"/>
  <c r="V17" i="3"/>
  <c r="P17" i="3"/>
  <c r="J17" i="3"/>
  <c r="AH37" i="3"/>
  <c r="V37" i="3"/>
  <c r="AB37" i="3"/>
  <c r="AH30" i="2"/>
  <c r="AJ37" i="3"/>
  <c r="AD37" i="3"/>
  <c r="X37" i="3"/>
  <c r="R37" i="3"/>
  <c r="L37" i="3"/>
  <c r="AJ27" i="3"/>
  <c r="AD27" i="3"/>
  <c r="X27" i="3"/>
  <c r="R27" i="3"/>
  <c r="L27" i="3"/>
  <c r="AJ17" i="3"/>
  <c r="AD17" i="3"/>
  <c r="X17" i="3"/>
  <c r="R17" i="3"/>
  <c r="L17" i="3"/>
  <c r="AJ7" i="3"/>
  <c r="AD7" i="3"/>
  <c r="X7" i="3"/>
  <c r="R7" i="3"/>
  <c r="L7" i="3"/>
  <c r="AJ47" i="3"/>
  <c r="AD47" i="3"/>
  <c r="X47" i="3"/>
  <c r="R47" i="3"/>
  <c r="L47" i="3"/>
  <c r="AD29" i="2"/>
  <c r="AE29" i="2"/>
  <c r="AD34" i="2"/>
  <c r="AH34" i="2" s="1"/>
  <c r="AE34" i="2"/>
  <c r="AK46" i="3"/>
  <c r="AE46" i="3"/>
  <c r="Y46" i="3"/>
  <c r="S46" i="3"/>
  <c r="M46" i="3"/>
  <c r="AH28" i="2"/>
  <c r="AK36" i="3"/>
  <c r="Y36" i="3"/>
  <c r="M36" i="3"/>
  <c r="M26" i="3"/>
  <c r="Y16" i="3"/>
  <c r="Y6" i="3"/>
  <c r="AE36" i="3"/>
  <c r="S36" i="3"/>
  <c r="AE26" i="3"/>
  <c r="S26" i="3"/>
  <c r="AE16" i="3"/>
  <c r="S16" i="3"/>
  <c r="AE6" i="3"/>
  <c r="S6" i="3"/>
  <c r="AK26" i="3"/>
  <c r="Y26" i="3"/>
  <c r="AK16" i="3"/>
  <c r="M16" i="3"/>
  <c r="AK6" i="3"/>
  <c r="M6" i="3"/>
  <c r="AL47" i="3" l="1"/>
  <c r="AF47" i="3"/>
  <c r="Z47" i="3"/>
  <c r="T47" i="3"/>
  <c r="N47" i="3"/>
  <c r="N37" i="3"/>
  <c r="AL27" i="3"/>
  <c r="AF27" i="3"/>
  <c r="Z27" i="3"/>
  <c r="T27" i="3"/>
  <c r="N27" i="3"/>
  <c r="AL17" i="3"/>
  <c r="AF17" i="3"/>
  <c r="Z17" i="3"/>
  <c r="T17" i="3"/>
  <c r="N17" i="3"/>
  <c r="AL7" i="3"/>
  <c r="AF7" i="3"/>
  <c r="Z7" i="3"/>
  <c r="T7" i="3"/>
  <c r="N7" i="3"/>
  <c r="AF37" i="3"/>
  <c r="T37" i="3"/>
  <c r="AL37" i="3"/>
  <c r="Z37" i="3"/>
  <c r="AL46" i="3"/>
  <c r="Z46" i="3"/>
  <c r="N46" i="3"/>
  <c r="AL36" i="3"/>
  <c r="AF36" i="3"/>
  <c r="Z36" i="3"/>
  <c r="T36" i="3"/>
  <c r="N36" i="3"/>
  <c r="AL26" i="3"/>
  <c r="AF26" i="3"/>
  <c r="Z26" i="3"/>
  <c r="T26" i="3"/>
  <c r="N26" i="3"/>
  <c r="AL16" i="3"/>
  <c r="AF16" i="3"/>
  <c r="Z16" i="3"/>
  <c r="T16" i="3"/>
  <c r="N16" i="3"/>
  <c r="AL6" i="3"/>
  <c r="AF6" i="3"/>
  <c r="Z6" i="3"/>
  <c r="T6" i="3"/>
  <c r="N6" i="3"/>
  <c r="AH29" i="2"/>
  <c r="T46" i="3"/>
  <c r="AF46"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23" authorId="0" shapeId="0" xr:uid="{00000000-0006-0000-0100-000003000000}">
      <text>
        <r>
          <rPr>
            <sz val="11"/>
            <color theme="1"/>
            <rFont val="Calibri"/>
            <scheme val="minor"/>
          </rPr>
          <t>======
ID#AAAAYJHndow
María Paula Vesga Ospina    (2021-04-21 14:03:17)
Objetivos estratégicos asociados al objetivo del proceso</t>
        </r>
      </text>
    </comment>
    <comment ref="C26" authorId="0" shapeId="0" xr:uid="{00000000-0006-0000-0100-000007000000}">
      <text>
        <r>
          <rPr>
            <sz val="11"/>
            <color theme="1"/>
            <rFont val="Calibri"/>
            <scheme val="minor"/>
          </rPr>
          <t>======
ID#AAAAYJHndoo
María Paula Vesga Ospina    (2021-04-20 19:25:10)
las consecuencias que puede ocasionar a la organización la materialización del riesgo</t>
        </r>
      </text>
    </comment>
    <comment ref="D26" authorId="0" shapeId="0" xr:uid="{00000000-0006-0000-0100-000006000000}">
      <text>
        <r>
          <rPr>
            <sz val="11"/>
            <color theme="1"/>
            <rFont val="Calibri"/>
            <scheme val="minor"/>
          </rPr>
          <t>======
ID#AAAAYJHndo0
María Paula Vesga Ospina    (2021-04-20 19:26:52)
Circunstancias bajo las cuales se presenta el riesgo, pero no
constituyen la causa principal o base
para que se presente el riesgo
Es la situación más evidente frente al riesgo</t>
        </r>
      </text>
    </comment>
    <comment ref="E26" authorId="0" shapeId="0" xr:uid="{00000000-0006-0000-0100-000005000000}">
      <text>
        <r>
          <rPr>
            <sz val="11"/>
            <color theme="1"/>
            <rFont val="Calibri"/>
            <scheme val="minor"/>
          </rPr>
          <t>======
ID#AAAAYJHndoc
María Paula Vesga Ospina    (2021-04-20 19:28:28)
Causa principal o básica, corresponde a las razones por la cuales se puede presentar el riesgo</t>
        </r>
      </text>
    </comment>
    <comment ref="F26" authorId="0" shapeId="0" xr:uid="{00000000-0006-0000-0100-00000B000000}">
      <text>
        <r>
          <rPr>
            <sz val="11"/>
            <color theme="1"/>
            <rFont val="Calibri"/>
            <scheme val="minor"/>
          </rPr>
          <t>======
ID#AAAAYJHndog
María Paula Vesga Ospina    (2021-04-20 19:19:43)
Inicia con la frase: Posibilidad de + Impacto para la entidad (Qué) + Causa Inmediata (Cómo) + Causa Raíz (Por qué)</t>
        </r>
      </text>
    </comment>
    <comment ref="K26" authorId="0" shapeId="0" xr:uid="{00000000-0006-0000-0100-00000A000000}">
      <text>
        <r>
          <rPr>
            <sz val="11"/>
            <color theme="1"/>
            <rFont val="Calibri"/>
            <scheme val="minor"/>
          </rPr>
          <t>======
ID#AAAAYJHndoQ
María Paula Vesga Ospina    (2021-04-20 19:20:39)
Permite agrupar los riesgos
identificados, se clasifica cada uno de los riesgos en las siguientes categorías :
-Ejecución y administración de
procesos: Pérdidas derivadas de errores en la ejecución y administración de procesos.
-Fraude externo: Pérdida derivada de actos de fraude por personas ajenas a la organización (no participa personal de la entidad)
-fraude interno: Pérdida debido a actos de fraude, actuaciones irregulares, comisión de hechos
delictivos abuso de confianza, apropiación indebida, incumplimiento d e
regulaciones legales o internas de la entidad en las cuales está involucrado por
lo menos 1 participante interno de la organización, son realizadas de forma
intencional y/o con ánimo de lucro para sí mismo o para terceros.
-fallas tecnológicas: Errores en hardware, software, telecomunicaciones, interrupción de servicios
básicos.
-Relaciones laborales: Pérdidas que surgen de acciones contrarias a las leyes o acuerdos de empleo,
salud o seguridad, del pago de demandas por daños personales o de
discriminación.
-Usuarios, productos y prácticas: Fallas negligentes o involuntarias de las obligaciones frente a los usuarios y que
impiden satisfacer una obligación profesional frente a éstos.
-Daños a activos fijos/eventos externos: Pérdida por daños o extravíos de los activos fijos por desastres naturales u otros
riesgos/eventos externos como atentados, vandalismo, orden público.</t>
        </r>
      </text>
    </comment>
    <comment ref="L26" authorId="0" shapeId="0" xr:uid="{00000000-0006-0000-0100-000009000000}">
      <text>
        <r>
          <rPr>
            <sz val="11"/>
            <color theme="1"/>
            <rFont val="Calibri"/>
            <scheme val="minor"/>
          </rPr>
          <t>======
ID#AAAAYJHndoY
María Paula Vesga Ospina    (2021-04-20 19:20:54)
Numero de veces que se ejecuta la actividad durante el año</t>
        </r>
      </text>
    </comment>
    <comment ref="O26" authorId="0" shapeId="0" xr:uid="{00000000-0006-0000-0100-000004000000}">
      <text>
        <r>
          <rPr>
            <sz val="11"/>
            <color theme="1"/>
            <rFont val="Calibri"/>
            <scheme val="minor"/>
          </rPr>
          <t>======
ID#AAAAYJHndoU
María Paula Vesga Ospina    (2021-04-20 21:00:09)
No seleccionar los criterios de impacto: 
*Afectación Económica o Presupuestal 
*Pérdida Reputacional</t>
        </r>
      </text>
    </comment>
    <comment ref="U26" authorId="0" shapeId="0" xr:uid="{00000000-0006-0000-0100-000008000000}">
      <text>
        <r>
          <rPr>
            <sz val="11"/>
            <color theme="1"/>
            <rFont val="Calibri"/>
            <scheme val="minor"/>
          </rPr>
          <t>======
ID#AAAAYJHndo4
María Paula Vesga Ospina    (2021-04-20 19:21:22)
Se define como la medida que permite reducir o mitigar un riesgo, la estructura es la siguiente: Responsable de ejecutar el control + Acción (a mediante verbos que indican la acción que deben realizar como parte del control)+ Complemento (detalles que permiten identificar claramente el objeto del control)</t>
        </r>
      </text>
    </comment>
    <comment ref="V26" authorId="0" shapeId="0" xr:uid="{00000000-0006-0000-0100-000002000000}">
      <text>
        <r>
          <rPr>
            <sz val="11"/>
            <color theme="1"/>
            <rFont val="Calibri"/>
            <scheme val="minor"/>
          </rPr>
          <t>======
ID#AAAAYJHndok
María Paula Vesga Ospina    (2021-04-21 15:05:43)
colocar si afecta probabilidad  o impacto</t>
        </r>
      </text>
    </comment>
    <comment ref="AI26" authorId="0" shapeId="0" xr:uid="{00000000-0006-0000-0100-000001000000}">
      <text>
        <r>
          <rPr>
            <sz val="11"/>
            <color theme="1"/>
            <rFont val="Calibri"/>
            <scheme val="minor"/>
          </rPr>
          <t>======
ID#AAAAYJHndos
María Fernanda Cardona Suarez    (2021-04-21 16:03:06)
Reducir: después de realizar un análisis y considerar que el nivel de riesgo es alto, se determina tratarlo mediante transferencia o mitigación del mismo. 
Mitigar: después de realizar un análisis y considerar los niveles del riesgo se implementan acciones que mitiguen el nivel del riesgo, no necesariamente es un control adicional.
Aceptar: después de realizar un análisis y considerar los niveles del riesgo se determina asumir el mismo conocimiento los efectos de su posible materialización.
Trasferir: después de realizar un análisis y considerar que la mejor estrategia es tercerizar el proceso o trasladar el riesgo  a través de seguros o pólizas. La responsabilidad económica recae sobre el tercero, pero no se transfiere la responsabilidad sobre el tema reputacional. 
Evitar: después de realizar un análisis y considerar que el nivel del riesgo es demasiado alto,  se determina NO asumir la actividad que genera este riesgo.</t>
        </r>
      </text>
    </comment>
  </commentList>
  <extLst>
    <ext xmlns:r="http://schemas.openxmlformats.org/officeDocument/2006/relationships" uri="GoogleSheetsCustomDataVersion2">
      <go:sheetsCustomData xmlns:go="http://customooxmlschemas.google.com/" r:id="rId1" roundtripDataSignature="AMtx7mgBWcoC2tkTCfCkJzEb0rB1fJ0sdw=="/>
    </ext>
  </extLst>
</comments>
</file>

<file path=xl/sharedStrings.xml><?xml version="1.0" encoding="utf-8"?>
<sst xmlns="http://schemas.openxmlformats.org/spreadsheetml/2006/main" count="593" uniqueCount="391">
  <si>
    <t>Matriz Mapa de Riesgos</t>
  </si>
  <si>
    <r>
      <rPr>
        <sz val="10"/>
        <color theme="1"/>
        <rFont val="Arial Narrow"/>
      </rP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b/>
        <sz val="10"/>
        <color rgb="FFE36C09"/>
        <rFont val="Arial Narrow"/>
      </rPr>
      <t>Guía para la Administración del Riesgo y el diseño de controles V6</t>
    </r>
    <r>
      <rPr>
        <sz val="10"/>
        <color theme="1"/>
        <rFont val="Arial Narrow"/>
      </rPr>
      <t>. El formato cuenta con celdas parametrizadas y permite contar con los respectivos mapas de calor para riesgo inherente y riesgo residual.</t>
    </r>
  </si>
  <si>
    <t>Orientaciones Generales</t>
  </si>
  <si>
    <r>
      <rPr>
        <sz val="11"/>
        <color theme="1"/>
        <rFont val="Arial Narrow"/>
      </rPr>
      <t xml:space="preserve">Antes de iniciar con el diligenciamiento de la información en la matriz, se requiere haber avanzado en el análisis del </t>
    </r>
    <r>
      <rPr>
        <b/>
        <sz val="11"/>
        <color theme="1"/>
        <rFont val="Arial Narrow"/>
      </rPr>
      <t>proceso, su objetivo, alcance, actividades clave</t>
    </r>
    <r>
      <rPr>
        <sz val="11"/>
        <color theme="1"/>
        <rFont val="Arial Narrow"/>
      </rPr>
      <t xml:space="preserve">, considere los lineamientos establecidos en el </t>
    </r>
    <r>
      <rPr>
        <b/>
        <sz val="11"/>
        <color rgb="FFE36C09"/>
        <rFont val="Arial Narrow"/>
      </rPr>
      <t>Paso 2: identificación del riesgo</t>
    </r>
    <r>
      <rPr>
        <sz val="11"/>
        <color theme="1"/>
        <rFont val="Arial Narrow"/>
      </rPr>
      <t xml:space="preserve">, donde se explica ampliamente las bases para adelanter este análisis.
Así mismo, considere en el </t>
    </r>
    <r>
      <rPr>
        <b/>
        <sz val="11"/>
        <color rgb="FFE36C09"/>
        <rFont val="Arial Narrow"/>
      </rPr>
      <t>Paso 3: valoración del riesgo</t>
    </r>
    <r>
      <rPr>
        <sz val="11"/>
        <color theme="1"/>
        <rFont val="Arial Narrow"/>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b/>
        <sz val="11"/>
        <color rgb="FFE36C09"/>
        <rFont val="Arial Narrow"/>
      </rPr>
      <t>NOTA:</t>
    </r>
    <r>
      <rPr>
        <sz val="11"/>
        <color theme="1"/>
        <rFont val="Arial Narrow"/>
      </rPr>
      <t xml:space="preserve"> Si lo considera pertinente, es posible agregar hojas de trabajo adicionales al presente formato que permitan incluir la traza de estos análisis.</t>
    </r>
  </si>
  <si>
    <r>
      <rPr>
        <sz val="10"/>
        <color theme="1"/>
        <rFont val="Arial Narrow"/>
      </rPr>
      <t xml:space="preserve">El archivo contiene las siguientes hojas:
-   </t>
    </r>
    <r>
      <rPr>
        <b/>
        <sz val="11"/>
        <color theme="1"/>
        <rFont val="Arial Narrow"/>
      </rPr>
      <t>Hoja 1 Instructivo</t>
    </r>
    <r>
      <rPr>
        <sz val="10"/>
        <color theme="1"/>
        <rFont val="Arial Narrow"/>
      </rPr>
      <t xml:space="preserve">
 -  </t>
    </r>
    <r>
      <rPr>
        <b/>
        <sz val="11"/>
        <color theme="1"/>
        <rFont val="Arial Narrow"/>
      </rPr>
      <t xml:space="preserve">Hoja 2 Mapa Final: </t>
    </r>
    <r>
      <rPr>
        <sz val="10"/>
        <color theme="1"/>
        <rFont val="Arial Narrow"/>
      </rPr>
      <t>Encontrará la totalidad de la estructura para la identificación y valoración de los riesgos por proceso, programa o proyecto, acorde con el nivel de desagregación que la entidad considere necesaria.</t>
    </r>
  </si>
  <si>
    <t>Columna</t>
  </si>
  <si>
    <t>Descripción - Lineamientos para el diligenciamiento</t>
  </si>
  <si>
    <t>Proceso</t>
  </si>
  <si>
    <t>Diligencie el nombre del proceso al cual se le identificarán y valorarán los riesgos.</t>
  </si>
  <si>
    <t>Objetivo</t>
  </si>
  <si>
    <t>Diligencie el objetivo del proceso.</t>
  </si>
  <si>
    <t>Alcance</t>
  </si>
  <si>
    <t>Diligencie el alcance del proceso.</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</si>
  <si>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</si>
  <si>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</si>
  <si>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t>Impacto</t>
  </si>
  <si>
    <t>Analice las consecuencias que puede ocasionar a la organización la materialización del riesgo, redacte de la forma más concreta posible.</t>
  </si>
  <si>
    <t>Causa Inmediata</t>
  </si>
  <si>
    <t>Circunstancias bajo las cuales se presenta el riesgo, es la situación más evidente frente al riesgo, redacte de la forma más concreta posible.</t>
  </si>
  <si>
    <t>Causa Raíz</t>
  </si>
  <si>
    <t>Causa  principal  o básica, corresponde a las razones por la cuales se puede presentar  el riesgo, redacte de la forma más concreta posible.</t>
  </si>
  <si>
    <t>Descripción del Riesgo</t>
  </si>
  <si>
    <r>
      <rPr>
        <sz val="9"/>
        <color theme="1"/>
        <rFont val="Arial Narrow"/>
      </rP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rgb="FFE36C09"/>
        <rFont val="Arial Narrow"/>
      </rPr>
      <t>POSIBILIDAD DE + Impacto para la entidad (Qué) + Causa Inmediata (Cómo) + Causa Raíz (Por qué)</t>
    </r>
  </si>
  <si>
    <t>Clasificación del Riesgo</t>
  </si>
  <si>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</si>
  <si>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Frecuencia con la cual se lleva a cabo la actividad</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</si>
  <si>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</si>
  <si>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</si>
  <si>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</si>
  <si>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Zona de Riesgo Inherente</t>
  </si>
  <si>
    <t>Teniendo en cuenta que ingresó la información de PROBABILIDAD e IMPACTO, la matriz automáticamente hará el cálculo para la zona de riesgo inherente (Columna N)</t>
  </si>
  <si>
    <t>Descripción del Control</t>
  </si>
  <si>
    <r>
      <rPr>
        <sz val="9"/>
        <color theme="1"/>
        <rFont val="Arial Narrow"/>
      </rPr>
      <t xml:space="preserve">Recuerde que el control se define como la medida que permite reducir o mitigar un riesgo. Defina el control (es) que atacan la causa raíz del riesgo, considere la estructura explicada en la guía: </t>
    </r>
    <r>
      <rPr>
        <b/>
        <sz val="9"/>
        <color rgb="FFE36C09"/>
        <rFont val="Arial Narrow"/>
      </rPr>
      <t>Responsable de ejecutar el control + Acción + Complemento</t>
    </r>
  </si>
  <si>
    <t>Afectación</t>
  </si>
  <si>
    <t>Esta casilla no se diligencia, depende de la selección en la columna R.</t>
  </si>
  <si>
    <r>
      <rPr>
        <b/>
        <sz val="9"/>
        <color theme="1"/>
        <rFont val="Arial Narrow"/>
      </rPr>
      <t xml:space="preserve">ATRIBUTOS EFICIENCIA
</t>
    </r>
    <r>
      <rPr>
        <sz val="9"/>
        <color theme="1"/>
        <rFont val="Arial Narrow"/>
      </rPr>
      <t>Tipo</t>
    </r>
  </si>
  <si>
    <t>Utilice la lista de despligue que se encuentra parametrizada, le aparecerán las opciones: i)Preventivo, ii)Detectivo, iii)Correctivo.</t>
  </si>
  <si>
    <r>
      <rPr>
        <b/>
        <sz val="9"/>
        <color theme="1"/>
        <rFont val="Arial Narrow"/>
      </rPr>
      <t xml:space="preserve">ATRIBUTOS EFICIENCIA
</t>
    </r>
    <r>
      <rPr>
        <sz val="9"/>
        <color theme="1"/>
        <rFont val="Arial Narrow"/>
      </rPr>
      <t>Implementación</t>
    </r>
  </si>
  <si>
    <t>Utilice la lista de despligue que se encuentra parametrizada, le aparecerán las opciones: i)Automático, ii)Manual.</t>
  </si>
  <si>
    <r>
      <rPr>
        <b/>
        <sz val="9"/>
        <color theme="1"/>
        <rFont val="Arial Narrow"/>
      </rPr>
      <t xml:space="preserve">ATRIBUTOS EFICIENCIA
</t>
    </r>
    <r>
      <rPr>
        <sz val="9"/>
        <color theme="1"/>
        <rFont val="Arial Narrow"/>
      </rPr>
      <t>Implementación</t>
    </r>
  </si>
  <si>
    <r>
      <rPr>
        <b/>
        <sz val="9"/>
        <color theme="1"/>
        <rFont val="Arial Narrow"/>
      </rPr>
      <t xml:space="preserve">ATRIBUTOS EFICIENCIA
</t>
    </r>
    <r>
      <rPr>
        <sz val="9"/>
        <color theme="1"/>
        <rFont val="Arial Narrow"/>
      </rPr>
      <t>Calificación</t>
    </r>
  </si>
  <si>
    <t xml:space="preserve">La matriz automáticamente hará el cálculo para el control analizado (Columna T) </t>
  </si>
  <si>
    <r>
      <rPr>
        <b/>
        <sz val="9"/>
        <color theme="1"/>
        <rFont val="Arial Narrow"/>
      </rPr>
      <t xml:space="preserve">ATRIBUTOS INFORMATIVOS
</t>
    </r>
    <r>
      <rPr>
        <sz val="9"/>
        <color theme="1"/>
        <rFont val="Arial Narrow"/>
      </rPr>
      <t>Documentación</t>
    </r>
  </si>
  <si>
    <t>Utilice la lista de despligue que se encuentra parametrizada, le aparecerán las opciones: i)Documentado, ii)Sin documentar.</t>
  </si>
  <si>
    <r>
      <rPr>
        <b/>
        <sz val="9"/>
        <color theme="1"/>
        <rFont val="Arial Narrow"/>
      </rPr>
      <t xml:space="preserve">ATRIBUTOS INFORMATIVOS
</t>
    </r>
    <r>
      <rPr>
        <sz val="9"/>
        <color theme="1"/>
        <rFont val="Arial Narrow"/>
      </rPr>
      <t>Frecuencia</t>
    </r>
  </si>
  <si>
    <t>Utilice la lista de despligue que se encuentra parametrizada, le aparecerán las opciones: i)Continua, ii)Aleatoria.</t>
  </si>
  <si>
    <r>
      <rPr>
        <b/>
        <sz val="9"/>
        <color theme="1"/>
        <rFont val="Arial Narrow"/>
      </rPr>
      <t xml:space="preserve">ATRIBUTOS INFORMATIVOS
</t>
    </r>
    <r>
      <rPr>
        <sz val="9"/>
        <color theme="1"/>
        <rFont val="Arial Narrow"/>
      </rPr>
      <t>Registro</t>
    </r>
  </si>
  <si>
    <t>Utilice la lista de despligue que se encuentra parametrizada, le aparecerán las opciones: i)Con Registro, ii) Sin Registro.</t>
  </si>
  <si>
    <t>Evaluación del Nivel de Riesgo - Nivel de Riesgo Residual</t>
  </si>
  <si>
    <r>
      <rPr>
        <sz val="9"/>
        <color theme="1"/>
        <rFont val="Arial Narrow"/>
      </rPr>
      <t>La matriz automáticamente hará el cálculo, acorde con el control o controles definidos con sus atributos analizados, lo que permitirá establecer el</t>
    </r>
    <r>
      <rPr>
        <b/>
        <sz val="9"/>
        <color rgb="FFE36C09"/>
        <rFont val="Arial Narrow"/>
      </rPr>
      <t xml:space="preserve"> nivel de riesgo inherente</t>
    </r>
    <r>
      <rPr>
        <sz val="9"/>
        <color theme="1"/>
        <rFont val="Arial Narrow"/>
      </rPr>
      <t xml:space="preserve"> (Columnas Y- Z- AA -AB- AC).</t>
    </r>
  </si>
  <si>
    <t>Tratamiento</t>
  </si>
  <si>
    <t>Utilice la lista de despligue que se encuentra parametrizada, le aparecerán las opciones: i)Aceptar, ii)Evitar, iii)Reducir (compartir), iv)Reducir (mitigar).</t>
  </si>
  <si>
    <r>
      <rPr>
        <b/>
        <sz val="9"/>
        <color theme="1"/>
        <rFont val="Arial Narrow"/>
      </rPr>
      <t xml:space="preserve">Plan de Acción
</t>
    </r>
    <r>
      <rPr>
        <sz val="9"/>
        <color theme="1"/>
        <rFont val="Arial Narrow"/>
      </rPr>
      <t xml:space="preserve">Responsable, fecha implementación, fecha seguimiento, seguimiento. </t>
    </r>
  </si>
  <si>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</si>
  <si>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t>Estado</t>
  </si>
  <si>
    <t>Utilice la lista de despligue que se encuentra parametrizada, le aparecerán las opciones: i)Finalizado, ii)En curso, la selección en este caso dependerá de las acciones del plan que se hayan establecido en cada caso.</t>
  </si>
  <si>
    <r>
      <rPr>
        <sz val="10"/>
        <color theme="1"/>
        <rFont val="Arial Narrow"/>
      </rPr>
      <t xml:space="preserve"> -</t>
    </r>
    <r>
      <rPr>
        <sz val="11"/>
        <color theme="1"/>
        <rFont val="Arial Narrow"/>
      </rPr>
      <t xml:space="preserve"> </t>
    </r>
    <r>
      <rPr>
        <b/>
        <sz val="11"/>
        <color theme="1"/>
        <rFont val="Arial Narrow"/>
      </rPr>
      <t xml:space="preserve"> Hoja 3 Matriz de Calor Inherente: </t>
    </r>
    <r>
      <rPr>
        <sz val="11"/>
        <color theme="1"/>
        <rFont val="Arial Narrow"/>
      </rPr>
      <t xml:space="preserve"> En esta hoja, en la medida en que ese diligencia el Mapa Final, se verán reflejados los riesgos en su zona correspondiente. Esta hoja no se diligencia se genera de manera automática.</t>
    </r>
  </si>
  <si>
    <r>
      <rPr>
        <sz val="10"/>
        <color theme="1"/>
        <rFont val="Arial Narrow"/>
      </rPr>
      <t xml:space="preserve"> -</t>
    </r>
    <r>
      <rPr>
        <sz val="11"/>
        <color theme="1"/>
        <rFont val="Arial Narrow"/>
      </rPr>
      <t xml:space="preserve"> </t>
    </r>
    <r>
      <rPr>
        <b/>
        <sz val="11"/>
        <color theme="1"/>
        <rFont val="Arial Narrow"/>
      </rPr>
      <t xml:space="preserve"> Hoja 4 Matriz de Calor Residual: </t>
    </r>
    <r>
      <rPr>
        <sz val="11"/>
        <color theme="1"/>
        <rFont val="Arial Narrow"/>
      </rPr>
      <t>En esta hoja, en la medida en que ese diligencia el Mapa Final, se verán reflejados los riesgos en su zona correspondiente. Esta hoja no se diligencia se genera de manera automática.</t>
    </r>
  </si>
  <si>
    <r>
      <rPr>
        <sz val="10"/>
        <color theme="1"/>
        <rFont val="Arial Narrow"/>
      </rPr>
      <t xml:space="preserve"> -</t>
    </r>
    <r>
      <rPr>
        <sz val="11"/>
        <color theme="1"/>
        <rFont val="Arial Narrow"/>
      </rPr>
      <t xml:space="preserve"> </t>
    </r>
    <r>
      <rPr>
        <b/>
        <sz val="11"/>
        <color theme="1"/>
        <rFont val="Arial Narrow"/>
      </rPr>
      <t xml:space="preserve"> Hoja 5 Tabla de probabilidad: </t>
    </r>
    <r>
      <rPr>
        <sz val="11"/>
        <color theme="1"/>
        <rFont val="Arial Narrow"/>
      </rPr>
      <t>Tabla referente para todos los cálculos (no se diligencia)</t>
    </r>
  </si>
  <si>
    <r>
      <rPr>
        <sz val="10"/>
        <color theme="1"/>
        <rFont val="Arial Narrow"/>
      </rPr>
      <t xml:space="preserve"> -</t>
    </r>
    <r>
      <rPr>
        <sz val="11"/>
        <color theme="1"/>
        <rFont val="Arial Narrow"/>
      </rPr>
      <t xml:space="preserve"> </t>
    </r>
    <r>
      <rPr>
        <b/>
        <sz val="11"/>
        <color theme="1"/>
        <rFont val="Arial Narrow"/>
      </rPr>
      <t xml:space="preserve"> Hoja 6 Tabla de Impacto: </t>
    </r>
    <r>
      <rPr>
        <sz val="11"/>
        <color theme="1"/>
        <rFont val="Arial Narrow"/>
      </rPr>
      <t>Tabla referente para todos los cálculos (no se diligencia)</t>
    </r>
  </si>
  <si>
    <r>
      <rPr>
        <sz val="10"/>
        <color theme="1"/>
        <rFont val="Arial Narrow"/>
      </rPr>
      <t xml:space="preserve"> -</t>
    </r>
    <r>
      <rPr>
        <sz val="11"/>
        <color theme="1"/>
        <rFont val="Arial Narrow"/>
      </rPr>
      <t xml:space="preserve"> </t>
    </r>
    <r>
      <rPr>
        <b/>
        <sz val="11"/>
        <color theme="1"/>
        <rFont val="Arial Narrow"/>
      </rPr>
      <t xml:space="preserve"> Hoja 7 Tabla de Valoración de Controles: </t>
    </r>
    <r>
      <rPr>
        <sz val="11"/>
        <color theme="1"/>
        <rFont val="Arial Narrow"/>
      </rPr>
      <t>Tabla referente para todos los cálculos (no se diligencia)</t>
    </r>
  </si>
  <si>
    <t>PROCESO GESTIÓN CALIDAD</t>
  </si>
  <si>
    <t>CODIGO: GC-Fr08</t>
  </si>
  <si>
    <t>MAPA DE RIESGOS</t>
  </si>
  <si>
    <t>VERSIÓN: 03</t>
  </si>
  <si>
    <t>SENADO DE LA REPÚBLICA</t>
  </si>
  <si>
    <t>FECHA DE APROBACIÓN: 01/06/2021</t>
  </si>
  <si>
    <t>VIGENCIA: 2024</t>
  </si>
  <si>
    <t>Ultima fecha actualización: 04/03/2024</t>
  </si>
  <si>
    <t>Versión: 01</t>
  </si>
  <si>
    <t>CONTEXTO INTERNO</t>
  </si>
  <si>
    <t>CONTEXTO EXTERNO</t>
  </si>
  <si>
    <t>ESTRUCTURA ORGANIZACIONAL</t>
  </si>
  <si>
    <t>POLÍTICOS</t>
  </si>
  <si>
    <t xml:space="preserve">
* El Gobierno ha radicado importantes reformas como, la de la salud, reforma laboral, pensional y reforma política.
</t>
  </si>
  <si>
    <t>FUNCIONES Y RESPONSABILIDADES</t>
  </si>
  <si>
    <t>ECONÓMICOS Y FINANCIEROS</t>
  </si>
  <si>
    <t>* CDP para el pago de conciliaciones y sentencias.
* Giro de recursos por parte del Ministerio de Hacienda.</t>
  </si>
  <si>
    <t>POLÍTICAS OBJETIVOS Y ESTRATEGIAS IMPLEMENTADAS</t>
  </si>
  <si>
    <t>SOCIALES Y CULTURALES</t>
  </si>
  <si>
    <t xml:space="preserve">*El país ha avanzado significativamente en la consolidación de la paz desde la firma del Acuerdo de Paz en 2016, pero todavía hay desafíos en la implementación y el cumplimiento de los compromisos acordados. Actualmente el gobierno le apunta a la PAZ TOTAL, lo cual ha generado cierto grado de descontento en la población
*Colombia se enfrenta a problemas relacionados con la violencia de género, la discriminación contra la población LGBTI, la corrupción y la criminalidad. 
*Las protestas sociales han afectado la economía del país e inciden en la movilidad del personal de la División Jurídica.
 </t>
  </si>
  <si>
    <r>
      <rPr>
        <b/>
        <sz val="11"/>
        <color theme="1"/>
        <rFont val="Calibri"/>
      </rPr>
      <t xml:space="preserve">RECURSOS Y CONOCIMIENTOS CON QUE SE CUENTA </t>
    </r>
    <r>
      <rPr>
        <sz val="11"/>
        <color theme="1"/>
        <rFont val="Calibri"/>
      </rPr>
      <t>(económicos, personas, procesos, sistema, tecnología, información)</t>
    </r>
  </si>
  <si>
    <t>TECNOLÓGICOS</t>
  </si>
  <si>
    <t>RELACIONES CON LAS PARTES INVOLUCRADAS</t>
  </si>
  <si>
    <t>* Proceso Gestión de Recursos Financieros (falencias en el cruce de información para las afectaciones económicas derivadas de procesos judiciales).
* Todas las dependencias (estado de los procesos disciplinarios a funcionarios).
* No existe un procedimiento para la elaboración de notas contables, se ha evidenciado la falta del mismo y la claridad en el momento de preparación de la información por parte de la División Jurídica para enviarla al la División Financiera.</t>
  </si>
  <si>
    <t>AMBIENTALES</t>
  </si>
  <si>
    <r>
      <rPr>
        <sz val="11"/>
        <color rgb="FF000000"/>
        <rFont val="Arial"/>
      </rPr>
      <t>* Actualización y seguimiento de las Políticas Medio Ambientales</t>
    </r>
    <r>
      <rPr>
        <sz val="11"/>
        <color rgb="FF000000"/>
        <rFont val="Calibri"/>
      </rPr>
      <t xml:space="preserve">
</t>
    </r>
  </si>
  <si>
    <t>CULTURA ORGANIZACIONAL</t>
  </si>
  <si>
    <r>
      <rPr>
        <sz val="11"/>
        <color rgb="FF000000"/>
        <rFont val="Arial"/>
      </rPr>
      <t>*Se cuenta con un equipo comprometido.
* Se requiere capacitación en temas de: Control Disciplinario y liquidación de sentencias.
* La Dirección General Administrativa del Senado de la República profirió la resolución No. 586 de 12/08/2020 " por medio de la cual se establece el modelo de teletrabajo en el Senado de la República.</t>
    </r>
    <r>
      <rPr>
        <sz val="11"/>
        <color rgb="FF000000"/>
        <rFont val="Calibri"/>
      </rPr>
      <t xml:space="preserve"> 
</t>
    </r>
  </si>
  <si>
    <t>LEGALES Y REGLAMENTARIOS</t>
  </si>
  <si>
    <r>
      <rPr>
        <sz val="11"/>
        <color rgb="FF000000"/>
        <rFont val="Arial"/>
      </rPr>
      <t xml:space="preserve">* Ley 2094 de 2021: " Por medio de la cual se reforma la Ley 1952 de 2019 y se dictan otras disposiciones" (Código General Disciplinario) 
* Ley 2220 de 2022: "Por medio de la cual se expide el estatuto de conciliación y se dictan otras disposiciones".
</t>
    </r>
    <r>
      <rPr>
        <sz val="11"/>
        <color rgb="FF000000"/>
        <rFont val="Calibri"/>
      </rPr>
      <t xml:space="preserve">
 </t>
    </r>
  </si>
  <si>
    <t>CONTEXTO DEL PROCESO</t>
  </si>
  <si>
    <t>Proceso:</t>
  </si>
  <si>
    <t>GESTIÓN JURÍDICA</t>
  </si>
  <si>
    <t>Líder del proceso:</t>
  </si>
  <si>
    <t>JEFE DIVISIÓN JURÍDICA</t>
  </si>
  <si>
    <t>Objetivo:</t>
  </si>
  <si>
    <t xml:space="preserve">Ejercer la representación legal y defensa judicial del Senado de la República en todos los procesos judiciales en los que sea parte y brindar asesoría interna a las diferentes dependencias de la entidad bajo los criterios de oportunidad e idoneidad profesional
</t>
  </si>
  <si>
    <t>Alcance:</t>
  </si>
  <si>
    <t xml:space="preserve">El proceso gestión jurídica aplica para realizar los trámites de conciliación, coordinación de liquidaciones de sentencias, emisión de conceptos jurídicos, atención a tutelas, control disciplinario y defensa judicial del Senado de la República, garantizando la seguridad jurídica de la entidad.																						
</t>
  </si>
  <si>
    <t>Objetivos estratégicos:</t>
  </si>
  <si>
    <t>OE8. Fortalecer el componente de defensa jurídica frente a las acciones judiciales</t>
  </si>
  <si>
    <t>Identificación del riesgo</t>
  </si>
  <si>
    <t>Análisis del riesgo inherente</t>
  </si>
  <si>
    <t>Evaluación del riesgo - Valoración de los controles</t>
  </si>
  <si>
    <t>Evaluación del riesgo - Nivel del riesgo residual</t>
  </si>
  <si>
    <t>Plan de Acción</t>
  </si>
  <si>
    <t xml:space="preserve">Referencia </t>
  </si>
  <si>
    <t xml:space="preserve">Procedimientos / 
Lineamientos / Activos de Seguridad </t>
  </si>
  <si>
    <t>Clasificación Riesgos de Corrupción</t>
  </si>
  <si>
    <t>Frecuencia con la cual se realiza la actividad</t>
  </si>
  <si>
    <t>Probabilidad Inherente</t>
  </si>
  <si>
    <t>%</t>
  </si>
  <si>
    <t>Criterios de impacto</t>
  </si>
  <si>
    <t>Observación de criterio</t>
  </si>
  <si>
    <t>Impacto 
Inherente</t>
  </si>
  <si>
    <t>No. Control</t>
  </si>
  <si>
    <t>Descripción del control</t>
  </si>
  <si>
    <t>Atributos</t>
  </si>
  <si>
    <t>Probabilidad Residual</t>
  </si>
  <si>
    <t>Probabilidad Residual Final</t>
  </si>
  <si>
    <t>Impacto Residual Final</t>
  </si>
  <si>
    <t>Zona de Riesgo Final</t>
  </si>
  <si>
    <t xml:space="preserve">Trazabilidad del riesgo </t>
  </si>
  <si>
    <t>Responsable</t>
  </si>
  <si>
    <t>Fecha Implementación</t>
  </si>
  <si>
    <t>Fecha Seguimiento</t>
  </si>
  <si>
    <t>Seguimiento / observaciones</t>
  </si>
  <si>
    <t>Acción y Omisión</t>
  </si>
  <si>
    <t>Uso del Poder</t>
  </si>
  <si>
    <t>Desviar la Gestión de lo Público</t>
  </si>
  <si>
    <t>Beneficio Particular</t>
  </si>
  <si>
    <t>Tipo</t>
  </si>
  <si>
    <t>Implementación</t>
  </si>
  <si>
    <t>Calificación</t>
  </si>
  <si>
    <t>Documentación</t>
  </si>
  <si>
    <t>Frecuencia</t>
  </si>
  <si>
    <t>Evidencia</t>
  </si>
  <si>
    <t>Defensa Judicial</t>
  </si>
  <si>
    <t>Económico y Reputacional</t>
  </si>
  <si>
    <t xml:space="preserve">Inoportunidad de la actuación en las diferentes etapas del proceso de defensa judicial  </t>
  </si>
  <si>
    <t>Debido a la falta de verificación de términos judiciales o seguimiento a las actuaciones procesales, alta rotación de personal</t>
  </si>
  <si>
    <t xml:space="preserve">R1
 Posibilidad de afectación económica y reputacional por Inoportunidad de la actuación en las diferentes etapas del proceso de defensa judicial, debido a la falta de verificación de términos judiciales o seguimiento a las actuaciones procesales, alta rotación de personal </t>
  </si>
  <si>
    <t>X</t>
  </si>
  <si>
    <t>Usuarios, productos y prácticas , organizacionales</t>
  </si>
  <si>
    <t xml:space="preserve">     Entre 50 y 100 SMLMV </t>
  </si>
  <si>
    <t>Preventivo</t>
  </si>
  <si>
    <t>Manual</t>
  </si>
  <si>
    <t>Sin Documentar</t>
  </si>
  <si>
    <t>Continua</t>
  </si>
  <si>
    <t>Con Registro</t>
  </si>
  <si>
    <t>Reducir (mitigar)</t>
  </si>
  <si>
    <t>Documentado</t>
  </si>
  <si>
    <t>Moderado</t>
  </si>
  <si>
    <t>Procedimiento Atención de Tutelas</t>
  </si>
  <si>
    <t>Reputacional</t>
  </si>
  <si>
    <t xml:space="preserve">Inoportunidad en la atención de las acciones de tutela </t>
  </si>
  <si>
    <t>falta de control en la notificación de las tutelas</t>
  </si>
  <si>
    <t>R2
Posibilidad de afectación reputacional por inoportunidad en la atención de las acciones de tutela debido a falta de control en la notificación de las tutelas en contra de la entidad.</t>
  </si>
  <si>
    <t xml:space="preserve">     El riesgo afecta la imagen de alguna área de la organización</t>
  </si>
  <si>
    <t>Bajo</t>
  </si>
  <si>
    <r>
      <rPr>
        <sz val="11"/>
        <color rgb="FF000000"/>
        <rFont val="Arial"/>
      </rPr>
      <t xml:space="preserve">C1
El </t>
    </r>
    <r>
      <rPr>
        <sz val="11"/>
        <color theme="1"/>
        <rFont val="Arial"/>
      </rPr>
      <t xml:space="preserve">profesional encargado de la División Jurídica, hace seguimiento a las tutelas, </t>
    </r>
    <r>
      <rPr>
        <sz val="11"/>
        <color rgb="FF000000"/>
        <rFont val="Arial"/>
      </rPr>
      <t xml:space="preserve">diligencia el GJ-Fr09 Formato de Control de Tutelas, con el fin de hacer seguimiento a la contestación de las mismas.   
FV: GJ-Fr09 Formato de Control de Tutelas diligenciado. </t>
    </r>
  </si>
  <si>
    <t xml:space="preserve">Documentar el control No 1 "El profesional encargado de la División Jurídica,  hace seguimiento a las tutelas,  diligencia el GJ-Fr09 Formato de Control de Tutelas, con el fin de hacer seguimiento a la contestación de las mismas."
FV: Documento aprobado con el control documentado.
</t>
  </si>
  <si>
    <t>Provisión Contable de Procesos Judiciales</t>
  </si>
  <si>
    <t>falta de justificación en la calificación del riesgo alto de pérdida, para realizar la provisión contable,</t>
  </si>
  <si>
    <t>Criterio profesional del abogado</t>
  </si>
  <si>
    <t xml:space="preserve">R3
Posibilidad de afectación reputacional por falta de justificación en la calificación del riesgo alto de pérdida, para realizar la provisión contable, por criterio profesional del abogado. </t>
  </si>
  <si>
    <t>Ejecucion y Administracion de procesos</t>
  </si>
  <si>
    <t xml:space="preserve">     Entre 10 y 50 SMLMV </t>
  </si>
  <si>
    <t>Aceptar</t>
  </si>
  <si>
    <t xml:space="preserve"> C2
El jefe de la división jurídica realiza la revisión previa del informe de revisión de los procesos con el fin de verificar la información 
FV: Informe firmado por el jefe de la división </t>
  </si>
  <si>
    <t>Pago inoportuno de sentencias</t>
  </si>
  <si>
    <t>Usuarios, productos y practicas , organizacionales</t>
  </si>
  <si>
    <t>Baja</t>
  </si>
  <si>
    <t>Procedimiento para control disciplinario</t>
  </si>
  <si>
    <t>Vencimiento de términos de los procesos disciplinarios de la entidad</t>
  </si>
  <si>
    <t xml:space="preserve">falta de control en el vencimiento de términos
                                </t>
  </si>
  <si>
    <t xml:space="preserve">C1
El abogado designado diligencia el GJ-Fr10 Formato seguimiento de términos y alertas de procesos disciplinarios con el fin de evitar el vencimiento de términos
FV: Formato diligenciado                
</t>
  </si>
  <si>
    <t>Sin Registro</t>
  </si>
  <si>
    <t>Actualizar el GJ-Pr01 procedimiento para control disciplinario con la nueva normatividad, una vez se firme el acto administrativo.
FV: Documento aprobado.</t>
  </si>
  <si>
    <t xml:space="preserve">Jefe de la División Jurídica </t>
  </si>
  <si>
    <t>Fuente:  Adaptado de Curso Riesgo Operativo Universidad del Rosario por Dirección de Gestión y Desempeño Institucional de Función Pública,  2020.</t>
  </si>
  <si>
    <t xml:space="preserve"> Matriz de Calor Residual</t>
  </si>
  <si>
    <t>Probabilidad</t>
  </si>
  <si>
    <t>Muy Alta
100%</t>
  </si>
  <si>
    <t>Extremo</t>
  </si>
  <si>
    <t>Alta
80%</t>
  </si>
  <si>
    <t>Alto</t>
  </si>
  <si>
    <t>Media
60%</t>
  </si>
  <si>
    <t>Baja
40%</t>
  </si>
  <si>
    <t>Muy Baja
20%</t>
  </si>
  <si>
    <t>Leve
20%</t>
  </si>
  <si>
    <t>Menor
40%</t>
  </si>
  <si>
    <t>Moderado
60%</t>
  </si>
  <si>
    <t>Mayor
80%</t>
  </si>
  <si>
    <t>Catastrófico
100%</t>
  </si>
  <si>
    <t>Matriz de Calor Inherente Jurídica</t>
  </si>
  <si>
    <t>Tabla Criterios para definir el nivel de probabilidad</t>
  </si>
  <si>
    <t>Frecuencia de la Actividad</t>
  </si>
  <si>
    <t>Muy Baja</t>
  </si>
  <si>
    <t>La actividad que conlleva el riesgo se ejecuta como máximos 2 veces por año</t>
  </si>
  <si>
    <t>La actividad que conlleva el riesgo se ejecuta de 3 a 24 veces por año</t>
  </si>
  <si>
    <t>Media</t>
  </si>
  <si>
    <t>La actividad que conlleva el riesgo se ejecuta de 24 a 500 veces por año</t>
  </si>
  <si>
    <t>Alta</t>
  </si>
  <si>
    <t>La actividad que conlleva el riesgo se ejecuta mínimo 500 veces al año y máximo 5000 veces por año</t>
  </si>
  <si>
    <t>Muy Alta</t>
  </si>
  <si>
    <t>La actividad que conlleva el riesgo se ejecuta más de 5000 veces por año</t>
  </si>
  <si>
    <t xml:space="preserve">Ejemplo </t>
  </si>
  <si>
    <r>
      <rPr>
        <sz val="20"/>
        <color rgb="FF000000"/>
        <rFont val="Arial"/>
      </rPr>
      <t xml:space="preserve">3. VALORACIÓN EXCLUSIVA PARA </t>
    </r>
    <r>
      <rPr>
        <b/>
        <sz val="20"/>
        <color theme="1"/>
        <rFont val="Arial"/>
      </rPr>
      <t>RIESGOS DE CORRUPCIÓN</t>
    </r>
  </si>
  <si>
    <t>MATRIZ EVALUACION DE PROBABILIDAD</t>
  </si>
  <si>
    <t>NIVEL</t>
  </si>
  <si>
    <t>DESCRIPTOR</t>
  </si>
  <si>
    <t>DESCRIPCIÓN</t>
  </si>
  <si>
    <t>FRECUENCIA</t>
  </si>
  <si>
    <t>Casi seguro</t>
  </si>
  <si>
    <t>Es muy seguro
El evento ocurre en la mayoria de las circustancias. Es muy seguro que se presente</t>
  </si>
  <si>
    <t>Se ha presentado más de 1 vez al año.</t>
  </si>
  <si>
    <t>Probable</t>
  </si>
  <si>
    <r>
      <rPr>
        <b/>
        <sz val="14"/>
        <color rgb="FF000000"/>
        <rFont val="Calibri"/>
      </rPr>
      <t xml:space="preserve">Es probable
</t>
    </r>
    <r>
      <rPr>
        <b/>
        <sz val="14"/>
        <color rgb="FF000000"/>
        <rFont val="Calibri"/>
      </rPr>
      <t xml:space="preserve">
Ocurre en la mayoría de los casos</t>
    </r>
  </si>
  <si>
    <t>Se presentó 1 vez en el último año.</t>
  </si>
  <si>
    <t>Posible</t>
  </si>
  <si>
    <r>
      <rPr>
        <b/>
        <sz val="14"/>
        <color rgb="FF000000"/>
        <rFont val="Calibri"/>
      </rPr>
      <t>Posible</t>
    </r>
    <r>
      <rPr>
        <b/>
        <sz val="14"/>
        <color rgb="FF000000"/>
        <rFont val="Calibri"/>
      </rPr>
      <t xml:space="preserve">
Es posible que suceda</t>
    </r>
  </si>
  <si>
    <t>Se presentó 1 vez en los últimos 2 años.</t>
  </si>
  <si>
    <t>Improbable</t>
  </si>
  <si>
    <t>Improbable
El evento puede ocurrir en algún momento</t>
  </si>
  <si>
    <t>Se presentó 1 vez en los últimos 5 años.</t>
  </si>
  <si>
    <t>Rara vez</t>
  </si>
  <si>
    <r>
      <rPr>
        <b/>
        <sz val="14"/>
        <color rgb="FF000000"/>
        <rFont val="Calibri"/>
      </rPr>
      <t>Execpcional</t>
    </r>
    <r>
      <rPr>
        <b/>
        <sz val="14"/>
        <color rgb="FF000000"/>
        <rFont val="Calibri"/>
      </rPr>
      <t xml:space="preserve">
Ocurre en execpcionales</t>
    </r>
  </si>
  <si>
    <t>No se ha presentado en los últimos 5 años.</t>
  </si>
  <si>
    <t>MATRIZ EVALUACION DE IMPACTO</t>
  </si>
  <si>
    <t>Niveles para calificar el Impacto</t>
  </si>
  <si>
    <t>Impacto (consecuencias) Cualitativo</t>
  </si>
  <si>
    <t>Impacto (consecuencias) Cuantitativo</t>
  </si>
  <si>
    <t xml:space="preserve">CATASTRÓFICO
</t>
  </si>
  <si>
    <r>
      <rPr>
        <b/>
        <sz val="12"/>
        <color rgb="FF000000"/>
        <rFont val="Calibri"/>
      </rPr>
      <t>Consecuencias desastrosas sobre el sector</t>
    </r>
    <r>
      <rPr>
        <b/>
        <sz val="12"/>
        <color rgb="FF000000"/>
        <rFont val="Calibri"/>
      </rPr>
      <t xml:space="preserve">
Genera consecuencias desastrosas para la entidad</t>
    </r>
  </si>
  <si>
    <t>N.A</t>
  </si>
  <si>
    <t xml:space="preserve">MAYOR
</t>
  </si>
  <si>
    <r>
      <rPr>
        <b/>
        <sz val="12"/>
        <color rgb="FF000000"/>
        <rFont val="Calibri"/>
      </rPr>
      <t>Impacto negativo en la Entidad</t>
    </r>
    <r>
      <rPr>
        <b/>
        <sz val="12"/>
        <color rgb="FF000000"/>
        <rFont val="Calibri"/>
      </rPr>
      <t xml:space="preserve">
Genera altas consecuencias para la entidad</t>
    </r>
  </si>
  <si>
    <t xml:space="preserve">MODERADO
</t>
  </si>
  <si>
    <r>
      <rPr>
        <b/>
        <sz val="12"/>
        <color rgb="FF000000"/>
        <rFont val="Calibri"/>
      </rPr>
      <t>Afectació parcial al proceso y a la dependencia</t>
    </r>
    <r>
      <rPr>
        <b/>
        <sz val="12"/>
        <color rgb="FF000000"/>
        <rFont val="Calibri"/>
      </rPr>
      <t xml:space="preserve">
Genera  medianas consecuencias para la entidad.</t>
    </r>
  </si>
  <si>
    <t>MATRIZ DE CALIFICACIÓN, EVALUACIÓN Y RESPUESTA A LOS RIESGOS</t>
  </si>
  <si>
    <t xml:space="preserve">No. </t>
  </si>
  <si>
    <r>
      <rPr>
        <b/>
        <sz val="14"/>
        <color rgb="FF000000"/>
        <rFont val="Calibri, Arial"/>
      </rPr>
      <t xml:space="preserve">Pregunta
</t>
    </r>
    <r>
      <rPr>
        <sz val="14"/>
        <color theme="1"/>
        <rFont val="Calibri"/>
      </rPr>
      <t>Si el riesgo de corrupción se materializa podría…...</t>
    </r>
  </si>
  <si>
    <t>RIESGO 1</t>
  </si>
  <si>
    <t>RIESGO 2</t>
  </si>
  <si>
    <t>RIESGO 3</t>
  </si>
  <si>
    <t>RIESGO 4</t>
  </si>
  <si>
    <t>RIESGO 5</t>
  </si>
  <si>
    <t>RIESGO 6</t>
  </si>
  <si>
    <t>Respuesta</t>
  </si>
  <si>
    <t>SI</t>
  </si>
  <si>
    <t>NO</t>
  </si>
  <si>
    <t>¿Afectar al grupo de funcionarios del proceso?</t>
  </si>
  <si>
    <t>¿Afectar el cumplimiento de metas y objetivos de la dependencia?</t>
  </si>
  <si>
    <t>¿Afectar el cumplimiento de misión de la Entidad?</t>
  </si>
  <si>
    <t>¿Afectar el cumplimiento de la misión del sector al que pertenece la Entidad?</t>
  </si>
  <si>
    <t>¿Generar perdida de confianza de la Entidad, afectando su reputación?</t>
  </si>
  <si>
    <t>¿Generar perdida de recursos economicos?</t>
  </si>
  <si>
    <t>¿Afectar la generacion de los productos o la prestación de servicios?</t>
  </si>
  <si>
    <t>¿Dar lugar al detrimento de calidad de vida de la comunidad por la perdida del bien o servicios de los recursos públicos?</t>
  </si>
  <si>
    <t>¿Generar perdida de información de la Entidad?</t>
  </si>
  <si>
    <t>¿Generar intervención de los organos de control, de la fiscalia, u otros entes?</t>
  </si>
  <si>
    <t>¿Dar lugar a procesos sancionatorios?</t>
  </si>
  <si>
    <t>¿Dar lugar a procesos disciplinarios?</t>
  </si>
  <si>
    <t>¿Dar lugar a procesos fiscales?</t>
  </si>
  <si>
    <t>¿Dar lugar a procesos penales?</t>
  </si>
  <si>
    <t>¿Generar perdida de credibilidad en el sector?</t>
  </si>
  <si>
    <r>
      <rPr>
        <sz val="14"/>
        <color rgb="FF000000"/>
        <rFont val="Calibri, Arial"/>
      </rPr>
      <t xml:space="preserve">¿Ocasionar lesiones fisicas o perdida de vidas humanas?
</t>
    </r>
    <r>
      <rPr>
        <sz val="14"/>
        <color rgb="FFFF0000"/>
        <rFont val="Calibri"/>
      </rPr>
      <t>Si la respuesta a esta pregunta es afirmativa, el riesgo se considera automaticamente como CATASTROFICO</t>
    </r>
  </si>
  <si>
    <t>¿Afectar la imagen regional?</t>
  </si>
  <si>
    <t>¿Afectar la imagen nacional?</t>
  </si>
  <si>
    <t>¿Genera daño ambiental?</t>
  </si>
  <si>
    <t xml:space="preserve">TOTAL </t>
  </si>
  <si>
    <t>AFIRMATIVAS</t>
  </si>
  <si>
    <t>IMPACTO</t>
  </si>
  <si>
    <t>MODERADO</t>
  </si>
  <si>
    <t>Responder afirmativamente de 1 a 5 preguntas</t>
  </si>
  <si>
    <t>MAYOR</t>
  </si>
  <si>
    <t>Responder afirmativamente de 6 a 11 preguntas</t>
  </si>
  <si>
    <t>CATASTROFICO</t>
  </si>
  <si>
    <t>Responder afirmativamente de 12 a 18 preguntas</t>
  </si>
  <si>
    <t>Tabla Criterios para definir el nivel de impacto</t>
  </si>
  <si>
    <t>Afectación Económica (o presupuestal)</t>
  </si>
  <si>
    <t>Pérdida Reputacional</t>
  </si>
  <si>
    <t>Insignificante</t>
  </si>
  <si>
    <t>Leve 20%</t>
  </si>
  <si>
    <t xml:space="preserve">Afectación menor a 10 SMLMV </t>
  </si>
  <si>
    <t>El riesgo afecta la imagen de alguna área de la organización</t>
  </si>
  <si>
    <t>Menor</t>
  </si>
  <si>
    <t xml:space="preserve">Menor-40% </t>
  </si>
  <si>
    <t xml:space="preserve">Entre 10 y 50 SMLMV </t>
  </si>
  <si>
    <t>El riesgo afecta la imagen de la entidad internamente, de conocimiento general, nivel interno, de junta dircetiva y accionistas y/o de provedores</t>
  </si>
  <si>
    <t>Moderado 60%</t>
  </si>
  <si>
    <t xml:space="preserve">Entre 50 y 100 SMLMV </t>
  </si>
  <si>
    <t>El riesgo afecta la imagen de la entidad con algunos usuarios de relevancia frente al logro de los objetivos</t>
  </si>
  <si>
    <t>Mayor</t>
  </si>
  <si>
    <t>Mayor 80%</t>
  </si>
  <si>
    <t xml:space="preserve">Entre 100 y 500 SMLMV </t>
  </si>
  <si>
    <t>El riesgo afecta la imagen de de la entidad con efecto publicitario sostenido a nivel de sector administrativo, nivel departamental o municipal</t>
  </si>
  <si>
    <t>Catastrófico</t>
  </si>
  <si>
    <t>Catastrófico 100%</t>
  </si>
  <si>
    <t xml:space="preserve">Mayor a 500 SMLMV </t>
  </si>
  <si>
    <t>El riesgo afecta la imagen de la entidad a nivel nacional, con efecto publicitarios sostenible a nivel país</t>
  </si>
  <si>
    <t>Afectación_Económica_o_presupuestal</t>
  </si>
  <si>
    <t xml:space="preserve">     Afectación menor a 10 SMLMV .</t>
  </si>
  <si>
    <t>Pérdida_Reputacional</t>
  </si>
  <si>
    <t xml:space="preserve">     El riesgo afecta la imagen de la entidad internamente, de conocimiento general, nivel interno, de junta dircetiva y accionistas y/o de provedores</t>
  </si>
  <si>
    <t xml:space="preserve">     El riesgo afecta la imagen de la entidad con algunos usuarios de relevancia frente al logro de los objetivos</t>
  </si>
  <si>
    <t xml:space="preserve">     Entre 100 y 500 SMLMV </t>
  </si>
  <si>
    <t xml:space="preserve">     El riesgo afecta la imagen de de la entidad con efecto publicitario sostenido a nivel de sector administrativo, nivel departamental o municipal</t>
  </si>
  <si>
    <t xml:space="preserve">     Mayor a 500 SMLMV </t>
  </si>
  <si>
    <t xml:space="preserve">     El riesgo afecta la imagen de la entidad a nivel nacional, con efecto publicitarios sostenible a nivel país</t>
  </si>
  <si>
    <t>Criterios</t>
  </si>
  <si>
    <t>Subcriterios</t>
  </si>
  <si>
    <t>Afectación Económica o presupuestal</t>
  </si>
  <si>
    <t>Afectación menor a 10 SMLMV .</t>
  </si>
  <si>
    <t>❌</t>
  </si>
  <si>
    <t>✔</t>
  </si>
  <si>
    <t>Tabla Atributos de para el diseño del control</t>
  </si>
  <si>
    <t>Características</t>
  </si>
  <si>
    <t>Descripción</t>
  </si>
  <si>
    <t>Peso</t>
  </si>
  <si>
    <t>Atributos de Eficiencia</t>
  </si>
  <si>
    <t>Va hacia las causas del riesgo, aseguran el resultado final esperado.</t>
  </si>
  <si>
    <t>Detectivo</t>
  </si>
  <si>
    <t>Detecta que algo ocurre y devuelve el proceso a los controles preventivos.
Se pueden generar reprocesos.</t>
  </si>
  <si>
    <t>Correctivo</t>
  </si>
  <si>
    <t>Dado que permiten reducir el impacto de la materialización del riesgo, tienen un costo en su implementación.</t>
  </si>
  <si>
    <t>Automático</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</si>
  <si>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</si>
  <si>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</si>
  <si>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r>
      <rPr>
        <b/>
        <sz val="12"/>
        <color rgb="FFE36C09"/>
        <rFont val="Arial Narrow"/>
      </rPr>
      <t>*</t>
    </r>
    <r>
      <rPr>
        <b/>
        <sz val="12"/>
        <color rgb="FF000000"/>
        <rFont val="Arial Narrow"/>
      </rPr>
      <t>Atributos de</t>
    </r>
    <r>
      <rPr>
        <b/>
        <sz val="12"/>
        <color rgb="FFE36C09"/>
        <rFont val="Arial Narrow"/>
      </rPr>
      <t xml:space="preserve"> </t>
    </r>
    <r>
      <rPr>
        <b/>
        <sz val="12"/>
        <color rgb="FF000000"/>
        <rFont val="Arial Narrow"/>
      </rPr>
      <t>Formalización</t>
    </r>
  </si>
  <si>
    <t>Controles que están documentados en el proceso, ya sea en manuales, procedimientos, flujogramas o cualquier otro documento propio del proceso.</t>
  </si>
  <si>
    <t>-</t>
  </si>
  <si>
    <t>Identifica a los controles que pese a que se ejecutan en el proceso no se encuentran documentados en ningún documento propio del proceso</t>
  </si>
  <si>
    <t>Este atributo identifica a los controles que se ejecutan siempre que se realiza la actividad originadora del riesgo.</t>
  </si>
  <si>
    <t>Aleatoria</t>
  </si>
  <si>
    <t>Este atributo identifica a los controles que no siempre se ejecutan cuando se realiza la actividad originadora del riesgo</t>
  </si>
  <si>
    <t>El control deja un registro que permite evidenciar la ejecución del control</t>
  </si>
  <si>
    <t>El control no deja registro de la ejecución del control</t>
  </si>
  <si>
    <r>
      <rPr>
        <b/>
        <sz val="12"/>
        <color rgb="FFE36C09"/>
        <rFont val="Arial Narrow"/>
      </rPr>
      <t>*Nota 1:</t>
    </r>
    <r>
      <rPr>
        <sz val="12"/>
        <color theme="1"/>
        <rFont val="Arial Narrow"/>
      </rPr>
      <t xml:space="preserve"> Los atributos de formalización se recogerán de manera informativa, con el fin de conocer el entorno del control y complementar el análisis con elementos cualitativos; éstos no tienen una incidencia directa en su efectividad. </t>
    </r>
  </si>
  <si>
    <t xml:space="preserve">Descripción del riesgo </t>
  </si>
  <si>
    <t xml:space="preserve">Afectación economica y reputacional por fallo desfavorable para la entidad debido a dificultad de acceso a la información </t>
  </si>
  <si>
    <t>R1</t>
  </si>
  <si>
    <t>Posibilidad de afectación economica o resputacional por inoportunidad de la actuacion en las diferentes etapas del proceso de defensa  judicial debido a la falta de verificación de terminos judiciales o seguimiento a las actuaciones procesales.</t>
  </si>
  <si>
    <t>R2</t>
  </si>
  <si>
    <t>Posibilidad de afectación resputacional por la inoportunidad en la atencion de las acciones de tutela por falta de control de la notificación de las tutelas en contra de la entidad.</t>
  </si>
  <si>
    <t>R3</t>
  </si>
  <si>
    <t xml:space="preserve">Posibilidad de afectación reputacional por falta de justificación en la calificación del riesgo alto de perdida, para realizar la provisión contable, por criterio profesional del abogado. </t>
  </si>
  <si>
    <t>R4</t>
  </si>
  <si>
    <t>Posibilidad de afectación reputacional o economica por el pago inorportuno de sentencias debido a la falta de asignaciòn de recursos por parte del ministerio de hacienda para el pago de sentencias</t>
  </si>
  <si>
    <t xml:space="preserve">R5 </t>
  </si>
  <si>
    <t>Posibilidad de afectación reputacional por el vencimiento de terminos de los procesos disciplinarios de la entidad debido a falta de control en el vencimiento de terminos</t>
  </si>
  <si>
    <t>Nulidad en las actuaciones procesales del control disciplinario de la entidad"</t>
  </si>
  <si>
    <t xml:space="preserve">Clasificación del Riesgo </t>
  </si>
  <si>
    <t xml:space="preserve">Factores de riesgo </t>
  </si>
  <si>
    <t xml:space="preserve">Controles </t>
  </si>
  <si>
    <t xml:space="preserve">tratamiento </t>
  </si>
  <si>
    <t>Económico</t>
  </si>
  <si>
    <t>Evitar</t>
  </si>
  <si>
    <t>Reducir (compartir)</t>
  </si>
  <si>
    <t>Plan de accion (solo para la opción reducir)</t>
  </si>
  <si>
    <t>Finalizado</t>
  </si>
  <si>
    <t>En curso</t>
  </si>
  <si>
    <t>Daños Activos Fisicos</t>
  </si>
  <si>
    <t>Fallas Tecnologicas</t>
  </si>
  <si>
    <t>Fraude Externo</t>
  </si>
  <si>
    <t>Fraude Interno</t>
  </si>
  <si>
    <t>Relaciones Laborales</t>
  </si>
  <si>
    <t>Registro Sustancial</t>
  </si>
  <si>
    <t>Registro Material</t>
  </si>
  <si>
    <t>Sin registro</t>
  </si>
  <si>
    <t>Reducir</t>
  </si>
  <si>
    <t>falta de asignación de recursos por parte del ministerio de hacienda para el pago de sentencias</t>
  </si>
  <si>
    <t>R4
Posibilidad de afectación económica y reputacional por pago inoportuno de sentencias debido a la falta de asignación de recursos por parte del ministerio de hacienda para el pago de sentencias</t>
  </si>
  <si>
    <r>
      <t xml:space="preserve">C1
</t>
    </r>
    <r>
      <rPr>
        <sz val="11"/>
        <color theme="1"/>
        <rFont val="Arial"/>
      </rPr>
      <t xml:space="preserve">El jefe de la División Jurídica envía la información trimestral a la División Financiera, para la elaboración de los estados financieros.
FV : correo electrónico con insumo enviado a la División  Financiera. </t>
    </r>
  </si>
  <si>
    <r>
      <t xml:space="preserve">
R5
Posibilidad de afectación reputacional </t>
    </r>
    <r>
      <rPr>
        <sz val="11"/>
        <color rgb="FFFF0000"/>
        <rFont val="Arial"/>
      </rPr>
      <t>por el vencimiento de términos</t>
    </r>
    <r>
      <rPr>
        <sz val="11"/>
        <color rgb="FF000000"/>
        <rFont val="Arial"/>
      </rPr>
      <t xml:space="preserve"> </t>
    </r>
    <r>
      <rPr>
        <sz val="11"/>
        <color rgb="FF6AA84F"/>
        <rFont val="Arial"/>
      </rPr>
      <t xml:space="preserve"> por violación al debido proceso disciplinario, debido   </t>
    </r>
    <r>
      <rPr>
        <sz val="11"/>
        <color rgb="FFFF0000"/>
        <rFont val="Arial"/>
      </rPr>
      <t>de los procesos disciplinarios de la entidad,</t>
    </r>
    <r>
      <rPr>
        <sz val="11"/>
        <color rgb="FF000000"/>
        <rFont val="Arial"/>
      </rPr>
      <t xml:space="preserve"> </t>
    </r>
    <r>
      <rPr>
        <sz val="11"/>
        <color rgb="FF6AA84F"/>
        <rFont val="Arial"/>
      </rPr>
      <t>a la</t>
    </r>
    <r>
      <rPr>
        <sz val="11"/>
        <color rgb="FF000000"/>
        <rFont val="Arial"/>
      </rPr>
      <t xml:space="preserve"> falta de control en el vencimiento de términos.
</t>
    </r>
  </si>
  <si>
    <r>
      <t xml:space="preserve">C2
El  </t>
    </r>
    <r>
      <rPr>
        <sz val="11"/>
        <color theme="1"/>
        <rFont val="Arial"/>
      </rPr>
      <t>asesor</t>
    </r>
    <r>
      <rPr>
        <sz val="11"/>
        <color rgb="FF000000"/>
        <rFont val="Arial"/>
      </rPr>
      <t xml:space="preserve"> de la División Jurídica realiza el seguimiento individual a los procesos disciplinarios asignados a cada contratista, con el fin de realizar seguimiento y control a la gestión de los procesos disciplinarios.
FV: Acta de reunión                       
</t>
    </r>
  </si>
  <si>
    <r>
      <rPr>
        <sz val="11"/>
        <color rgb="FF000000"/>
        <rFont val="Arial"/>
      </rPr>
      <t>* Descentralización - desarticulación de la gestión jurídica entre el administrativo y el legislativo para la atención de las tutelas.
* El grupo de control interno disciplinario no opera como una oficina asesora de alto nivel ni garantiza la división de roles (Ley 1952 de 2019, reformada por la Ley 2094 de 2021).
* Alta rotación de personal. 
* Escasez de personal de planta. 
* Falta de articulación entre áreas para el cumplimiento de las actividades designadas.</t>
    </r>
    <r>
      <rPr>
        <sz val="11"/>
        <color rgb="FFFF0000"/>
        <rFont val="Arial"/>
      </rPr>
      <t xml:space="preserve">
</t>
    </r>
    <r>
      <rPr>
        <sz val="11"/>
        <color theme="1"/>
        <rFont val="Arial"/>
      </rPr>
      <t>* Falta de documentación para el conocimiento de la ejecución de  las actividades conjuntas de los procesos.</t>
    </r>
    <r>
      <rPr>
        <sz val="11"/>
        <color rgb="FFFF0000"/>
        <rFont val="Arial"/>
      </rPr>
      <t xml:space="preserve">
</t>
    </r>
    <r>
      <rPr>
        <sz val="11"/>
        <color rgb="FF000000"/>
        <rFont val="Arial"/>
      </rPr>
      <t>* A la división jurídica se le ha asignado la función de emisión de certificaciones contractuales. Sin embargo, este procedimiento no pertenece a la oficina sino a la DGA, lo que hace que esta actividad se torne dispendiosa y con re-procesos.</t>
    </r>
    <r>
      <rPr>
        <sz val="11"/>
        <color rgb="FFFF0000"/>
        <rFont val="Arial"/>
      </rPr>
      <t xml:space="preserve">
</t>
    </r>
    <r>
      <rPr>
        <sz val="11"/>
        <color theme="1"/>
        <rFont val="Arial"/>
      </rPr>
      <t>* Falta de suficiente personal en la planta global destinada a los temas de litigio.</t>
    </r>
    <r>
      <rPr>
        <sz val="11"/>
        <color rgb="FF00B050"/>
        <rFont val="Arial"/>
      </rPr>
      <t xml:space="preserve"> 
</t>
    </r>
    <r>
      <rPr>
        <sz val="11"/>
        <color rgb="FF000000"/>
        <rFont val="Arial"/>
      </rPr>
      <t xml:space="preserve">
</t>
    </r>
    <r>
      <rPr>
        <sz val="11"/>
        <color rgb="FF000000"/>
        <rFont val="Calibri"/>
      </rPr>
      <t xml:space="preserve">
</t>
    </r>
  </si>
  <si>
    <t xml:space="preserve">* Atención de los procesos judiciales en los que interviene el Senado de la República, con el fin de defender y representar los intereses de la Entidad. 
* Recibir, orientar, canalizar y gestionar los procesos disciplinarios que se adelanten en contra de los funcionarios, exfuncionarios del Senado de la República, por conductas lesivas que ameriten investigación disciplinaria. 
* Dar trámite a los derechos de petición, emisión de conceptos jurídicos sobre las áreas de su competencia que surgen en el Senado de la República
* La jefe de la división Jurídica cumple con sus deberes como segunda línea de defensa de la entidad. 
</t>
  </si>
  <si>
    <r>
      <rPr>
        <sz val="11"/>
        <color theme="1"/>
        <rFont val="Arial"/>
      </rPr>
      <t xml:space="preserve">* Se cuenta con la política de daño antijurídico aprobada por parte de la (ANDJE). 
* Se cuenta con el plan de Defensa Judicial.
* Creación de formatos control de tutelas, ficha técnica comité de conciliación, formato de control de procesos, formato control de conceptos jurídicos. 
* Plan Anticorrupción y de Atención al Ciudadano.
* Plan de trabajo anual de ética y buen gobierno.
* Inconveniente con la firma de la Resolución “Por medio de la cual se derogan las Resoluciones números 076 y 1329 de 2003 relacionadas con la función de Control Interno Disciplinario, y se asignan funciones y competencias disciplinarias al interior del Senado de la República para dar cumplimiento a la Ley 2094 de 2021 que modificó la Ley 1952 de 2019 en cuanto a la separación de las funciones de instrucción y el juzgamiento en el proceso disciplinario”. Esto afecta el Control Disciplinario de la entidad ya que no se puede avanzar en los procesos hasta que la resolución no se encuentre firmada. 
</t>
    </r>
    <r>
      <rPr>
        <sz val="11"/>
        <color theme="1"/>
        <rFont val="Calibri"/>
      </rPr>
      <t xml:space="preserve">
</t>
    </r>
  </si>
  <si>
    <r>
      <rPr>
        <sz val="11"/>
        <color theme="1"/>
        <rFont val="Arial"/>
      </rPr>
      <t xml:space="preserve">* La gestión de recursos para aprovisionamiento y pago de sentencias se surte ante la DGA.
* No se cuenta con suficiente personal de planta; y la vinculación de contratistas es demorada y discontinua.
* Sistema Ekogui (ANDJE). 
* Se manejan bases de datos de los procesos llevados por la Entidad. 
* SIRECI 
* La División jurídica cuenta con WI-FI deficiente que genera retrasos en el trabajo.
 *Equipos de cómputo sin capacidad de memoria.
* Se realiza un comité de conciliaciones semanalmente.
</t>
    </r>
    <r>
      <rPr>
        <sz val="11"/>
        <color theme="1"/>
        <rFont val="Calibri"/>
      </rPr>
      <t xml:space="preserve">
</t>
    </r>
  </si>
  <si>
    <t xml:space="preserve">* Sistema Ekogui (ANDJE), uso de herramientas tecnológicas disponibles para llevar a cabo las actividades diarias de la División Jurídica, como implementación de la plataforma SAMAI para el seguimiento de la defensa judicial de los procesos del Senado de la República. 
* El Ministerio de Justicia y del Derecho adopta medidas para implementar las TIC en los procesos judiciales  Ley 2213 de 2022 y fortalecimiento de los métodos de conciliación (Ley 2220de 2020 - Estatuto de Conciliación) 
* Implementación de las Políticas de Gobierno Digital (seguridad y privacidad de la información y servicios ciudadanos digitales)
* Imposibilidad de acceder a las plataformas de la rama  judicial o ANJE por hackeos.
</t>
  </si>
  <si>
    <r>
      <t xml:space="preserve">  C1
</t>
    </r>
    <r>
      <rPr>
        <sz val="11"/>
        <color theme="1"/>
        <rFont val="Arial"/>
      </rPr>
      <t>El profesional universitario de la División Jurídica sustituye el poder</t>
    </r>
    <r>
      <rPr>
        <sz val="11"/>
        <color rgb="FF000000"/>
        <rFont val="Arial"/>
      </rPr>
      <t xml:space="preserve"> </t>
    </r>
    <r>
      <rPr>
        <sz val="11"/>
        <color theme="1"/>
        <rFont val="Arial"/>
      </rPr>
      <t>al apodado judicial de apoyo, a fin de que actúe en el proceso.</t>
    </r>
    <r>
      <rPr>
        <sz val="11"/>
        <color rgb="FF000000"/>
        <rFont val="Arial"/>
      </rPr>
      <t xml:space="preserve">
FV: Correo- poder de sustitución.</t>
    </r>
  </si>
  <si>
    <t>Documentar el control No. 3 "El asesor realiza reuniones periódicas, para hacer seguimiento a los procesos judiciales a cargo de la División Jurídica".
FV:FV: Documento aprobado con el control documentado</t>
  </si>
  <si>
    <t>Profesional universitaria División Jurídica</t>
  </si>
  <si>
    <t xml:space="preserve"> C2
El apoderado del proceso diligencia el GJ- Fr05 Formato de Control de Procesos, con el fin de realizar el seguimiento de control de los procesos, para hacer la verificación de términos.  
FV: GJ- Fr05 Formato Control de Procesos Diligenciado.</t>
  </si>
  <si>
    <t>Documentar el control No 1 El profesional universitario de la división jurídica  sustituye el poder al apodardo judicial de apoyo a  el fin de actúe en el proceso.
FV: Documento aprobado con el control documentado</t>
  </si>
  <si>
    <t xml:space="preserve">C3
El asesor realiza reuniones periódicas, para hacer seguimiento a los procesos judiciales a cargo de la División Jurídica.
FV: Actas de reuniones periódicas. </t>
  </si>
  <si>
    <t>Ejecución y Administración de procesos</t>
  </si>
  <si>
    <r>
      <t xml:space="preserve"> C1
</t>
    </r>
    <r>
      <rPr>
        <sz val="11"/>
        <color theme="1"/>
        <rFont val="Arial"/>
      </rPr>
      <t>El apoderado</t>
    </r>
    <r>
      <rPr>
        <sz val="11"/>
        <color rgb="FF000000"/>
        <rFont val="Arial"/>
      </rPr>
      <t xml:space="preserve"> diligencia los formatos establecidos para el reporte de contingencias judiciales para la provisión contable, con el fin de generar el reporte por las actuaciones de los procesos
FV: Formato RF Fr08 Formato Reporte de Procesos Judiciales como demandante, 
RF Fr09 Formato Reporte de Provisiones Contables de Procesos Judiciales RF Fr10 Formato Resumen de Procesos Judiciales, diligenciado y enviados a la División Financiera trimestralmente.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</si>
</sst>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d/m/yyyy"/>
    <numFmt numFmtId="165" formatCode="0.0%"/>
    <numFmt numFmtId="166" formatCode="dd/mm/yyyy"/>
    <numFmt numFmtId="167" formatCode="d\ mmmm\ yyyy"/>
  </numFmts>
  <fonts count="75">
    <font>
      <sz val="11"/>
      <color theme="1"/>
      <name val="Calibri"/>
      <scheme val="minor"/>
    </font>
    <font>
      <sz val="11"/>
      <color theme="1"/>
      <name val="Calibri"/>
    </font>
    <font>
      <b/>
      <sz val="14"/>
      <color theme="1"/>
      <name val="Arial Narrow"/>
    </font>
    <font>
      <sz val="11"/>
      <name val="Calibri"/>
    </font>
    <font>
      <sz val="10"/>
      <color theme="1"/>
      <name val="Arial Narrow"/>
    </font>
    <font>
      <b/>
      <u/>
      <sz val="11"/>
      <color theme="1"/>
      <name val="Arial Narrow"/>
    </font>
    <font>
      <sz val="11"/>
      <color theme="1"/>
      <name val="Arial Narrow"/>
    </font>
    <font>
      <b/>
      <u/>
      <sz val="11"/>
      <color theme="1"/>
      <name val="Arial Narrow"/>
    </font>
    <font>
      <b/>
      <sz val="11"/>
      <color theme="1"/>
      <name val="Arial Narrow"/>
    </font>
    <font>
      <b/>
      <sz val="10"/>
      <color theme="1"/>
      <name val="Arial Narrow"/>
    </font>
    <font>
      <b/>
      <sz val="9"/>
      <color theme="1"/>
      <name val="Arial Narrow"/>
    </font>
    <font>
      <sz val="9"/>
      <color theme="1"/>
      <name val="Arial Narrow"/>
    </font>
    <font>
      <b/>
      <sz val="22"/>
      <color theme="1"/>
      <name val="Arial Narrow"/>
    </font>
    <font>
      <b/>
      <sz val="14"/>
      <color theme="1"/>
      <name val="Arial"/>
    </font>
    <font>
      <b/>
      <sz val="11"/>
      <color theme="1"/>
      <name val="Arial"/>
    </font>
    <font>
      <b/>
      <sz val="11"/>
      <color theme="1"/>
      <name val="Calibri"/>
    </font>
    <font>
      <sz val="11"/>
      <color rgb="FF000000"/>
      <name val="Calibri"/>
    </font>
    <font>
      <sz val="11"/>
      <color rgb="FF000000"/>
      <name val="Arial"/>
    </font>
    <font>
      <sz val="11"/>
      <color theme="1"/>
      <name val="Arial"/>
    </font>
    <font>
      <b/>
      <sz val="18"/>
      <color theme="1"/>
      <name val="Arial Narrow"/>
    </font>
    <font>
      <sz val="14"/>
      <color theme="1"/>
      <name val="Arial Narrow"/>
    </font>
    <font>
      <sz val="14"/>
      <color theme="1"/>
      <name val="Calibri"/>
    </font>
    <font>
      <b/>
      <sz val="14"/>
      <color theme="1"/>
      <name val="Calibri"/>
    </font>
    <font>
      <b/>
      <sz val="11"/>
      <color rgb="FF000000"/>
      <name val="Arial"/>
    </font>
    <font>
      <sz val="11"/>
      <color rgb="FFFF0000"/>
      <name val="Arial"/>
    </font>
    <font>
      <sz val="24"/>
      <color theme="1"/>
      <name val="Arial Narrow"/>
    </font>
    <font>
      <b/>
      <sz val="40"/>
      <color rgb="FF000000"/>
      <name val="Calibri"/>
    </font>
    <font>
      <b/>
      <sz val="20"/>
      <color theme="1"/>
      <name val="Calibri"/>
    </font>
    <font>
      <b/>
      <sz val="24"/>
      <color rgb="FF000000"/>
      <name val="Calibri"/>
    </font>
    <font>
      <b/>
      <sz val="13"/>
      <color theme="1"/>
      <name val="Calibri"/>
    </font>
    <font>
      <sz val="16"/>
      <color theme="1"/>
      <name val="Calibri"/>
    </font>
    <font>
      <sz val="28"/>
      <color theme="1"/>
      <name val="Calibri"/>
    </font>
    <font>
      <b/>
      <sz val="28"/>
      <color rgb="FF000000"/>
      <name val="Calibri"/>
    </font>
    <font>
      <b/>
      <sz val="36"/>
      <color rgb="FF000000"/>
      <name val="Calibri"/>
    </font>
    <font>
      <sz val="18"/>
      <color theme="1"/>
      <name val="Arial"/>
    </font>
    <font>
      <b/>
      <sz val="20"/>
      <color rgb="FF000000"/>
      <name val="Arial Narrow"/>
    </font>
    <font>
      <sz val="20"/>
      <color rgb="FF000000"/>
      <name val="Arial Narrow"/>
    </font>
    <font>
      <sz val="20"/>
      <color rgb="FFFFFFFF"/>
      <name val="Arial Narrow"/>
    </font>
    <font>
      <sz val="20"/>
      <color rgb="FF000000"/>
      <name val="Arial"/>
    </font>
    <font>
      <b/>
      <sz val="14"/>
      <color rgb="FF000000"/>
      <name val="Calibri"/>
    </font>
    <font>
      <b/>
      <sz val="12"/>
      <color theme="1"/>
      <name val="Calibri"/>
    </font>
    <font>
      <sz val="12"/>
      <color theme="1"/>
      <name val="Calibri"/>
    </font>
    <font>
      <b/>
      <sz val="12"/>
      <color rgb="FF000000"/>
      <name val="Calibri"/>
    </font>
    <font>
      <sz val="14"/>
      <color rgb="FF000000"/>
      <name val="Calibri"/>
    </font>
    <font>
      <b/>
      <sz val="26"/>
      <color theme="1"/>
      <name val="Arial Narrow"/>
    </font>
    <font>
      <sz val="24"/>
      <color theme="1"/>
      <name val="Arial"/>
    </font>
    <font>
      <b/>
      <sz val="24"/>
      <color rgb="FF000000"/>
      <name val="Arial Narrow"/>
    </font>
    <font>
      <sz val="11"/>
      <color theme="0"/>
      <name val="Calibri"/>
    </font>
    <font>
      <sz val="26"/>
      <color rgb="FF000000"/>
      <name val="Arial Narrow"/>
    </font>
    <font>
      <sz val="26"/>
      <color rgb="FFFFFFFF"/>
      <name val="Arial Narrow"/>
    </font>
    <font>
      <sz val="16"/>
      <color rgb="FF000000"/>
      <name val="Arial Narrow"/>
    </font>
    <font>
      <sz val="16"/>
      <color rgb="FFFF0000"/>
      <name val="Arial Narrow"/>
    </font>
    <font>
      <sz val="16"/>
      <color rgb="FFFF0000"/>
      <name val="Calibri"/>
    </font>
    <font>
      <sz val="11"/>
      <color rgb="FFFF0000"/>
      <name val="Calibri"/>
    </font>
    <font>
      <sz val="11"/>
      <color rgb="FF030303"/>
      <name val="Arial"/>
    </font>
    <font>
      <sz val="10"/>
      <color theme="1"/>
      <name val="Calibri"/>
    </font>
    <font>
      <b/>
      <sz val="14"/>
      <color rgb="FF000000"/>
      <name val="Arial Narrow"/>
    </font>
    <font>
      <b/>
      <sz val="12"/>
      <color rgb="FF000000"/>
      <name val="Arial Narrow"/>
    </font>
    <font>
      <sz val="12"/>
      <color rgb="FF000000"/>
      <name val="Arial Narrow"/>
    </font>
    <font>
      <sz val="12"/>
      <color theme="1"/>
      <name val="Arial Narrow"/>
    </font>
    <font>
      <sz val="11"/>
      <color rgb="FFFF0000"/>
      <name val="Arial Narrow"/>
    </font>
    <font>
      <sz val="11"/>
      <color rgb="FF000000"/>
      <name val="Roboto"/>
    </font>
    <font>
      <sz val="11"/>
      <color rgb="FF000000"/>
      <name val="Inconsolata"/>
    </font>
    <font>
      <sz val="9"/>
      <color rgb="FFFF0000"/>
      <name val="Arial Narrow"/>
    </font>
    <font>
      <sz val="10"/>
      <color rgb="FF000000"/>
      <name val="Arial Narrow"/>
    </font>
    <font>
      <b/>
      <sz val="10"/>
      <color rgb="FFE36C09"/>
      <name val="Arial Narrow"/>
    </font>
    <font>
      <b/>
      <sz val="11"/>
      <color rgb="FFE36C09"/>
      <name val="Arial Narrow"/>
    </font>
    <font>
      <b/>
      <sz val="9"/>
      <color rgb="FFE36C09"/>
      <name val="Arial Narrow"/>
    </font>
    <font>
      <sz val="11"/>
      <color rgb="FF00B050"/>
      <name val="Arial"/>
    </font>
    <font>
      <sz val="11"/>
      <color rgb="FF6AA84F"/>
      <name val="Arial"/>
    </font>
    <font>
      <b/>
      <sz val="20"/>
      <color theme="1"/>
      <name val="Arial"/>
    </font>
    <font>
      <b/>
      <sz val="14"/>
      <color rgb="FF000000"/>
      <name val="Calibri, Arial"/>
    </font>
    <font>
      <sz val="14"/>
      <color rgb="FF000000"/>
      <name val="Calibri, Arial"/>
    </font>
    <font>
      <sz val="14"/>
      <color rgb="FFFF0000"/>
      <name val="Calibri"/>
    </font>
    <font>
      <b/>
      <sz val="12"/>
      <color rgb="FFE36C09"/>
      <name val="Arial Narrow"/>
    </font>
  </fonts>
  <fills count="21">
    <fill>
      <patternFill patternType="none"/>
    </fill>
    <fill>
      <patternFill patternType="gray125"/>
    </fill>
    <fill>
      <patternFill patternType="solid">
        <fgColor theme="0"/>
        <bgColor theme="0"/>
      </patternFill>
    </fill>
    <fill>
      <patternFill patternType="solid">
        <fgColor rgb="FFFABF8F"/>
        <bgColor rgb="FFFABF8F"/>
      </patternFill>
    </fill>
    <fill>
      <patternFill patternType="solid">
        <fgColor rgb="FFFFFFFF"/>
        <bgColor rgb="FFFFFFFF"/>
      </patternFill>
    </fill>
    <fill>
      <patternFill patternType="solid">
        <fgColor rgb="FFD9EAD3"/>
        <bgColor rgb="FFD9EAD3"/>
      </patternFill>
    </fill>
    <fill>
      <patternFill patternType="solid">
        <fgColor rgb="FFFBD4B4"/>
        <bgColor rgb="FFFBD4B4"/>
      </patternFill>
    </fill>
    <fill>
      <patternFill patternType="solid">
        <fgColor rgb="FFFDE9D9"/>
        <bgColor rgb="FFFDE9D9"/>
      </patternFill>
    </fill>
    <fill>
      <patternFill patternType="solid">
        <fgColor rgb="FFF3F3F3"/>
        <bgColor rgb="FFF3F3F3"/>
      </patternFill>
    </fill>
    <fill>
      <patternFill patternType="solid">
        <fgColor rgb="FFD9D9D9"/>
        <bgColor rgb="FFD9D9D9"/>
      </patternFill>
    </fill>
    <fill>
      <patternFill patternType="solid">
        <fgColor rgb="FFE26B0A"/>
        <bgColor rgb="FFE26B0A"/>
      </patternFill>
    </fill>
    <fill>
      <patternFill patternType="solid">
        <fgColor rgb="FFC00000"/>
        <bgColor rgb="FFC00000"/>
      </patternFill>
    </fill>
    <fill>
      <patternFill patternType="solid">
        <fgColor rgb="FFFFFF00"/>
        <bgColor rgb="FFFFFF00"/>
      </patternFill>
    </fill>
    <fill>
      <patternFill patternType="solid">
        <fgColor rgb="FF92D050"/>
        <bgColor rgb="FF92D050"/>
      </patternFill>
    </fill>
    <fill>
      <patternFill patternType="solid">
        <fgColor rgb="FFBFBFBF"/>
        <bgColor rgb="FFBFBFBF"/>
      </patternFill>
    </fill>
    <fill>
      <patternFill patternType="solid">
        <fgColor rgb="FF00B050"/>
        <bgColor rgb="FF00B050"/>
      </patternFill>
    </fill>
    <fill>
      <patternFill patternType="solid">
        <fgColor rgb="FFFFFF66"/>
        <bgColor rgb="FFFFFF66"/>
      </patternFill>
    </fill>
    <fill>
      <patternFill patternType="solid">
        <fgColor rgb="FFFFC000"/>
        <bgColor rgb="FFFFC000"/>
      </patternFill>
    </fill>
    <fill>
      <patternFill patternType="solid">
        <fgColor rgb="FFFF0000"/>
        <bgColor rgb="FFFF0000"/>
      </patternFill>
    </fill>
    <fill>
      <patternFill patternType="solid">
        <fgColor rgb="FFEEECE1"/>
        <bgColor rgb="FFEEECE1"/>
      </patternFill>
    </fill>
    <fill>
      <patternFill patternType="solid">
        <fgColor rgb="FFE36C09"/>
        <bgColor rgb="FFE36C09"/>
      </patternFill>
    </fill>
  </fills>
  <borders count="206">
    <border>
      <left/>
      <right/>
      <top/>
      <bottom/>
      <diagonal/>
    </border>
    <border>
      <left/>
      <right/>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top/>
      <bottom/>
      <diagonal/>
    </border>
    <border>
      <left/>
      <right style="medium">
        <color rgb="FF000000"/>
      </right>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bottom/>
      <diagonal/>
    </border>
    <border>
      <left/>
      <right style="medium">
        <color rgb="FF000000"/>
      </right>
      <top/>
      <bottom/>
      <diagonal/>
    </border>
    <border>
      <left style="double">
        <color rgb="FF000000"/>
      </left>
      <right/>
      <top style="double">
        <color rgb="FF000000"/>
      </top>
      <bottom/>
      <diagonal/>
    </border>
    <border>
      <left/>
      <right style="thin">
        <color theme="0"/>
      </right>
      <top style="double">
        <color rgb="FF000000"/>
      </top>
      <bottom/>
      <diagonal/>
    </border>
    <border>
      <left style="thin">
        <color theme="0"/>
      </left>
      <right/>
      <top style="double">
        <color rgb="FF000000"/>
      </top>
      <bottom style="thin">
        <color rgb="FF000000"/>
      </bottom>
      <diagonal/>
    </border>
    <border>
      <left/>
      <right style="double">
        <color rgb="FF000000"/>
      </right>
      <top style="double">
        <color rgb="FF000000"/>
      </top>
      <bottom style="thin">
        <color rgb="FF000000"/>
      </bottom>
      <diagonal/>
    </border>
    <border>
      <left style="double">
        <color rgb="FF000000"/>
      </left>
      <right/>
      <top style="thin">
        <color rgb="FF000000"/>
      </top>
      <bottom style="hair">
        <color rgb="FF000000"/>
      </bottom>
      <diagonal/>
    </border>
    <border>
      <left/>
      <right style="hair">
        <color rgb="FF000000"/>
      </right>
      <top style="thin">
        <color rgb="FF000000"/>
      </top>
      <bottom style="hair">
        <color rgb="FF000000"/>
      </bottom>
      <diagonal/>
    </border>
    <border>
      <left style="hair">
        <color rgb="FF000000"/>
      </left>
      <right/>
      <top style="thin">
        <color rgb="FF000000"/>
      </top>
      <bottom style="hair">
        <color rgb="FF000000"/>
      </bottom>
      <diagonal/>
    </border>
    <border>
      <left/>
      <right style="double">
        <color rgb="FF000000"/>
      </right>
      <top style="thin">
        <color rgb="FF000000"/>
      </top>
      <bottom style="hair">
        <color rgb="FF000000"/>
      </bottom>
      <diagonal/>
    </border>
    <border>
      <left style="double">
        <color rgb="FF000000"/>
      </left>
      <right/>
      <top style="hair">
        <color rgb="FF000000"/>
      </top>
      <bottom style="hair">
        <color rgb="FF000000"/>
      </bottom>
      <diagonal/>
    </border>
    <border>
      <left/>
      <right style="hair">
        <color rgb="FF000000"/>
      </right>
      <top style="hair">
        <color rgb="FF000000"/>
      </top>
      <bottom style="hair">
        <color rgb="FF000000"/>
      </bottom>
      <diagonal/>
    </border>
    <border>
      <left style="hair">
        <color rgb="FF000000"/>
      </left>
      <right/>
      <top style="hair">
        <color rgb="FF000000"/>
      </top>
      <bottom style="hair">
        <color rgb="FF000000"/>
      </bottom>
      <diagonal/>
    </border>
    <border>
      <left/>
      <right style="double">
        <color rgb="FF000000"/>
      </right>
      <top style="hair">
        <color rgb="FF000000"/>
      </top>
      <bottom style="hair">
        <color rgb="FF000000"/>
      </bottom>
      <diagonal/>
    </border>
    <border>
      <left style="double">
        <color rgb="FF000000"/>
      </left>
      <right/>
      <top style="hair">
        <color rgb="FF000000"/>
      </top>
      <bottom style="double">
        <color rgb="FF000000"/>
      </bottom>
      <diagonal/>
    </border>
    <border>
      <left/>
      <right style="hair">
        <color rgb="FF000000"/>
      </right>
      <top style="hair">
        <color rgb="FF000000"/>
      </top>
      <bottom style="double">
        <color rgb="FF000000"/>
      </bottom>
      <diagonal/>
    </border>
    <border>
      <left style="hair">
        <color rgb="FF000000"/>
      </left>
      <right/>
      <top style="hair">
        <color rgb="FF000000"/>
      </top>
      <bottom style="double">
        <color rgb="FF000000"/>
      </bottom>
      <diagonal/>
    </border>
    <border>
      <left/>
      <right style="double">
        <color rgb="FF000000"/>
      </right>
      <top style="hair">
        <color rgb="FF000000"/>
      </top>
      <bottom style="double">
        <color rgb="FF000000"/>
      </bottom>
      <diagonal/>
    </border>
    <border>
      <left style="medium">
        <color rgb="FF000000"/>
      </left>
      <right/>
      <top/>
      <bottom/>
      <diagonal/>
    </border>
    <border>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style="thin">
        <color rgb="FF000000"/>
      </right>
      <top/>
      <bottom style="thin">
        <color rgb="FF000000"/>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style="thin">
        <color rgb="FF000000"/>
      </bottom>
      <diagonal/>
    </border>
    <border>
      <left style="dotted">
        <color rgb="FFE36C09"/>
      </left>
      <right/>
      <top/>
      <bottom style="dotted">
        <color rgb="FFE36C09"/>
      </bottom>
      <diagonal/>
    </border>
    <border>
      <left/>
      <right/>
      <top/>
      <bottom style="dotted">
        <color rgb="FFE36C09"/>
      </bottom>
      <diagonal/>
    </border>
    <border>
      <left/>
      <right style="dotted">
        <color rgb="FFE36C09"/>
      </right>
      <top/>
      <bottom style="dotted">
        <color rgb="FFE36C09"/>
      </bottom>
      <diagonal/>
    </border>
    <border>
      <left style="dotted">
        <color rgb="FFE36C09"/>
      </left>
      <right/>
      <top/>
      <bottom/>
      <diagonal/>
    </border>
    <border>
      <left style="dotted">
        <color rgb="FFE36C09"/>
      </left>
      <right/>
      <top style="dotted">
        <color rgb="FFE36C09"/>
      </top>
      <bottom style="dotted">
        <color rgb="FFE36C09"/>
      </bottom>
      <diagonal/>
    </border>
    <border>
      <left/>
      <right/>
      <top style="dotted">
        <color rgb="FFE36C09"/>
      </top>
      <bottom style="dotted">
        <color rgb="FFE36C09"/>
      </bottom>
      <diagonal/>
    </border>
    <border>
      <left/>
      <right style="dotted">
        <color rgb="FFE36C09"/>
      </right>
      <top style="dotted">
        <color rgb="FFE36C09"/>
      </top>
      <bottom style="dotted">
        <color rgb="FFE36C09"/>
      </bottom>
      <diagonal/>
    </border>
    <border>
      <left/>
      <right/>
      <top style="thin">
        <color rgb="FF000000"/>
      </top>
      <bottom style="dotted">
        <color rgb="FFE36C09"/>
      </bottom>
      <diagonal/>
    </border>
    <border>
      <left/>
      <right style="dotted">
        <color rgb="FFE36C09"/>
      </right>
      <top style="thin">
        <color rgb="FF000000"/>
      </top>
      <bottom style="dotted">
        <color rgb="FFE36C09"/>
      </bottom>
      <diagonal/>
    </border>
    <border>
      <left style="dotted">
        <color rgb="FFE36C09"/>
      </left>
      <right style="dotted">
        <color rgb="FFE36C09"/>
      </right>
      <top style="dotted">
        <color rgb="FFE36C09"/>
      </top>
      <bottom/>
      <diagonal/>
    </border>
    <border>
      <left style="dotted">
        <color rgb="FFE36C09"/>
      </left>
      <right/>
      <top style="dotted">
        <color rgb="FFE36C09"/>
      </top>
      <bottom/>
      <diagonal/>
    </border>
    <border>
      <left/>
      <right/>
      <top style="dotted">
        <color rgb="FFE36C09"/>
      </top>
      <bottom/>
      <diagonal/>
    </border>
    <border>
      <left/>
      <right style="dotted">
        <color rgb="FFE36C09"/>
      </right>
      <top style="dotted">
        <color rgb="FFE36C09"/>
      </top>
      <bottom/>
      <diagonal/>
    </border>
    <border>
      <left style="dotted">
        <color rgb="FFE36C09"/>
      </left>
      <right style="dotted">
        <color rgb="FFE36C09"/>
      </right>
      <top style="dotted">
        <color rgb="FFE36C09"/>
      </top>
      <bottom/>
      <diagonal/>
    </border>
    <border>
      <left style="dotted">
        <color rgb="FFE36C09"/>
      </left>
      <right style="dotted">
        <color rgb="FFE36C09"/>
      </right>
      <top/>
      <bottom/>
      <diagonal/>
    </border>
    <border>
      <left style="thin">
        <color rgb="FF000000"/>
      </left>
      <right/>
      <top style="medium">
        <color rgb="FF000000"/>
      </top>
      <bottom style="dotted">
        <color rgb="FFE36C09"/>
      </bottom>
      <diagonal/>
    </border>
    <border>
      <left/>
      <right/>
      <top style="medium">
        <color rgb="FF000000"/>
      </top>
      <bottom style="dotted">
        <color rgb="FFE36C09"/>
      </bottom>
      <diagonal/>
    </border>
    <border>
      <left/>
      <right style="dotted">
        <color rgb="FFE36C09"/>
      </right>
      <top style="medium">
        <color rgb="FF000000"/>
      </top>
      <bottom style="dotted">
        <color rgb="FFE36C09"/>
      </bottom>
      <diagonal/>
    </border>
    <border>
      <left style="dotted">
        <color rgb="FFE36C09"/>
      </left>
      <right/>
      <top/>
      <bottom/>
      <diagonal/>
    </border>
    <border>
      <left style="dotted">
        <color rgb="FFE36C09"/>
      </left>
      <right style="dotted">
        <color rgb="FFFF9900"/>
      </right>
      <top style="dotted">
        <color rgb="FFE36C09"/>
      </top>
      <bottom/>
      <diagonal/>
    </border>
    <border>
      <left style="dotted">
        <color rgb="FFFF9900"/>
      </left>
      <right style="dotted">
        <color rgb="FFFF9900"/>
      </right>
      <top style="dotted">
        <color rgb="FFE36C09"/>
      </top>
      <bottom/>
      <diagonal/>
    </border>
    <border>
      <left style="dotted">
        <color rgb="FFFF9900"/>
      </left>
      <right style="dotted">
        <color rgb="FFFF9900"/>
      </right>
      <top style="dotted">
        <color rgb="FFFF9900"/>
      </top>
      <bottom/>
      <diagonal/>
    </border>
    <border>
      <left/>
      <right style="dotted">
        <color rgb="FFE36C09"/>
      </right>
      <top style="dotted">
        <color rgb="FFE36C09"/>
      </top>
      <bottom/>
      <diagonal/>
    </border>
    <border>
      <left style="dotted">
        <color rgb="FFE36C09"/>
      </left>
      <right style="dotted">
        <color rgb="FFE36C09"/>
      </right>
      <top/>
      <bottom style="thick">
        <color rgb="FFFF9900"/>
      </bottom>
      <diagonal/>
    </border>
    <border>
      <left style="thin">
        <color rgb="FF000000"/>
      </left>
      <right style="thin">
        <color rgb="FF000000"/>
      </right>
      <top style="thin">
        <color rgb="FF000000"/>
      </top>
      <bottom style="thick">
        <color rgb="FFFF9900"/>
      </bottom>
      <diagonal/>
    </border>
    <border>
      <left style="dotted">
        <color rgb="FFE36C09"/>
      </left>
      <right/>
      <top/>
      <bottom style="thick">
        <color rgb="FFFF9900"/>
      </bottom>
      <diagonal/>
    </border>
    <border>
      <left style="dotted">
        <color rgb="FFE36C09"/>
      </left>
      <right style="dotted">
        <color rgb="FFE36C09"/>
      </right>
      <top style="dotted">
        <color rgb="FFE36C09"/>
      </top>
      <bottom style="thick">
        <color rgb="FFFF9900"/>
      </bottom>
      <diagonal/>
    </border>
    <border>
      <left style="dotted">
        <color rgb="FFE36C09"/>
      </left>
      <right style="dotted">
        <color rgb="FFFF9900"/>
      </right>
      <top/>
      <bottom style="thick">
        <color rgb="FFFF9900"/>
      </bottom>
      <diagonal/>
    </border>
    <border>
      <left style="dotted">
        <color rgb="FFFF9900"/>
      </left>
      <right style="dotted">
        <color rgb="FFFF9900"/>
      </right>
      <top/>
      <bottom style="thick">
        <color rgb="FFFF9900"/>
      </bottom>
      <diagonal/>
    </border>
    <border>
      <left style="dotted">
        <color rgb="FFFF9900"/>
      </left>
      <right style="dotted">
        <color rgb="FFFF9900"/>
      </right>
      <top/>
      <bottom/>
      <diagonal/>
    </border>
    <border>
      <left/>
      <right style="dotted">
        <color rgb="FFE36C09"/>
      </right>
      <top/>
      <bottom style="thick">
        <color rgb="FFFF9900"/>
      </bottom>
      <diagonal/>
    </border>
    <border>
      <left style="dotted">
        <color rgb="FFFF9900"/>
      </left>
      <right/>
      <top style="dotted">
        <color rgb="FFFF9900"/>
      </top>
      <bottom style="thick">
        <color rgb="FFFF9900"/>
      </bottom>
      <diagonal/>
    </border>
    <border>
      <left/>
      <right/>
      <top/>
      <bottom style="thick">
        <color rgb="FFFF9900"/>
      </bottom>
      <diagonal/>
    </border>
    <border>
      <left style="thick">
        <color rgb="FFF79646"/>
      </left>
      <right style="dotted">
        <color rgb="FFE36C09"/>
      </right>
      <top/>
      <bottom/>
      <diagonal/>
    </border>
    <border>
      <left style="dotted">
        <color rgb="FFE36C09"/>
      </left>
      <right/>
      <top/>
      <bottom/>
      <diagonal/>
    </border>
    <border>
      <left style="thin">
        <color rgb="FFF79646"/>
      </left>
      <right style="thin">
        <color rgb="FFF79646"/>
      </right>
      <top/>
      <bottom/>
      <diagonal/>
    </border>
    <border>
      <left style="thin">
        <color rgb="FFF79646"/>
      </left>
      <right style="thin">
        <color rgb="FFF79646"/>
      </right>
      <top/>
      <bottom/>
      <diagonal/>
    </border>
    <border>
      <left/>
      <right style="dotted">
        <color rgb="FFE36C09"/>
      </right>
      <top/>
      <bottom/>
      <diagonal/>
    </border>
    <border>
      <left style="dotted">
        <color rgb="FFE36C09"/>
      </left>
      <right style="dotted">
        <color rgb="FFE36C09"/>
      </right>
      <top/>
      <bottom/>
      <diagonal/>
    </border>
    <border>
      <left style="dotted">
        <color rgb="FFE36C09"/>
      </left>
      <right style="dotted">
        <color rgb="FFE36C09"/>
      </right>
      <top/>
      <bottom style="dotted">
        <color rgb="FFE36C09"/>
      </bottom>
      <diagonal/>
    </border>
    <border>
      <left style="dotted">
        <color rgb="FFE36C09"/>
      </left>
      <right/>
      <top/>
      <bottom style="dotted">
        <color rgb="FFE36C09"/>
      </bottom>
      <diagonal/>
    </border>
    <border>
      <left/>
      <right/>
      <top/>
      <bottom style="dotted">
        <color rgb="FFE36C09"/>
      </bottom>
      <diagonal/>
    </border>
    <border>
      <left style="dotted">
        <color rgb="FFFF9900"/>
      </left>
      <right style="dotted">
        <color rgb="FFFF9900"/>
      </right>
      <top/>
      <bottom style="dotted">
        <color rgb="FFFF9900"/>
      </bottom>
      <diagonal/>
    </border>
    <border>
      <left style="dotted">
        <color rgb="FFFF9900"/>
      </left>
      <right style="dotted">
        <color rgb="FFFF9900"/>
      </right>
      <top/>
      <bottom style="dotted">
        <color rgb="FFFF9900"/>
      </bottom>
      <diagonal/>
    </border>
    <border>
      <left style="dotted">
        <color rgb="FFFF9900"/>
      </left>
      <right/>
      <top/>
      <bottom style="dotted">
        <color rgb="FFFF9900"/>
      </bottom>
      <diagonal/>
    </border>
    <border>
      <left style="medium">
        <color theme="9"/>
      </left>
      <right style="thin">
        <color theme="9"/>
      </right>
      <top style="medium">
        <color theme="9"/>
      </top>
      <bottom style="thin">
        <color theme="9"/>
      </bottom>
      <diagonal/>
    </border>
    <border>
      <left style="thin">
        <color theme="9"/>
      </left>
      <right style="thin">
        <color theme="9"/>
      </right>
      <top style="thin">
        <color theme="9"/>
      </top>
      <bottom style="thin">
        <color theme="9"/>
      </bottom>
      <diagonal/>
    </border>
    <border>
      <left style="thin">
        <color theme="9"/>
      </left>
      <right style="medium">
        <color theme="9"/>
      </right>
      <top style="thin">
        <color theme="9"/>
      </top>
      <bottom style="thin">
        <color theme="9"/>
      </bottom>
      <diagonal/>
    </border>
    <border>
      <left/>
      <right style="dotted">
        <color rgb="FFE36C09"/>
      </right>
      <top/>
      <bottom style="dotted">
        <color rgb="FFE36C09"/>
      </bottom>
      <diagonal/>
    </border>
    <border>
      <left/>
      <right/>
      <top/>
      <bottom style="thick">
        <color rgb="FFFF9900"/>
      </bottom>
      <diagonal/>
    </border>
    <border>
      <left style="dotted">
        <color rgb="FFE36C09"/>
      </left>
      <right style="dotted">
        <color rgb="FFE36C09"/>
      </right>
      <top style="dotted">
        <color rgb="FFE36C09"/>
      </top>
      <bottom style="dotted">
        <color rgb="FFE36C09"/>
      </bottom>
      <diagonal/>
    </border>
    <border>
      <left style="dotted">
        <color rgb="FFFF9900"/>
      </left>
      <right style="dotted">
        <color rgb="FFFF9900"/>
      </right>
      <top style="dotted">
        <color rgb="FFFF9900"/>
      </top>
      <bottom style="dotted">
        <color rgb="FFFF9900"/>
      </bottom>
      <diagonal/>
    </border>
    <border>
      <left style="dotted">
        <color rgb="FFFF9900"/>
      </left>
      <right/>
      <top style="dotted">
        <color rgb="FFFF9900"/>
      </top>
      <bottom style="dotted">
        <color rgb="FFFF9900"/>
      </bottom>
      <diagonal/>
    </border>
    <border>
      <left style="medium">
        <color theme="9"/>
      </left>
      <right style="thin">
        <color theme="9"/>
      </right>
      <top style="thin">
        <color theme="9"/>
      </top>
      <bottom/>
      <diagonal/>
    </border>
    <border>
      <left style="thin">
        <color theme="9"/>
      </left>
      <right style="thin">
        <color theme="9"/>
      </right>
      <top style="thin">
        <color theme="9"/>
      </top>
      <bottom/>
      <diagonal/>
    </border>
    <border>
      <left style="thin">
        <color theme="9"/>
      </left>
      <right style="medium">
        <color theme="9"/>
      </right>
      <top style="thin">
        <color theme="9"/>
      </top>
      <bottom/>
      <diagonal/>
    </border>
    <border>
      <left/>
      <right/>
      <top/>
      <bottom style="thick">
        <color rgb="FFF79646"/>
      </bottom>
      <diagonal/>
    </border>
    <border>
      <left style="dotted">
        <color rgb="FFE36C09"/>
      </left>
      <right style="dotted">
        <color rgb="FFE36C09"/>
      </right>
      <top/>
      <bottom style="thick">
        <color rgb="FFF79646"/>
      </bottom>
      <diagonal/>
    </border>
    <border>
      <left style="medium">
        <color theme="9"/>
      </left>
      <right style="thin">
        <color theme="9"/>
      </right>
      <top/>
      <bottom/>
      <diagonal/>
    </border>
    <border>
      <left style="thin">
        <color theme="9"/>
      </left>
      <right style="thin">
        <color theme="9"/>
      </right>
      <top/>
      <bottom/>
      <diagonal/>
    </border>
    <border>
      <left style="thin">
        <color theme="9"/>
      </left>
      <right style="medium">
        <color theme="9"/>
      </right>
      <top/>
      <bottom/>
      <diagonal/>
    </border>
    <border>
      <left style="thick">
        <color rgb="FFF79646"/>
      </left>
      <right style="dotted">
        <color rgb="FFE36C09"/>
      </right>
      <top/>
      <bottom style="thick">
        <color rgb="FFFF9900"/>
      </bottom>
      <diagonal/>
    </border>
    <border>
      <left style="dotted">
        <color rgb="FFE36C09"/>
      </left>
      <right/>
      <top/>
      <bottom style="thick">
        <color rgb="FFFF9900"/>
      </bottom>
      <diagonal/>
    </border>
    <border>
      <left style="thin">
        <color rgb="FFF79646"/>
      </left>
      <right style="thin">
        <color rgb="FFF79646"/>
      </right>
      <top/>
      <bottom style="thick">
        <color rgb="FFFF9900"/>
      </bottom>
      <diagonal/>
    </border>
    <border>
      <left/>
      <right style="dotted">
        <color rgb="FFE36C09"/>
      </right>
      <top/>
      <bottom style="thick">
        <color rgb="FFF79646"/>
      </bottom>
      <diagonal/>
    </border>
    <border>
      <left style="dotted">
        <color rgb="FFFF9900"/>
      </left>
      <right/>
      <top/>
      <bottom/>
      <diagonal/>
    </border>
    <border>
      <left style="medium">
        <color theme="9"/>
      </left>
      <right style="thin">
        <color theme="9"/>
      </right>
      <top/>
      <bottom style="thin">
        <color theme="9"/>
      </bottom>
      <diagonal/>
    </border>
    <border>
      <left style="thin">
        <color theme="9"/>
      </left>
      <right style="thin">
        <color theme="9"/>
      </right>
      <top/>
      <bottom style="thin">
        <color theme="9"/>
      </bottom>
      <diagonal/>
    </border>
    <border>
      <left style="thin">
        <color theme="9"/>
      </left>
      <right style="medium">
        <color theme="9"/>
      </right>
      <top/>
      <bottom style="thin">
        <color theme="9"/>
      </bottom>
      <diagonal/>
    </border>
    <border>
      <left style="thin">
        <color rgb="FFFF9900"/>
      </left>
      <right style="thin">
        <color rgb="FFFF9900"/>
      </right>
      <top/>
      <bottom style="thick">
        <color rgb="FFFF9900"/>
      </bottom>
      <diagonal/>
    </border>
    <border>
      <left style="thin">
        <color rgb="FFFF9900"/>
      </left>
      <right style="thin">
        <color rgb="FFFF9900"/>
      </right>
      <top/>
      <bottom style="thick">
        <color rgb="FFFF9900"/>
      </bottom>
      <diagonal/>
    </border>
    <border>
      <left style="thin">
        <color rgb="FF000000"/>
      </left>
      <right style="thin">
        <color rgb="FFFF9900"/>
      </right>
      <top/>
      <bottom style="thick">
        <color rgb="FFFF9900"/>
      </bottom>
      <diagonal/>
    </border>
    <border>
      <left/>
      <right style="thin">
        <color rgb="FFFF9900"/>
      </right>
      <top/>
      <bottom style="thick">
        <color rgb="FFFF9900"/>
      </bottom>
      <diagonal/>
    </border>
    <border>
      <left style="dotted">
        <color rgb="FFE36C09"/>
      </left>
      <right style="thin">
        <color rgb="FFFF9900"/>
      </right>
      <top/>
      <bottom style="thick">
        <color rgb="FFFF9900"/>
      </bottom>
      <diagonal/>
    </border>
    <border>
      <left style="dotted">
        <color rgb="FFFF9900"/>
      </left>
      <right style="dotted">
        <color rgb="FFFF9900"/>
      </right>
      <top style="dotted">
        <color rgb="FFFF9900"/>
      </top>
      <bottom style="thick">
        <color rgb="FFFF9900"/>
      </bottom>
      <diagonal/>
    </border>
    <border>
      <left style="medium">
        <color theme="9"/>
      </left>
      <right style="thin">
        <color theme="9"/>
      </right>
      <top style="thin">
        <color theme="9"/>
      </top>
      <bottom style="thin">
        <color theme="9"/>
      </bottom>
      <diagonal/>
    </border>
    <border>
      <left/>
      <right style="dotted">
        <color rgb="FFE36C09"/>
      </right>
      <top style="dotted">
        <color rgb="FFE36C09"/>
      </top>
      <bottom style="thick">
        <color rgb="FFFF9900"/>
      </bottom>
      <diagonal/>
    </border>
    <border>
      <left style="dotted">
        <color rgb="FFE36C09"/>
      </left>
      <right/>
      <top style="dotted">
        <color rgb="FFE36C09"/>
      </top>
      <bottom style="thick">
        <color rgb="FFFF9900"/>
      </bottom>
      <diagonal/>
    </border>
    <border>
      <left style="dotted">
        <color rgb="FFFF9900"/>
      </left>
      <right style="dotted">
        <color rgb="FFFF9900"/>
      </right>
      <top/>
      <bottom/>
      <diagonal/>
    </border>
    <border>
      <left/>
      <right style="dotted">
        <color rgb="FFFF9900"/>
      </right>
      <top/>
      <bottom style="dotted">
        <color rgb="FFFF9900"/>
      </bottom>
      <diagonal/>
    </border>
    <border>
      <left/>
      <right style="dotted">
        <color rgb="FFE36C09"/>
      </right>
      <top/>
      <bottom style="thick">
        <color rgb="FFFF9900"/>
      </bottom>
      <diagonal/>
    </border>
    <border>
      <left/>
      <right style="dotted">
        <color rgb="FFFF9900"/>
      </right>
      <top style="dotted">
        <color rgb="FFFF9900"/>
      </top>
      <bottom style="thick">
        <color rgb="FFFF9900"/>
      </bottom>
      <diagonal/>
    </border>
    <border>
      <left style="dotted">
        <color rgb="FFE36C09"/>
      </left>
      <right style="dotted">
        <color rgb="FFE36C09"/>
      </right>
      <top style="thick">
        <color rgb="FFFF9900"/>
      </top>
      <bottom/>
      <diagonal/>
    </border>
    <border>
      <left style="dotted">
        <color rgb="FFE36C09"/>
      </left>
      <right style="thin">
        <color rgb="FFF79646"/>
      </right>
      <top style="thick">
        <color rgb="FFFF9900"/>
      </top>
      <bottom/>
      <diagonal/>
    </border>
    <border>
      <left style="thin">
        <color rgb="FFF79646"/>
      </left>
      <right style="thin">
        <color rgb="FFF79646"/>
      </right>
      <top style="thick">
        <color rgb="FFFF9900"/>
      </top>
      <bottom/>
      <diagonal/>
    </border>
    <border>
      <left style="thin">
        <color rgb="FFF79646"/>
      </left>
      <right style="dotted">
        <color rgb="FFE36C09"/>
      </right>
      <top style="thick">
        <color rgb="FFFF9900"/>
      </top>
      <bottom/>
      <diagonal/>
    </border>
    <border>
      <left style="dotted">
        <color rgb="FFFF9900"/>
      </left>
      <right/>
      <top/>
      <bottom style="thick">
        <color rgb="FFFF9900"/>
      </bottom>
      <diagonal/>
    </border>
    <border>
      <left/>
      <right/>
      <top/>
      <bottom/>
      <diagonal/>
    </border>
    <border>
      <left/>
      <right/>
      <top/>
      <bottom/>
      <diagonal/>
    </border>
    <border>
      <left/>
      <right style="medium">
        <color rgb="FF000000"/>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theme="0"/>
      </left>
      <right/>
      <top/>
      <bottom/>
      <diagonal/>
    </border>
    <border>
      <left/>
      <right style="medium">
        <color theme="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right style="medium">
        <color rgb="FF000000"/>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top style="medium">
        <color rgb="FF000000"/>
      </top>
      <bottom/>
      <diagonal/>
    </border>
    <border>
      <left/>
      <right/>
      <top style="medium">
        <color rgb="FF000000"/>
      </top>
      <bottom/>
      <diagonal/>
    </border>
    <border>
      <left style="medium">
        <color rgb="FF000000"/>
      </left>
      <right/>
      <top/>
      <bottom/>
      <diagonal/>
    </border>
    <border>
      <left style="medium">
        <color rgb="FF000000"/>
      </left>
      <right/>
      <top/>
      <bottom/>
      <diagonal/>
    </border>
    <border>
      <left/>
      <right/>
      <top/>
      <bottom style="medium">
        <color rgb="FF000000"/>
      </bottom>
      <diagonal/>
    </border>
    <border>
      <left/>
      <right/>
      <top/>
      <bottom style="medium">
        <color rgb="FF000000"/>
      </bottom>
      <diagonal/>
    </border>
    <border>
      <left style="dotted">
        <color rgb="FFF79646"/>
      </left>
      <right style="dotted">
        <color rgb="FFF79646"/>
      </right>
      <top/>
      <bottom style="dotted">
        <color rgb="FFF79646"/>
      </bottom>
      <diagonal/>
    </border>
    <border>
      <left style="dotted">
        <color rgb="FFF79646"/>
      </left>
      <right style="dotted">
        <color rgb="FFF79646"/>
      </right>
      <top/>
      <bottom style="dotted">
        <color rgb="FFF79646"/>
      </bottom>
      <diagonal/>
    </border>
    <border>
      <left style="dotted">
        <color rgb="FFF79646"/>
      </left>
      <right style="dotted">
        <color rgb="FFF79646"/>
      </right>
      <top style="dotted">
        <color rgb="FFF79646"/>
      </top>
      <bottom style="dotted">
        <color rgb="FFF79646"/>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bottom/>
      <diagonal/>
    </border>
    <border>
      <left/>
      <right/>
      <top/>
      <bottom style="thin">
        <color rgb="FF000000"/>
      </bottom>
      <diagonal/>
    </border>
    <border>
      <left/>
      <right/>
      <top style="thin">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bottom style="thin">
        <color rgb="FF000000"/>
      </bottom>
      <diagonal/>
    </border>
    <border>
      <left style="medium">
        <color rgb="FF000000"/>
      </left>
      <right style="thin">
        <color rgb="FF000000"/>
      </right>
      <top style="thin">
        <color rgb="FF000000"/>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s>
  <cellStyleXfs count="1">
    <xf numFmtId="0" fontId="0" fillId="0" borderId="0"/>
  </cellStyleXfs>
  <cellXfs count="530">
    <xf numFmtId="0" fontId="0" fillId="0" borderId="0" xfId="0"/>
    <xf numFmtId="0" fontId="1" fillId="2" borderId="1" xfId="0" applyFont="1" applyFill="1" applyBorder="1"/>
    <xf numFmtId="0" fontId="4" fillId="2" borderId="5" xfId="0" applyFont="1" applyFill="1" applyBorder="1"/>
    <xf numFmtId="0" fontId="4" fillId="2" borderId="6" xfId="0" applyFont="1" applyFill="1" applyBorder="1"/>
    <xf numFmtId="0" fontId="4" fillId="2" borderId="7" xfId="0" applyFont="1" applyFill="1" applyBorder="1"/>
    <xf numFmtId="0" fontId="7" fillId="2" borderId="19" xfId="0" applyFont="1" applyFill="1" applyBorder="1" applyAlignment="1">
      <alignment horizontal="left" vertical="top" wrapText="1"/>
    </xf>
    <xf numFmtId="0" fontId="8" fillId="2" borderId="1" xfId="0" applyFont="1" applyFill="1" applyBorder="1" applyAlignment="1">
      <alignment horizontal="left" vertical="top" wrapText="1"/>
    </xf>
    <xf numFmtId="0" fontId="8" fillId="2" borderId="20" xfId="0" applyFont="1" applyFill="1" applyBorder="1" applyAlignment="1">
      <alignment horizontal="left" vertical="top" wrapText="1"/>
    </xf>
    <xf numFmtId="0" fontId="4" fillId="2" borderId="19" xfId="0" applyFont="1" applyFill="1" applyBorder="1"/>
    <xf numFmtId="0" fontId="4" fillId="2" borderId="1" xfId="0" applyFont="1" applyFill="1" applyBorder="1"/>
    <xf numFmtId="0" fontId="9" fillId="2" borderId="1" xfId="0" applyFont="1" applyFill="1" applyBorder="1" applyAlignment="1">
      <alignment horizontal="left" vertical="center" wrapText="1"/>
    </xf>
    <xf numFmtId="0" fontId="4" fillId="2" borderId="1" xfId="0" applyFont="1" applyFill="1" applyBorder="1" applyAlignment="1">
      <alignment horizontal="left" vertical="center" wrapText="1"/>
    </xf>
    <xf numFmtId="0" fontId="4" fillId="2" borderId="20" xfId="0" applyFont="1" applyFill="1" applyBorder="1"/>
    <xf numFmtId="0" fontId="10" fillId="2" borderId="1" xfId="0" applyFont="1" applyFill="1" applyBorder="1" applyAlignment="1">
      <alignment horizontal="left" vertical="center" wrapText="1"/>
    </xf>
    <xf numFmtId="0" fontId="11" fillId="2" borderId="1" xfId="0" applyFont="1" applyFill="1" applyBorder="1" applyAlignment="1">
      <alignment horizontal="left" vertical="top" wrapText="1"/>
    </xf>
    <xf numFmtId="0" fontId="4" fillId="2" borderId="40" xfId="0" applyFont="1" applyFill="1" applyBorder="1"/>
    <xf numFmtId="0" fontId="4" fillId="2" borderId="41" xfId="0" applyFont="1" applyFill="1" applyBorder="1"/>
    <xf numFmtId="0" fontId="4" fillId="2" borderId="42" xfId="0" applyFont="1" applyFill="1" applyBorder="1"/>
    <xf numFmtId="0" fontId="1" fillId="0" borderId="0" xfId="0" applyFont="1"/>
    <xf numFmtId="0" fontId="1" fillId="0" borderId="46" xfId="0" applyFont="1" applyBorder="1"/>
    <xf numFmtId="0" fontId="1" fillId="4" borderId="46" xfId="0" applyFont="1" applyFill="1" applyBorder="1"/>
    <xf numFmtId="164" fontId="1" fillId="0" borderId="46" xfId="0" applyNumberFormat="1" applyFont="1" applyBorder="1"/>
    <xf numFmtId="0" fontId="14" fillId="0" borderId="46" xfId="0" applyFont="1" applyBorder="1"/>
    <xf numFmtId="0" fontId="6" fillId="2" borderId="1" xfId="0" applyFont="1" applyFill="1" applyBorder="1" applyAlignment="1">
      <alignment horizontal="center" vertical="center"/>
    </xf>
    <xf numFmtId="0" fontId="15" fillId="5" borderId="1" xfId="0" applyFont="1" applyFill="1" applyBorder="1" applyAlignment="1">
      <alignment horizontal="center" wrapText="1"/>
    </xf>
    <xf numFmtId="0" fontId="15" fillId="4" borderId="1" xfId="0" applyFont="1" applyFill="1" applyBorder="1" applyAlignment="1">
      <alignment horizontal="center" wrapText="1"/>
    </xf>
    <xf numFmtId="0" fontId="16" fillId="4" borderId="1" xfId="0" applyFont="1" applyFill="1" applyBorder="1" applyAlignment="1">
      <alignment vertical="top" wrapText="1"/>
    </xf>
    <xf numFmtId="0" fontId="6" fillId="2" borderId="1" xfId="0" applyFont="1" applyFill="1" applyBorder="1" applyAlignment="1">
      <alignment horizontal="left" vertical="center"/>
    </xf>
    <xf numFmtId="0" fontId="19" fillId="4" borderId="1" xfId="0" applyFont="1" applyFill="1" applyBorder="1" applyAlignment="1">
      <alignment horizontal="left" vertical="center"/>
    </xf>
    <xf numFmtId="0" fontId="20" fillId="2" borderId="1" xfId="0" applyFont="1" applyFill="1" applyBorder="1" applyAlignment="1">
      <alignment horizontal="left" vertical="center"/>
    </xf>
    <xf numFmtId="0" fontId="15" fillId="4" borderId="1" xfId="0" applyFont="1" applyFill="1" applyBorder="1" applyAlignment="1">
      <alignment wrapText="1"/>
    </xf>
    <xf numFmtId="0" fontId="15" fillId="4" borderId="1" xfId="0" applyFont="1" applyFill="1" applyBorder="1" applyAlignment="1">
      <alignment vertical="center" wrapText="1"/>
    </xf>
    <xf numFmtId="0" fontId="16" fillId="0" borderId="0" xfId="0" applyFont="1" applyAlignment="1">
      <alignment vertical="top" wrapText="1"/>
    </xf>
    <xf numFmtId="0" fontId="20" fillId="4" borderId="1" xfId="0" applyFont="1" applyFill="1" applyBorder="1" applyAlignment="1">
      <alignment horizontal="left" vertical="center"/>
    </xf>
    <xf numFmtId="0" fontId="6" fillId="4" borderId="1" xfId="0" applyFont="1" applyFill="1" applyBorder="1" applyAlignment="1">
      <alignment horizontal="left" vertical="center"/>
    </xf>
    <xf numFmtId="0" fontId="6" fillId="4" borderId="1" xfId="0" applyFont="1" applyFill="1" applyBorder="1"/>
    <xf numFmtId="0" fontId="6" fillId="2" borderId="1" xfId="0" applyFont="1" applyFill="1" applyBorder="1"/>
    <xf numFmtId="0" fontId="6" fillId="2" borderId="1" xfId="0" applyFont="1" applyFill="1" applyBorder="1" applyAlignment="1">
      <alignment vertical="center"/>
    </xf>
    <xf numFmtId="0" fontId="8" fillId="6" borderId="74" xfId="0" applyFont="1" applyFill="1" applyBorder="1" applyAlignment="1">
      <alignment horizontal="center" vertical="center"/>
    </xf>
    <xf numFmtId="0" fontId="6" fillId="7" borderId="89" xfId="0" applyFont="1" applyFill="1" applyBorder="1" applyAlignment="1">
      <alignment horizontal="center" textRotation="90" wrapText="1"/>
    </xf>
    <xf numFmtId="0" fontId="18" fillId="7" borderId="89" xfId="0" applyFont="1" applyFill="1" applyBorder="1" applyAlignment="1">
      <alignment horizontal="center" textRotation="90" wrapText="1"/>
    </xf>
    <xf numFmtId="0" fontId="8" fillId="6" borderId="91" xfId="0" applyFont="1" applyFill="1" applyBorder="1" applyAlignment="1">
      <alignment horizontal="center" vertical="center" textRotation="90"/>
    </xf>
    <xf numFmtId="9" fontId="18" fillId="0" borderId="0" xfId="0" applyNumberFormat="1" applyFont="1" applyAlignment="1">
      <alignment vertical="center"/>
    </xf>
    <xf numFmtId="0" fontId="18" fillId="0" borderId="103" xfId="0" applyFont="1" applyBorder="1" applyAlignment="1">
      <alignment horizontal="center" vertical="center" wrapText="1"/>
    </xf>
    <xf numFmtId="0" fontId="18" fillId="0" borderId="0" xfId="0" applyFont="1" applyAlignment="1">
      <alignment vertical="center"/>
    </xf>
    <xf numFmtId="0" fontId="14" fillId="0" borderId="103" xfId="0" applyFont="1" applyBorder="1" applyAlignment="1">
      <alignment horizontal="center" vertical="center"/>
    </xf>
    <xf numFmtId="0" fontId="14" fillId="0" borderId="104" xfId="0" applyFont="1" applyBorder="1" applyAlignment="1">
      <alignment horizontal="center" vertical="center"/>
    </xf>
    <xf numFmtId="0" fontId="17" fillId="0" borderId="104" xfId="0" applyFont="1" applyBorder="1" applyAlignment="1">
      <alignment horizontal="center" vertical="center" wrapText="1"/>
    </xf>
    <xf numFmtId="0" fontId="18" fillId="0" borderId="104" xfId="0" applyFont="1" applyBorder="1" applyAlignment="1">
      <alignment horizontal="center" vertical="center"/>
    </xf>
    <xf numFmtId="0" fontId="18" fillId="0" borderId="104" xfId="0" applyFont="1" applyBorder="1" applyAlignment="1">
      <alignment horizontal="center" vertical="center" textRotation="90"/>
    </xf>
    <xf numFmtId="9" fontId="18" fillId="0" borderId="104" xfId="0" applyNumberFormat="1" applyFont="1" applyBorder="1" applyAlignment="1">
      <alignment horizontal="center" vertical="center"/>
    </xf>
    <xf numFmtId="0" fontId="18" fillId="0" borderId="105" xfId="0" applyFont="1" applyBorder="1" applyAlignment="1">
      <alignment horizontal="center" vertical="center" textRotation="90"/>
    </xf>
    <xf numFmtId="165" fontId="18" fillId="4" borderId="1" xfId="0" applyNumberFormat="1" applyFont="1" applyFill="1" applyBorder="1" applyAlignment="1">
      <alignment horizontal="center" vertical="center"/>
    </xf>
    <xf numFmtId="0" fontId="14" fillId="0" borderId="106" xfId="0" applyFont="1" applyBorder="1" applyAlignment="1">
      <alignment horizontal="center" vertical="center" textRotation="90" wrapText="1"/>
    </xf>
    <xf numFmtId="9" fontId="18" fillId="0" borderId="107" xfId="0" applyNumberFormat="1" applyFont="1" applyBorder="1" applyAlignment="1">
      <alignment horizontal="center" vertical="center"/>
    </xf>
    <xf numFmtId="0" fontId="14" fillId="0" borderId="107" xfId="0" applyFont="1" applyBorder="1" applyAlignment="1">
      <alignment horizontal="center" vertical="center" textRotation="90" wrapText="1"/>
    </xf>
    <xf numFmtId="9" fontId="18" fillId="4" borderId="108" xfId="0" applyNumberFormat="1" applyFont="1" applyFill="1" applyBorder="1" applyAlignment="1">
      <alignment vertical="center"/>
    </xf>
    <xf numFmtId="0" fontId="14" fillId="0" borderId="107" xfId="0" applyFont="1" applyBorder="1" applyAlignment="1">
      <alignment horizontal="center" vertical="center" textRotation="90"/>
    </xf>
    <xf numFmtId="0" fontId="18" fillId="0" borderId="107" xfId="0" applyFont="1" applyBorder="1" applyAlignment="1">
      <alignment horizontal="center" vertical="center" textRotation="90"/>
    </xf>
    <xf numFmtId="0" fontId="18" fillId="8" borderId="109" xfId="0" applyFont="1" applyFill="1" applyBorder="1" applyAlignment="1">
      <alignment horizontal="center" vertical="top" wrapText="1"/>
    </xf>
    <xf numFmtId="0" fontId="18" fillId="0" borderId="110" xfId="0" applyFont="1" applyBorder="1" applyAlignment="1">
      <alignment horizontal="center" vertical="center" wrapText="1"/>
    </xf>
    <xf numFmtId="0" fontId="18" fillId="0" borderId="111" xfId="0" applyFont="1" applyBorder="1" applyAlignment="1">
      <alignment horizontal="center" vertical="center" wrapText="1"/>
    </xf>
    <xf numFmtId="166" fontId="18" fillId="0" borderId="112" xfId="0" applyNumberFormat="1" applyFont="1" applyBorder="1" applyAlignment="1">
      <alignment horizontal="center" vertical="center" wrapText="1"/>
    </xf>
    <xf numFmtId="164" fontId="6" fillId="0" borderId="113" xfId="0" applyNumberFormat="1" applyFont="1" applyBorder="1" applyAlignment="1">
      <alignment horizontal="center" vertical="top"/>
    </xf>
    <xf numFmtId="0" fontId="6" fillId="0" borderId="103" xfId="0" applyFont="1" applyBorder="1" applyAlignment="1">
      <alignment horizontal="center" vertical="top" wrapText="1"/>
    </xf>
    <xf numFmtId="0" fontId="6" fillId="0" borderId="105" xfId="0" applyFont="1" applyBorder="1" applyAlignment="1">
      <alignment horizontal="center" vertical="top"/>
    </xf>
    <xf numFmtId="0" fontId="14" fillId="0" borderId="115" xfId="0" applyFont="1" applyBorder="1" applyAlignment="1">
      <alignment horizontal="center" vertical="center"/>
    </xf>
    <xf numFmtId="0" fontId="17" fillId="0" borderId="115" xfId="0" applyFont="1" applyBorder="1" applyAlignment="1">
      <alignment horizontal="center" vertical="center" wrapText="1"/>
    </xf>
    <xf numFmtId="0" fontId="18" fillId="0" borderId="115" xfId="0" applyFont="1" applyBorder="1" applyAlignment="1">
      <alignment horizontal="center" vertical="center"/>
    </xf>
    <xf numFmtId="0" fontId="18" fillId="0" borderId="115" xfId="0" applyFont="1" applyBorder="1" applyAlignment="1">
      <alignment horizontal="center" vertical="center" textRotation="90"/>
    </xf>
    <xf numFmtId="9" fontId="18" fillId="0" borderId="115" xfId="0" applyNumberFormat="1" applyFont="1" applyBorder="1" applyAlignment="1">
      <alignment horizontal="center" vertical="center"/>
    </xf>
    <xf numFmtId="0" fontId="18" fillId="0" borderId="69" xfId="0" applyFont="1" applyBorder="1" applyAlignment="1">
      <alignment horizontal="center" vertical="center" textRotation="90"/>
    </xf>
    <xf numFmtId="0" fontId="14" fillId="0" borderId="70" xfId="0" applyFont="1" applyBorder="1" applyAlignment="1">
      <alignment horizontal="center" vertical="center" textRotation="90" wrapText="1"/>
    </xf>
    <xf numFmtId="9" fontId="18" fillId="0" borderId="116" xfId="0" applyNumberFormat="1" applyFont="1" applyBorder="1" applyAlignment="1">
      <alignment horizontal="center" vertical="center"/>
    </xf>
    <xf numFmtId="0" fontId="14" fillId="0" borderId="116" xfId="0" applyFont="1" applyBorder="1" applyAlignment="1">
      <alignment horizontal="center" vertical="center" textRotation="90" wrapText="1"/>
    </xf>
    <xf numFmtId="9" fontId="18" fillId="4" borderId="116" xfId="0" applyNumberFormat="1" applyFont="1" applyFill="1" applyBorder="1" applyAlignment="1">
      <alignment vertical="center"/>
    </xf>
    <xf numFmtId="0" fontId="14" fillId="0" borderId="116" xfId="0" applyFont="1" applyBorder="1" applyAlignment="1">
      <alignment horizontal="center" vertical="center" textRotation="90"/>
    </xf>
    <xf numFmtId="0" fontId="18" fillId="0" borderId="116" xfId="0" applyFont="1" applyBorder="1" applyAlignment="1">
      <alignment horizontal="center" vertical="center" textRotation="90"/>
    </xf>
    <xf numFmtId="0" fontId="18" fillId="8" borderId="117" xfId="0" applyFont="1" applyFill="1" applyBorder="1" applyAlignment="1">
      <alignment horizontal="center" vertical="top" wrapText="1"/>
    </xf>
    <xf numFmtId="0" fontId="18" fillId="0" borderId="118" xfId="0" applyFont="1" applyBorder="1" applyAlignment="1">
      <alignment horizontal="center" vertical="center" wrapText="1"/>
    </xf>
    <xf numFmtId="0" fontId="18" fillId="0" borderId="119" xfId="0" applyFont="1" applyBorder="1" applyAlignment="1">
      <alignment horizontal="center" vertical="center" wrapText="1"/>
    </xf>
    <xf numFmtId="164" fontId="6" fillId="0" borderId="71" xfId="0" applyNumberFormat="1" applyFont="1" applyBorder="1" applyAlignment="1">
      <alignment horizontal="center" vertical="top"/>
    </xf>
    <xf numFmtId="0" fontId="6" fillId="0" borderId="69" xfId="0" applyFont="1" applyBorder="1" applyAlignment="1">
      <alignment horizontal="center" vertical="top"/>
    </xf>
    <xf numFmtId="0" fontId="18" fillId="0" borderId="121" xfId="0" applyFont="1" applyBorder="1" applyAlignment="1">
      <alignment vertical="center"/>
    </xf>
    <xf numFmtId="0" fontId="14" fillId="0" borderId="122" xfId="0" applyFont="1" applyBorder="1" applyAlignment="1">
      <alignment horizontal="center" vertical="center"/>
    </xf>
    <xf numFmtId="0" fontId="18" fillId="0" borderId="122" xfId="0" applyFont="1" applyBorder="1" applyAlignment="1">
      <alignment horizontal="left" vertical="top" wrapText="1"/>
    </xf>
    <xf numFmtId="0" fontId="18" fillId="0" borderId="122" xfId="0" applyFont="1" applyBorder="1" applyAlignment="1">
      <alignment horizontal="center" vertical="center" textRotation="90"/>
    </xf>
    <xf numFmtId="0" fontId="6" fillId="0" borderId="104" xfId="0" applyFont="1" applyBorder="1" applyAlignment="1">
      <alignment horizontal="center" vertical="top"/>
    </xf>
    <xf numFmtId="0" fontId="18" fillId="0" borderId="103" xfId="0" applyFont="1" applyBorder="1" applyAlignment="1">
      <alignment horizontal="center" vertical="center" textRotation="90"/>
    </xf>
    <xf numFmtId="0" fontId="18" fillId="8" borderId="130" xfId="0" applyFont="1" applyFill="1" applyBorder="1" applyAlignment="1">
      <alignment horizontal="center" vertical="top" wrapText="1"/>
    </xf>
    <xf numFmtId="164" fontId="6" fillId="0" borderId="102" xfId="0" applyNumberFormat="1" applyFont="1" applyBorder="1" applyAlignment="1">
      <alignment horizontal="center" vertical="top"/>
    </xf>
    <xf numFmtId="0" fontId="6" fillId="0" borderId="99" xfId="0" applyFont="1" applyBorder="1" applyAlignment="1">
      <alignment horizontal="center" vertical="top"/>
    </xf>
    <xf numFmtId="0" fontId="18" fillId="0" borderId="127" xfId="0" applyFont="1" applyBorder="1" applyAlignment="1">
      <alignment horizontal="center" vertical="center"/>
    </xf>
    <xf numFmtId="0" fontId="18" fillId="0" borderId="114" xfId="0" applyFont="1" applyBorder="1" applyAlignment="1">
      <alignment horizontal="center" vertical="center" wrapText="1"/>
    </xf>
    <xf numFmtId="0" fontId="18" fillId="0" borderId="134" xfId="0" applyFont="1" applyBorder="1" applyAlignment="1">
      <alignment horizontal="center" vertical="center" wrapText="1"/>
    </xf>
    <xf numFmtId="0" fontId="17" fillId="4" borderId="135" xfId="0" applyFont="1" applyFill="1" applyBorder="1" applyAlignment="1">
      <alignment vertical="center" wrapText="1"/>
    </xf>
    <xf numFmtId="0" fontId="17" fillId="4" borderId="97" xfId="0" applyFont="1" applyFill="1" applyBorder="1" applyAlignment="1">
      <alignment vertical="center" wrapText="1"/>
    </xf>
    <xf numFmtId="0" fontId="17" fillId="0" borderId="136" xfId="0" applyFont="1" applyBorder="1" applyAlignment="1">
      <alignment horizontal="center" vertical="center" wrapText="1"/>
    </xf>
    <xf numFmtId="0" fontId="18" fillId="0" borderId="137" xfId="0" applyFont="1" applyBorder="1" applyAlignment="1">
      <alignment horizontal="center" vertical="center"/>
    </xf>
    <xf numFmtId="0" fontId="18" fillId="0" borderId="138" xfId="0" applyFont="1" applyBorder="1" applyAlignment="1">
      <alignment horizontal="center" vertical="center" wrapText="1"/>
    </xf>
    <xf numFmtId="0" fontId="18" fillId="0" borderId="137" xfId="0" applyFont="1" applyBorder="1" applyAlignment="1">
      <alignment horizontal="center" vertical="center" wrapText="1"/>
    </xf>
    <xf numFmtId="0" fontId="18" fillId="0" borderId="134" xfId="0" applyFont="1" applyBorder="1" applyAlignment="1">
      <alignment horizontal="center" vertical="center"/>
    </xf>
    <xf numFmtId="0" fontId="14" fillId="0" borderId="88" xfId="0" applyFont="1" applyBorder="1" applyAlignment="1">
      <alignment horizontal="center" vertical="center" wrapText="1"/>
    </xf>
    <xf numFmtId="9" fontId="18" fillId="0" borderId="114" xfId="0" applyNumberFormat="1" applyFont="1" applyBorder="1" applyAlignment="1">
      <alignment vertical="center"/>
    </xf>
    <xf numFmtId="0" fontId="18" fillId="0" borderId="88" xfId="0" applyFont="1" applyBorder="1" applyAlignment="1">
      <alignment horizontal="center" vertical="center" wrapText="1"/>
    </xf>
    <xf numFmtId="0" fontId="18" fillId="0" borderId="114" xfId="0" applyFont="1" applyBorder="1" applyAlignment="1">
      <alignment vertical="center"/>
    </xf>
    <xf numFmtId="9" fontId="18" fillId="0" borderId="88" xfId="0" applyNumberFormat="1" applyFont="1" applyBorder="1" applyAlignment="1">
      <alignment horizontal="center" vertical="center" wrapText="1"/>
    </xf>
    <xf numFmtId="0" fontId="14" fillId="0" borderId="88" xfId="0" applyFont="1" applyBorder="1" applyAlignment="1">
      <alignment horizontal="center" vertical="center"/>
    </xf>
    <xf numFmtId="0" fontId="17" fillId="0" borderId="88" xfId="0" applyFont="1" applyBorder="1" applyAlignment="1">
      <alignment horizontal="center" vertical="center" wrapText="1"/>
    </xf>
    <xf numFmtId="0" fontId="18" fillId="0" borderId="88" xfId="0" applyFont="1" applyBorder="1" applyAlignment="1">
      <alignment horizontal="center" vertical="center"/>
    </xf>
    <xf numFmtId="0" fontId="18" fillId="0" borderId="88" xfId="0" applyFont="1" applyBorder="1" applyAlignment="1">
      <alignment horizontal="center" vertical="center" textRotation="90"/>
    </xf>
    <xf numFmtId="9" fontId="18" fillId="0" borderId="88" xfId="0" applyNumberFormat="1" applyFont="1" applyBorder="1" applyAlignment="1">
      <alignment horizontal="center" vertical="center"/>
    </xf>
    <xf numFmtId="165" fontId="18" fillId="0" borderId="88" xfId="0" applyNumberFormat="1" applyFont="1" applyBorder="1" applyAlignment="1">
      <alignment horizontal="center" vertical="center"/>
    </xf>
    <xf numFmtId="0" fontId="14" fillId="0" borderId="127" xfId="0" applyFont="1" applyBorder="1" applyAlignment="1">
      <alignment horizontal="center" vertical="center" textRotation="90" wrapText="1"/>
    </xf>
    <xf numFmtId="9" fontId="18" fillId="0" borderId="139" xfId="0" applyNumberFormat="1" applyFont="1" applyBorder="1" applyAlignment="1">
      <alignment horizontal="center" vertical="center"/>
    </xf>
    <xf numFmtId="0" fontId="14" fillId="0" borderId="139" xfId="0" applyFont="1" applyBorder="1" applyAlignment="1">
      <alignment horizontal="center" vertical="center" textRotation="90" wrapText="1"/>
    </xf>
    <xf numFmtId="0" fontId="14" fillId="0" borderId="139" xfId="0" applyFont="1" applyBorder="1" applyAlignment="1">
      <alignment horizontal="center" vertical="center" textRotation="90"/>
    </xf>
    <xf numFmtId="0" fontId="18" fillId="0" borderId="139" xfId="0" applyFont="1" applyBorder="1" applyAlignment="1">
      <alignment horizontal="center" vertical="center" textRotation="90"/>
    </xf>
    <xf numFmtId="0" fontId="18" fillId="8" borderId="96" xfId="0" applyFont="1" applyFill="1" applyBorder="1" applyAlignment="1">
      <alignment horizontal="center" vertical="top" wrapText="1"/>
    </xf>
    <xf numFmtId="0" fontId="17" fillId="0" borderId="140" xfId="0" applyFont="1" applyBorder="1" applyAlignment="1">
      <alignment horizontal="center" vertical="center" wrapText="1"/>
    </xf>
    <xf numFmtId="166" fontId="18" fillId="0" borderId="112" xfId="0" applyNumberFormat="1" applyFont="1" applyBorder="1" applyAlignment="1">
      <alignment horizontal="center" vertical="center"/>
    </xf>
    <xf numFmtId="164" fontId="6" fillId="0" borderId="141" xfId="0" applyNumberFormat="1" applyFont="1" applyBorder="1" applyAlignment="1">
      <alignment horizontal="center" vertical="top"/>
    </xf>
    <xf numFmtId="0" fontId="6" fillId="0" borderId="91" xfId="0" applyFont="1" applyBorder="1" applyAlignment="1">
      <alignment horizontal="center" vertical="top" wrapText="1"/>
    </xf>
    <xf numFmtId="0" fontId="6" fillId="0" borderId="142" xfId="0" applyFont="1" applyBorder="1" applyAlignment="1">
      <alignment horizontal="center" vertical="top"/>
    </xf>
    <xf numFmtId="0" fontId="14" fillId="0" borderId="107" xfId="0" applyFont="1" applyBorder="1" applyAlignment="1">
      <alignment horizontal="center" vertical="center"/>
    </xf>
    <xf numFmtId="0" fontId="17" fillId="0" borderId="107" xfId="0" applyFont="1" applyBorder="1" applyAlignment="1">
      <alignment horizontal="center" vertical="center" wrapText="1"/>
    </xf>
    <xf numFmtId="0" fontId="18" fillId="0" borderId="107" xfId="0" applyFont="1" applyBorder="1" applyAlignment="1">
      <alignment horizontal="center" vertical="center"/>
    </xf>
    <xf numFmtId="165" fontId="18" fillId="4" borderId="108" xfId="0" applyNumberFormat="1" applyFont="1" applyFill="1" applyBorder="1" applyAlignment="1">
      <alignment horizontal="center" vertical="center"/>
    </xf>
    <xf numFmtId="164" fontId="6" fillId="0" borderId="144" xfId="0" applyNumberFormat="1" applyFont="1" applyBorder="1" applyAlignment="1">
      <alignment horizontal="center" vertical="top"/>
    </xf>
    <xf numFmtId="0" fontId="6" fillId="0" borderId="107" xfId="0" applyFont="1" applyBorder="1" applyAlignment="1">
      <alignment horizontal="center" vertical="top" wrapText="1"/>
    </xf>
    <xf numFmtId="0" fontId="6" fillId="0" borderId="107" xfId="0" applyFont="1" applyBorder="1" applyAlignment="1">
      <alignment horizontal="center" vertical="top"/>
    </xf>
    <xf numFmtId="0" fontId="14" fillId="0" borderId="139" xfId="0" applyFont="1" applyBorder="1" applyAlignment="1">
      <alignment horizontal="center" vertical="center"/>
    </xf>
    <xf numFmtId="0" fontId="17" fillId="0" borderId="139" xfId="0" applyFont="1" applyBorder="1" applyAlignment="1">
      <alignment horizontal="center" vertical="center" wrapText="1"/>
    </xf>
    <xf numFmtId="0" fontId="18" fillId="0" borderId="139" xfId="0" applyFont="1" applyBorder="1" applyAlignment="1">
      <alignment horizontal="center" vertical="center"/>
    </xf>
    <xf numFmtId="165" fontId="18" fillId="4" borderId="139" xfId="0" applyNumberFormat="1" applyFont="1" applyFill="1" applyBorder="1" applyAlignment="1">
      <alignment horizontal="center" vertical="center"/>
    </xf>
    <xf numFmtId="9" fontId="18" fillId="4" borderId="139" xfId="0" applyNumberFormat="1" applyFont="1" applyFill="1" applyBorder="1" applyAlignment="1">
      <alignment vertical="center"/>
    </xf>
    <xf numFmtId="164" fontId="6" fillId="0" borderId="146" xfId="0" applyNumberFormat="1" applyFont="1" applyBorder="1" applyAlignment="1">
      <alignment horizontal="center" vertical="top"/>
    </xf>
    <xf numFmtId="0" fontId="6" fillId="0" borderId="139" xfId="0" applyFont="1" applyBorder="1" applyAlignment="1">
      <alignment horizontal="center" vertical="top" wrapText="1"/>
    </xf>
    <xf numFmtId="0" fontId="6" fillId="0" borderId="139" xfId="0" applyFont="1" applyBorder="1" applyAlignment="1">
      <alignment horizontal="center" vertical="top"/>
    </xf>
    <xf numFmtId="0" fontId="18" fillId="0" borderId="147" xfId="0" applyFont="1" applyBorder="1" applyAlignment="1">
      <alignment horizontal="center" vertical="center"/>
    </xf>
    <xf numFmtId="0" fontId="18" fillId="0" borderId="148" xfId="0" applyFont="1" applyBorder="1" applyAlignment="1">
      <alignment horizontal="center" vertical="center" wrapText="1"/>
    </xf>
    <xf numFmtId="0" fontId="18" fillId="0" borderId="149" xfId="0" applyFont="1" applyBorder="1" applyAlignment="1">
      <alignment horizontal="center" vertical="center" wrapText="1"/>
    </xf>
    <xf numFmtId="0" fontId="17" fillId="4" borderId="149" xfId="0" applyFont="1" applyFill="1" applyBorder="1" applyAlignment="1">
      <alignment vertical="center" wrapText="1"/>
    </xf>
    <xf numFmtId="0" fontId="17" fillId="0" borderId="150" xfId="0" applyFont="1" applyBorder="1" applyAlignment="1">
      <alignment horizontal="center" vertical="center" wrapText="1"/>
    </xf>
    <xf numFmtId="0" fontId="18" fillId="0" borderId="147" xfId="0" applyFont="1" applyBorder="1" applyAlignment="1">
      <alignment horizontal="center" vertical="center" wrapText="1"/>
    </xf>
    <xf numFmtId="0" fontId="14" fillId="0" borderId="147" xfId="0" applyFont="1" applyBorder="1" applyAlignment="1">
      <alignment horizontal="center" vertical="center" wrapText="1"/>
    </xf>
    <xf numFmtId="9" fontId="18" fillId="0" borderId="147" xfId="0" applyNumberFormat="1" applyFont="1" applyBorder="1" applyAlignment="1">
      <alignment vertical="center"/>
    </xf>
    <xf numFmtId="9" fontId="18" fillId="0" borderId="147" xfId="0" applyNumberFormat="1" applyFont="1" applyBorder="1" applyAlignment="1">
      <alignment horizontal="center" vertical="center" wrapText="1"/>
    </xf>
    <xf numFmtId="0" fontId="14" fillId="0" borderId="147" xfId="0" applyFont="1" applyBorder="1" applyAlignment="1">
      <alignment horizontal="center" vertical="center"/>
    </xf>
    <xf numFmtId="9" fontId="18" fillId="0" borderId="93" xfId="0" applyNumberFormat="1" applyFont="1" applyBorder="1" applyAlignment="1">
      <alignment horizontal="center" vertical="center"/>
    </xf>
    <xf numFmtId="0" fontId="18" fillId="0" borderId="93" xfId="0" applyFont="1" applyBorder="1" applyAlignment="1">
      <alignment horizontal="center" vertical="center" textRotation="90"/>
    </xf>
    <xf numFmtId="0" fontId="18" fillId="8" borderId="151" xfId="0" applyFont="1" applyFill="1" applyBorder="1" applyAlignment="1">
      <alignment horizontal="center" vertical="top" wrapText="1"/>
    </xf>
    <xf numFmtId="164" fontId="18" fillId="0" borderId="120" xfId="0" applyNumberFormat="1" applyFont="1" applyBorder="1" applyAlignment="1">
      <alignment horizontal="center" vertical="center" wrapText="1"/>
    </xf>
    <xf numFmtId="164" fontId="6" fillId="0" borderId="145" xfId="0" applyNumberFormat="1" applyFont="1" applyBorder="1" applyAlignment="1">
      <alignment horizontal="center" vertical="top"/>
    </xf>
    <xf numFmtId="0" fontId="6" fillId="0" borderId="88" xfId="0" applyFont="1" applyBorder="1" applyAlignment="1">
      <alignment horizontal="center" vertical="top" wrapText="1"/>
    </xf>
    <xf numFmtId="0" fontId="6" fillId="0" borderId="127" xfId="0" applyFont="1" applyBorder="1" applyAlignment="1">
      <alignment horizontal="center" vertical="top"/>
    </xf>
    <xf numFmtId="0" fontId="6" fillId="0" borderId="104" xfId="0" applyFont="1" applyBorder="1" applyAlignment="1">
      <alignment horizontal="center" vertical="top" wrapText="1"/>
    </xf>
    <xf numFmtId="0" fontId="14" fillId="0" borderId="91" xfId="0" applyFont="1" applyBorder="1" applyAlignment="1">
      <alignment horizontal="center" vertical="center"/>
    </xf>
    <xf numFmtId="0" fontId="17" fillId="0" borderId="91" xfId="0" applyFont="1" applyBorder="1" applyAlignment="1">
      <alignment horizontal="center" vertical="center" wrapText="1"/>
    </xf>
    <xf numFmtId="0" fontId="18" fillId="0" borderId="91" xfId="0" applyFont="1" applyBorder="1" applyAlignment="1">
      <alignment horizontal="center" vertical="center" textRotation="90"/>
    </xf>
    <xf numFmtId="0" fontId="18" fillId="0" borderId="142" xfId="0" applyFont="1" applyBorder="1" applyAlignment="1">
      <alignment horizontal="center" vertical="center" textRotation="90"/>
    </xf>
    <xf numFmtId="165" fontId="18" fillId="4" borderId="97" xfId="0" applyNumberFormat="1" applyFont="1" applyFill="1" applyBorder="1" applyAlignment="1">
      <alignment horizontal="center" vertical="center"/>
    </xf>
    <xf numFmtId="0" fontId="6" fillId="0" borderId="0" xfId="0" applyFont="1" applyAlignment="1">
      <alignment horizontal="center" vertical="center"/>
    </xf>
    <xf numFmtId="0" fontId="6" fillId="0" borderId="0" xfId="0" applyFont="1"/>
    <xf numFmtId="0" fontId="6" fillId="0" borderId="0" xfId="0" applyFont="1" applyAlignment="1">
      <alignment horizontal="center"/>
    </xf>
    <xf numFmtId="0" fontId="6" fillId="0" borderId="0" xfId="0" applyFont="1" applyAlignment="1">
      <alignment vertical="center"/>
    </xf>
    <xf numFmtId="0" fontId="6" fillId="8" borderId="1" xfId="0" applyFont="1" applyFill="1" applyBorder="1"/>
    <xf numFmtId="0" fontId="8" fillId="0" borderId="0" xfId="0" applyFont="1" applyAlignment="1">
      <alignment horizontal="left" vertical="center"/>
    </xf>
    <xf numFmtId="0" fontId="1" fillId="0" borderId="0" xfId="0" applyFont="1" applyAlignment="1">
      <alignment vertical="center"/>
    </xf>
    <xf numFmtId="0" fontId="1" fillId="10" borderId="46" xfId="0" applyFont="1" applyFill="1" applyBorder="1"/>
    <xf numFmtId="0" fontId="1" fillId="10" borderId="1" xfId="0" applyFont="1" applyFill="1" applyBorder="1"/>
    <xf numFmtId="0" fontId="1" fillId="11" borderId="1" xfId="0" applyFont="1" applyFill="1" applyBorder="1"/>
    <xf numFmtId="0" fontId="1" fillId="12" borderId="1" xfId="0" applyFont="1" applyFill="1" applyBorder="1"/>
    <xf numFmtId="0" fontId="29" fillId="12" borderId="1" xfId="0" applyFont="1" applyFill="1" applyBorder="1"/>
    <xf numFmtId="0" fontId="29" fillId="13" borderId="1" xfId="0" applyFont="1" applyFill="1" applyBorder="1"/>
    <xf numFmtId="0" fontId="1" fillId="13" borderId="1" xfId="0" applyFont="1" applyFill="1" applyBorder="1"/>
    <xf numFmtId="0" fontId="1" fillId="10" borderId="170" xfId="0" applyFont="1" applyFill="1" applyBorder="1"/>
    <xf numFmtId="0" fontId="1" fillId="10" borderId="171" xfId="0" applyFont="1" applyFill="1" applyBorder="1"/>
    <xf numFmtId="0" fontId="1" fillId="10" borderId="172" xfId="0" applyFont="1" applyFill="1" applyBorder="1"/>
    <xf numFmtId="0" fontId="1" fillId="10" borderId="19" xfId="0" applyFont="1" applyFill="1" applyBorder="1"/>
    <xf numFmtId="0" fontId="1" fillId="10" borderId="20" xfId="0" applyFont="1" applyFill="1" applyBorder="1"/>
    <xf numFmtId="0" fontId="30" fillId="2" borderId="1" xfId="0" applyFont="1" applyFill="1" applyBorder="1" applyAlignment="1">
      <alignment vertical="center"/>
    </xf>
    <xf numFmtId="0" fontId="1" fillId="10" borderId="40" xfId="0" applyFont="1" applyFill="1" applyBorder="1"/>
    <xf numFmtId="0" fontId="1" fillId="10" borderId="41" xfId="0" applyFont="1" applyFill="1" applyBorder="1"/>
    <xf numFmtId="0" fontId="1" fillId="10" borderId="42" xfId="0" applyFont="1" applyFill="1" applyBorder="1"/>
    <xf numFmtId="0" fontId="1" fillId="12" borderId="170" xfId="0" applyFont="1" applyFill="1" applyBorder="1"/>
    <xf numFmtId="0" fontId="1" fillId="12" borderId="171" xfId="0" applyFont="1" applyFill="1" applyBorder="1"/>
    <xf numFmtId="0" fontId="1" fillId="12" borderId="172" xfId="0" applyFont="1" applyFill="1" applyBorder="1"/>
    <xf numFmtId="0" fontId="1" fillId="12" borderId="19" xfId="0" applyFont="1" applyFill="1" applyBorder="1"/>
    <xf numFmtId="0" fontId="1" fillId="12" borderId="20" xfId="0" applyFont="1" applyFill="1" applyBorder="1"/>
    <xf numFmtId="0" fontId="1" fillId="12" borderId="40" xfId="0" applyFont="1" applyFill="1" applyBorder="1"/>
    <xf numFmtId="0" fontId="1" fillId="12" borderId="41" xfId="0" applyFont="1" applyFill="1" applyBorder="1"/>
    <xf numFmtId="0" fontId="1" fillId="12" borderId="42" xfId="0" applyFont="1" applyFill="1" applyBorder="1"/>
    <xf numFmtId="0" fontId="1" fillId="13" borderId="170" xfId="0" applyFont="1" applyFill="1" applyBorder="1"/>
    <xf numFmtId="0" fontId="1" fillId="13" borderId="171" xfId="0" applyFont="1" applyFill="1" applyBorder="1"/>
    <xf numFmtId="0" fontId="1" fillId="13" borderId="172" xfId="0" applyFont="1" applyFill="1" applyBorder="1"/>
    <xf numFmtId="0" fontId="1" fillId="13" borderId="19" xfId="0" applyFont="1" applyFill="1" applyBorder="1"/>
    <xf numFmtId="0" fontId="1" fillId="13" borderId="20" xfId="0" applyFont="1" applyFill="1" applyBorder="1"/>
    <xf numFmtId="0" fontId="1" fillId="13" borderId="40" xfId="0" applyFont="1" applyFill="1" applyBorder="1"/>
    <xf numFmtId="0" fontId="1" fillId="13" borderId="41" xfId="0" applyFont="1" applyFill="1" applyBorder="1"/>
    <xf numFmtId="0" fontId="1" fillId="13" borderId="42" xfId="0" applyFont="1" applyFill="1" applyBorder="1"/>
    <xf numFmtId="0" fontId="34" fillId="0" borderId="0" xfId="0" applyFont="1" applyAlignment="1">
      <alignment horizontal="center" vertical="center" wrapText="1"/>
    </xf>
    <xf numFmtId="0" fontId="35" fillId="14" borderId="1" xfId="0" applyFont="1" applyFill="1" applyBorder="1" applyAlignment="1">
      <alignment horizontal="center" vertical="center" wrapText="1" readingOrder="1"/>
    </xf>
    <xf numFmtId="0" fontId="36" fillId="13" borderId="179" xfId="0" applyFont="1" applyFill="1" applyBorder="1" applyAlignment="1">
      <alignment horizontal="center" vertical="center" wrapText="1" readingOrder="1"/>
    </xf>
    <xf numFmtId="0" fontId="36" fillId="0" borderId="180" xfId="0" applyFont="1" applyBorder="1" applyAlignment="1">
      <alignment horizontal="left" vertical="center" wrapText="1" readingOrder="1"/>
    </xf>
    <xf numFmtId="9" fontId="36" fillId="0" borderId="180" xfId="0" applyNumberFormat="1" applyFont="1" applyBorder="1" applyAlignment="1">
      <alignment horizontal="center" vertical="center" wrapText="1" readingOrder="1"/>
    </xf>
    <xf numFmtId="0" fontId="36" fillId="15" borderId="181" xfId="0" applyFont="1" applyFill="1" applyBorder="1" applyAlignment="1">
      <alignment horizontal="center" vertical="center" wrapText="1" readingOrder="1"/>
    </xf>
    <xf numFmtId="0" fontId="36" fillId="0" borderId="181" xfId="0" applyFont="1" applyBorder="1" applyAlignment="1">
      <alignment horizontal="left" vertical="center" wrapText="1" readingOrder="1"/>
    </xf>
    <xf numFmtId="9" fontId="36" fillId="0" borderId="181" xfId="0" applyNumberFormat="1" applyFont="1" applyBorder="1" applyAlignment="1">
      <alignment horizontal="center" vertical="center" wrapText="1" readingOrder="1"/>
    </xf>
    <xf numFmtId="0" fontId="36" fillId="16" borderId="181" xfId="0" applyFont="1" applyFill="1" applyBorder="1" applyAlignment="1">
      <alignment horizontal="center" vertical="center" wrapText="1" readingOrder="1"/>
    </xf>
    <xf numFmtId="0" fontId="36" fillId="17" borderId="181" xfId="0" applyFont="1" applyFill="1" applyBorder="1" applyAlignment="1">
      <alignment horizontal="center" vertical="center" wrapText="1" readingOrder="1"/>
    </xf>
    <xf numFmtId="0" fontId="37" fillId="18" borderId="181" xfId="0" applyFont="1" applyFill="1" applyBorder="1" applyAlignment="1">
      <alignment horizontal="center" vertical="center" wrapText="1" readingOrder="1"/>
    </xf>
    <xf numFmtId="0" fontId="8" fillId="2" borderId="1" xfId="0" applyFont="1" applyFill="1" applyBorder="1" applyAlignment="1">
      <alignment horizontal="left" vertical="center"/>
    </xf>
    <xf numFmtId="0" fontId="15" fillId="2" borderId="1" xfId="0" applyFont="1" applyFill="1" applyBorder="1"/>
    <xf numFmtId="0" fontId="15" fillId="0" borderId="0" xfId="0" applyFont="1" applyAlignment="1">
      <alignment horizontal="center"/>
    </xf>
    <xf numFmtId="0" fontId="15" fillId="19" borderId="46" xfId="0" applyFont="1" applyFill="1" applyBorder="1" applyAlignment="1">
      <alignment horizontal="center" wrapText="1"/>
    </xf>
    <xf numFmtId="0" fontId="22" fillId="0" borderId="46" xfId="0" applyFont="1" applyBorder="1" applyAlignment="1">
      <alignment horizontal="center" wrapText="1"/>
    </xf>
    <xf numFmtId="0" fontId="15" fillId="19" borderId="46" xfId="0" applyFont="1" applyFill="1" applyBorder="1" applyAlignment="1">
      <alignment horizontal="center"/>
    </xf>
    <xf numFmtId="0" fontId="40" fillId="0" borderId="46" xfId="0" applyFont="1" applyBorder="1" applyAlignment="1">
      <alignment horizontal="center"/>
    </xf>
    <xf numFmtId="0" fontId="22" fillId="0" borderId="46" xfId="0" applyFont="1" applyBorder="1" applyAlignment="1">
      <alignment horizontal="center"/>
    </xf>
    <xf numFmtId="0" fontId="45" fillId="2" borderId="1" xfId="0" applyFont="1" applyFill="1" applyBorder="1" applyAlignment="1">
      <alignment horizontal="center" vertical="center" wrapText="1"/>
    </xf>
    <xf numFmtId="0" fontId="46" fillId="14" borderId="1" xfId="0" applyFont="1" applyFill="1" applyBorder="1" applyAlignment="1">
      <alignment horizontal="center" vertical="center" wrapText="1" readingOrder="1"/>
    </xf>
    <xf numFmtId="0" fontId="47" fillId="2" borderId="1" xfId="0" applyFont="1" applyFill="1" applyBorder="1"/>
    <xf numFmtId="0" fontId="48" fillId="13" borderId="179" xfId="0" applyFont="1" applyFill="1" applyBorder="1" applyAlignment="1">
      <alignment horizontal="center" vertical="center" wrapText="1" readingOrder="1"/>
    </xf>
    <xf numFmtId="0" fontId="48" fillId="0" borderId="180" xfId="0" applyFont="1" applyBorder="1" applyAlignment="1">
      <alignment horizontal="center" vertical="center" wrapText="1" readingOrder="1"/>
    </xf>
    <xf numFmtId="0" fontId="48" fillId="0" borderId="180" xfId="0" applyFont="1" applyBorder="1" applyAlignment="1">
      <alignment horizontal="left" vertical="center" wrapText="1" readingOrder="1"/>
    </xf>
    <xf numFmtId="0" fontId="48" fillId="15" borderId="181" xfId="0" applyFont="1" applyFill="1" applyBorder="1" applyAlignment="1">
      <alignment horizontal="center" vertical="center" wrapText="1" readingOrder="1"/>
    </xf>
    <xf numFmtId="0" fontId="48" fillId="0" borderId="181" xfId="0" applyFont="1" applyBorder="1" applyAlignment="1">
      <alignment horizontal="center" vertical="center" wrapText="1" readingOrder="1"/>
    </xf>
    <xf numFmtId="0" fontId="48" fillId="0" borderId="181" xfId="0" applyFont="1" applyBorder="1" applyAlignment="1">
      <alignment horizontal="left" vertical="center" wrapText="1" readingOrder="1"/>
    </xf>
    <xf numFmtId="0" fontId="48" fillId="16" borderId="181" xfId="0" applyFont="1" applyFill="1" applyBorder="1" applyAlignment="1">
      <alignment horizontal="center" vertical="center" wrapText="1" readingOrder="1"/>
    </xf>
    <xf numFmtId="0" fontId="48" fillId="17" borderId="181" xfId="0" applyFont="1" applyFill="1" applyBorder="1" applyAlignment="1">
      <alignment horizontal="center" vertical="center" wrapText="1" readingOrder="1"/>
    </xf>
    <xf numFmtId="0" fontId="49" fillId="18" borderId="181" xfId="0" applyFont="1" applyFill="1" applyBorder="1" applyAlignment="1">
      <alignment horizontal="center" vertical="center" wrapText="1" readingOrder="1"/>
    </xf>
    <xf numFmtId="0" fontId="50" fillId="2" borderId="1" xfId="0" applyFont="1" applyFill="1" applyBorder="1" applyAlignment="1">
      <alignment horizontal="left" vertical="center" wrapText="1" readingOrder="1"/>
    </xf>
    <xf numFmtId="0" fontId="8" fillId="2" borderId="1" xfId="0" applyFont="1" applyFill="1" applyBorder="1" applyAlignment="1">
      <alignment vertical="center"/>
    </xf>
    <xf numFmtId="0" fontId="47" fillId="0" borderId="0" xfId="0" applyFont="1"/>
    <xf numFmtId="0" fontId="50" fillId="0" borderId="0" xfId="0" applyFont="1" applyAlignment="1">
      <alignment horizontal="left" vertical="center" wrapText="1" readingOrder="1"/>
    </xf>
    <xf numFmtId="0" fontId="51" fillId="0" borderId="0" xfId="0" applyFont="1" applyAlignment="1">
      <alignment vertical="center"/>
    </xf>
    <xf numFmtId="0" fontId="52" fillId="0" borderId="0" xfId="0" applyFont="1"/>
    <xf numFmtId="0" fontId="53" fillId="0" borderId="0" xfId="0" applyFont="1"/>
    <xf numFmtId="0" fontId="54" fillId="0" borderId="0" xfId="0" applyFont="1"/>
    <xf numFmtId="0" fontId="55" fillId="2" borderId="1" xfId="0" applyFont="1" applyFill="1" applyBorder="1"/>
    <xf numFmtId="0" fontId="41" fillId="2" borderId="1" xfId="0" applyFont="1" applyFill="1" applyBorder="1"/>
    <xf numFmtId="0" fontId="57" fillId="7" borderId="192" xfId="0" applyFont="1" applyFill="1" applyBorder="1" applyAlignment="1">
      <alignment horizontal="center" vertical="center" wrapText="1" readingOrder="1"/>
    </xf>
    <xf numFmtId="0" fontId="57" fillId="7" borderId="193" xfId="0" applyFont="1" applyFill="1" applyBorder="1" applyAlignment="1">
      <alignment horizontal="center" vertical="center" wrapText="1" readingOrder="1"/>
    </xf>
    <xf numFmtId="0" fontId="57" fillId="2" borderId="196" xfId="0" applyFont="1" applyFill="1" applyBorder="1" applyAlignment="1">
      <alignment horizontal="center" vertical="center" wrapText="1" readingOrder="1"/>
    </xf>
    <xf numFmtId="0" fontId="58" fillId="2" borderId="196" xfId="0" applyFont="1" applyFill="1" applyBorder="1" applyAlignment="1">
      <alignment horizontal="left" vertical="center" wrapText="1" readingOrder="1"/>
    </xf>
    <xf numFmtId="9" fontId="57" fillId="2" borderId="197" xfId="0" applyNumberFormat="1" applyFont="1" applyFill="1" applyBorder="1" applyAlignment="1">
      <alignment horizontal="center" vertical="center" wrapText="1" readingOrder="1"/>
    </xf>
    <xf numFmtId="0" fontId="57" fillId="2" borderId="46" xfId="0" applyFont="1" applyFill="1" applyBorder="1" applyAlignment="1">
      <alignment horizontal="center" vertical="center" wrapText="1" readingOrder="1"/>
    </xf>
    <xf numFmtId="0" fontId="58" fillId="2" borderId="46" xfId="0" applyFont="1" applyFill="1" applyBorder="1" applyAlignment="1">
      <alignment horizontal="left" vertical="center" wrapText="1" readingOrder="1"/>
    </xf>
    <xf numFmtId="9" fontId="57" fillId="2" borderId="199" xfId="0" applyNumberFormat="1" applyFont="1" applyFill="1" applyBorder="1" applyAlignment="1">
      <alignment horizontal="center" vertical="center" wrapText="1" readingOrder="1"/>
    </xf>
    <xf numFmtId="0" fontId="58" fillId="2" borderId="199" xfId="0" applyFont="1" applyFill="1" applyBorder="1" applyAlignment="1">
      <alignment horizontal="center" vertical="center" wrapText="1" readingOrder="1"/>
    </xf>
    <xf numFmtId="0" fontId="57" fillId="2" borderId="204" xfId="0" applyFont="1" applyFill="1" applyBorder="1" applyAlignment="1">
      <alignment horizontal="center" vertical="center" wrapText="1" readingOrder="1"/>
    </xf>
    <xf numFmtId="0" fontId="58" fillId="2" borderId="204" xfId="0" applyFont="1" applyFill="1" applyBorder="1" applyAlignment="1">
      <alignment horizontal="left" vertical="center" wrapText="1" readingOrder="1"/>
    </xf>
    <xf numFmtId="0" fontId="58" fillId="2" borderId="205" xfId="0" applyFont="1" applyFill="1" applyBorder="1" applyAlignment="1">
      <alignment horizontal="center" vertical="center" wrapText="1" readingOrder="1"/>
    </xf>
    <xf numFmtId="0" fontId="10" fillId="2" borderId="1" xfId="0" applyFont="1" applyFill="1" applyBorder="1"/>
    <xf numFmtId="0" fontId="15" fillId="0" borderId="0" xfId="0" applyFont="1"/>
    <xf numFmtId="0" fontId="60" fillId="4" borderId="1" xfId="0" applyFont="1" applyFill="1" applyBorder="1" applyAlignment="1">
      <alignment horizontal="left" wrapText="1"/>
    </xf>
    <xf numFmtId="0" fontId="18" fillId="0" borderId="0" xfId="0" applyFont="1"/>
    <xf numFmtId="0" fontId="53" fillId="0" borderId="0" xfId="0" applyFont="1" applyAlignment="1">
      <alignment wrapText="1"/>
    </xf>
    <xf numFmtId="0" fontId="61" fillId="4" borderId="1" xfId="0" applyFont="1" applyFill="1" applyBorder="1"/>
    <xf numFmtId="0" fontId="62" fillId="4" borderId="1" xfId="0" applyFont="1" applyFill="1" applyBorder="1"/>
    <xf numFmtId="0" fontId="63" fillId="4" borderId="1" xfId="0" applyFont="1" applyFill="1" applyBorder="1" applyAlignment="1">
      <alignment horizontal="center"/>
    </xf>
    <xf numFmtId="0" fontId="55" fillId="0" borderId="0" xfId="0" applyFont="1"/>
    <xf numFmtId="0" fontId="64" fillId="0" borderId="181" xfId="0" applyFont="1" applyBorder="1" applyAlignment="1">
      <alignment horizontal="left" vertical="center" wrapText="1" readingOrder="1"/>
    </xf>
    <xf numFmtId="0" fontId="10" fillId="2" borderId="29" xfId="0" applyFont="1" applyFill="1" applyBorder="1" applyAlignment="1">
      <alignment horizontal="left" vertical="center" wrapText="1"/>
    </xf>
    <xf numFmtId="0" fontId="3" fillId="0" borderId="30" xfId="0" applyFont="1" applyBorder="1"/>
    <xf numFmtId="0" fontId="10" fillId="2" borderId="33" xfId="0" applyFont="1" applyFill="1" applyBorder="1" applyAlignment="1">
      <alignment horizontal="left" vertical="center" wrapText="1"/>
    </xf>
    <xf numFmtId="0" fontId="3" fillId="0" borderId="34" xfId="0" applyFont="1" applyBorder="1"/>
    <xf numFmtId="0" fontId="2" fillId="3" borderId="2" xfId="0" applyFont="1" applyFill="1" applyBorder="1" applyAlignment="1">
      <alignment horizontal="center" vertical="center" wrapText="1"/>
    </xf>
    <xf numFmtId="0" fontId="3" fillId="0" borderId="3" xfId="0" applyFont="1" applyBorder="1"/>
    <xf numFmtId="0" fontId="3" fillId="0" borderId="4" xfId="0" applyFont="1" applyBorder="1"/>
    <xf numFmtId="0" fontId="4" fillId="0" borderId="8" xfId="0" applyFont="1" applyBorder="1" applyAlignment="1">
      <alignment horizontal="left" vertical="center" wrapText="1"/>
    </xf>
    <xf numFmtId="0" fontId="0" fillId="0" borderId="0" xfId="0"/>
    <xf numFmtId="0" fontId="3" fillId="0" borderId="9" xfId="0" applyFont="1" applyBorder="1"/>
    <xf numFmtId="0" fontId="3" fillId="0" borderId="10" xfId="0" applyFont="1" applyBorder="1"/>
    <xf numFmtId="0" fontId="3" fillId="0" borderId="11" xfId="0" applyFont="1" applyBorder="1"/>
    <xf numFmtId="0" fontId="3" fillId="0" borderId="12" xfId="0" applyFont="1" applyBorder="1"/>
    <xf numFmtId="0" fontId="5" fillId="2" borderId="13" xfId="0" quotePrefix="1" applyFont="1" applyFill="1" applyBorder="1" applyAlignment="1">
      <alignment horizontal="left" vertical="top" wrapText="1"/>
    </xf>
    <xf numFmtId="0" fontId="3" fillId="0" borderId="14" xfId="0" applyFont="1" applyBorder="1"/>
    <xf numFmtId="0" fontId="3" fillId="0" borderId="15" xfId="0" applyFont="1" applyBorder="1"/>
    <xf numFmtId="0" fontId="6" fillId="2" borderId="16" xfId="0" applyFont="1" applyFill="1" applyBorder="1" applyAlignment="1">
      <alignment horizontal="left" vertical="center" wrapText="1"/>
    </xf>
    <xf numFmtId="0" fontId="3" fillId="0" borderId="17" xfId="0" applyFont="1" applyBorder="1"/>
    <xf numFmtId="0" fontId="3" fillId="0" borderId="18" xfId="0" applyFont="1" applyBorder="1"/>
    <xf numFmtId="0" fontId="4" fillId="0" borderId="8" xfId="0" applyFont="1" applyBorder="1" applyAlignment="1">
      <alignment horizontal="left" vertical="top" wrapText="1"/>
    </xf>
    <xf numFmtId="0" fontId="3" fillId="0" borderId="8" xfId="0" applyFont="1" applyBorder="1"/>
    <xf numFmtId="0" fontId="10" fillId="3" borderId="21" xfId="0" applyFont="1" applyFill="1" applyBorder="1" applyAlignment="1">
      <alignment horizontal="center" vertical="center" wrapText="1"/>
    </xf>
    <xf numFmtId="0" fontId="3" fillId="0" borderId="22" xfId="0" applyFont="1" applyBorder="1"/>
    <xf numFmtId="0" fontId="10" fillId="3" borderId="23" xfId="0" applyFont="1" applyFill="1" applyBorder="1" applyAlignment="1">
      <alignment horizontal="center" vertical="center"/>
    </xf>
    <xf numFmtId="0" fontId="3" fillId="0" borderId="24" xfId="0" applyFont="1" applyBorder="1"/>
    <xf numFmtId="0" fontId="10" fillId="2" borderId="25" xfId="0" applyFont="1" applyFill="1" applyBorder="1" applyAlignment="1">
      <alignment horizontal="left" vertical="top" wrapText="1" readingOrder="1"/>
    </xf>
    <xf numFmtId="0" fontId="3" fillId="0" borderId="26" xfId="0" applyFont="1" applyBorder="1"/>
    <xf numFmtId="0" fontId="11" fillId="2" borderId="27" xfId="0" applyFont="1" applyFill="1" applyBorder="1" applyAlignment="1">
      <alignment horizontal="left" vertical="center" wrapText="1"/>
    </xf>
    <xf numFmtId="0" fontId="3" fillId="0" borderId="28" xfId="0" applyFont="1" applyBorder="1"/>
    <xf numFmtId="0" fontId="11" fillId="2" borderId="31" xfId="0" applyFont="1" applyFill="1" applyBorder="1" applyAlignment="1">
      <alignment horizontal="left" vertical="center" wrapText="1"/>
    </xf>
    <xf numFmtId="0" fontId="3" fillId="0" borderId="32" xfId="0" applyFont="1" applyBorder="1"/>
    <xf numFmtId="0" fontId="11" fillId="2" borderId="35" xfId="0" applyFont="1" applyFill="1" applyBorder="1" applyAlignment="1">
      <alignment horizontal="left" vertical="center" wrapText="1"/>
    </xf>
    <xf numFmtId="0" fontId="3" fillId="0" borderId="36" xfId="0" applyFont="1" applyBorder="1"/>
    <xf numFmtId="0" fontId="4" fillId="2" borderId="37" xfId="0" applyFont="1" applyFill="1" applyBorder="1" applyAlignment="1">
      <alignment horizontal="left" vertical="top" wrapText="1"/>
    </xf>
    <xf numFmtId="0" fontId="3" fillId="0" borderId="38" xfId="0" applyFont="1" applyBorder="1"/>
    <xf numFmtId="0" fontId="3" fillId="0" borderId="39" xfId="0" applyFont="1" applyBorder="1"/>
    <xf numFmtId="0" fontId="8" fillId="6" borderId="85" xfId="0" applyFont="1" applyFill="1" applyBorder="1" applyAlignment="1">
      <alignment horizontal="center" vertical="center" textRotation="90" wrapText="1"/>
    </xf>
    <xf numFmtId="0" fontId="3" fillId="0" borderId="93" xfId="0" applyFont="1" applyBorder="1"/>
    <xf numFmtId="0" fontId="8" fillId="6" borderId="86" xfId="0" applyFont="1" applyFill="1" applyBorder="1" applyAlignment="1">
      <alignment horizontal="center" vertical="center" wrapText="1"/>
    </xf>
    <xf numFmtId="0" fontId="3" fillId="0" borderId="94" xfId="0" applyFont="1" applyBorder="1"/>
    <xf numFmtId="0" fontId="18" fillId="0" borderId="118" xfId="0" applyFont="1" applyBorder="1" applyAlignment="1">
      <alignment horizontal="center" vertical="center" wrapText="1"/>
    </xf>
    <xf numFmtId="0" fontId="3" fillId="0" borderId="123" xfId="0" applyFont="1" applyBorder="1"/>
    <xf numFmtId="0" fontId="3" fillId="0" borderId="131" xfId="0" applyFont="1" applyBorder="1"/>
    <xf numFmtId="0" fontId="18" fillId="0" borderId="119" xfId="0" applyFont="1" applyBorder="1" applyAlignment="1">
      <alignment horizontal="center" vertical="center" wrapText="1"/>
    </xf>
    <xf numFmtId="0" fontId="3" fillId="0" borderId="124" xfId="0" applyFont="1" applyBorder="1"/>
    <xf numFmtId="0" fontId="3" fillId="0" borderId="132" xfId="0" applyFont="1" applyBorder="1"/>
    <xf numFmtId="166" fontId="18" fillId="0" borderId="120" xfId="0" applyNumberFormat="1" applyFont="1" applyBorder="1" applyAlignment="1">
      <alignment horizontal="center" vertical="center" wrapText="1"/>
    </xf>
    <xf numFmtId="0" fontId="3" fillId="0" borderId="125" xfId="0" applyFont="1" applyBorder="1"/>
    <xf numFmtId="0" fontId="3" fillId="0" borderId="133" xfId="0" applyFont="1" applyBorder="1"/>
    <xf numFmtId="0" fontId="8" fillId="6" borderId="87" xfId="0" applyFont="1" applyFill="1" applyBorder="1" applyAlignment="1">
      <alignment horizontal="center" vertical="center" wrapText="1"/>
    </xf>
    <xf numFmtId="0" fontId="3" fillId="0" borderId="95" xfId="0" applyFont="1" applyBorder="1"/>
    <xf numFmtId="0" fontId="8" fillId="6" borderId="78" xfId="0" applyFont="1" applyFill="1" applyBorder="1" applyAlignment="1">
      <alignment horizontal="center" vertical="center" wrapText="1"/>
    </xf>
    <xf numFmtId="0" fontId="3" fillId="0" borderId="88" xfId="0" applyFont="1" applyBorder="1"/>
    <xf numFmtId="0" fontId="6" fillId="0" borderId="103" xfId="0" applyFont="1" applyBorder="1" applyAlignment="1">
      <alignment horizontal="center" vertical="top" wrapText="1"/>
    </xf>
    <xf numFmtId="0" fontId="3" fillId="0" borderId="103" xfId="0" applyFont="1" applyBorder="1"/>
    <xf numFmtId="0" fontId="3" fillId="0" borderId="104" xfId="0" applyFont="1" applyBorder="1"/>
    <xf numFmtId="0" fontId="8" fillId="6" borderId="69" xfId="0" applyFont="1" applyFill="1" applyBorder="1" applyAlignment="1">
      <alignment horizontal="center" vertical="center"/>
    </xf>
    <xf numFmtId="0" fontId="3" fillId="0" borderId="70" xfId="0" applyFont="1" applyBorder="1"/>
    <xf numFmtId="0" fontId="3" fillId="0" borderId="71" xfId="0" applyFont="1" applyBorder="1"/>
    <xf numFmtId="0" fontId="8" fillId="6" borderId="75" xfId="0" applyFont="1" applyFill="1" applyBorder="1" applyAlignment="1">
      <alignment horizontal="center" vertical="center"/>
    </xf>
    <xf numFmtId="0" fontId="3" fillId="0" borderId="76" xfId="0" applyFont="1" applyBorder="1"/>
    <xf numFmtId="0" fontId="3" fillId="0" borderId="77" xfId="0" applyFont="1" applyBorder="1"/>
    <xf numFmtId="0" fontId="8" fillId="6" borderId="69" xfId="0" applyFont="1" applyFill="1" applyBorder="1" applyAlignment="1">
      <alignment horizontal="center" vertical="center" wrapText="1"/>
    </xf>
    <xf numFmtId="0" fontId="8" fillId="6" borderId="78" xfId="0" applyFont="1" applyFill="1" applyBorder="1" applyAlignment="1">
      <alignment horizontal="center" vertical="center" textRotation="90" wrapText="1"/>
    </xf>
    <xf numFmtId="0" fontId="8" fillId="6" borderId="84" xfId="0" applyFont="1" applyFill="1" applyBorder="1" applyAlignment="1">
      <alignment horizontal="center" vertical="center" textRotation="90" wrapText="1"/>
    </xf>
    <xf numFmtId="0" fontId="3" fillId="0" borderId="92" xfId="0" applyFont="1" applyBorder="1"/>
    <xf numFmtId="0" fontId="12" fillId="2" borderId="43" xfId="0" applyFont="1" applyFill="1" applyBorder="1" applyAlignment="1">
      <alignment horizontal="center" vertical="center"/>
    </xf>
    <xf numFmtId="0" fontId="3" fillId="0" borderId="44" xfId="0" applyFont="1" applyBorder="1"/>
    <xf numFmtId="0" fontId="3" fillId="0" borderId="45" xfId="0" applyFont="1" applyBorder="1"/>
    <xf numFmtId="0" fontId="3" fillId="0" borderId="47" xfId="0" applyFont="1" applyBorder="1"/>
    <xf numFmtId="0" fontId="3" fillId="0" borderId="48" xfId="0" applyFont="1" applyBorder="1"/>
    <xf numFmtId="0" fontId="3" fillId="0" borderId="49" xfId="0" applyFont="1" applyBorder="1"/>
    <xf numFmtId="0" fontId="3" fillId="0" borderId="50" xfId="0" applyFont="1" applyBorder="1"/>
    <xf numFmtId="0" fontId="13" fillId="0" borderId="43" xfId="0" applyFont="1" applyBorder="1" applyAlignment="1">
      <alignment horizontal="center"/>
    </xf>
    <xf numFmtId="0" fontId="14" fillId="0" borderId="43" xfId="0" applyFont="1" applyBorder="1"/>
    <xf numFmtId="0" fontId="13" fillId="0" borderId="51" xfId="0" applyFont="1" applyBorder="1" applyAlignment="1">
      <alignment horizontal="center"/>
    </xf>
    <xf numFmtId="0" fontId="3" fillId="0" borderId="52" xfId="0" applyFont="1" applyBorder="1"/>
    <xf numFmtId="0" fontId="3" fillId="0" borderId="53" xfId="0" applyFont="1" applyBorder="1"/>
    <xf numFmtId="0" fontId="14" fillId="0" borderId="51" xfId="0" applyFont="1" applyBorder="1"/>
    <xf numFmtId="0" fontId="12" fillId="2" borderId="54" xfId="0" applyFont="1" applyFill="1" applyBorder="1" applyAlignment="1">
      <alignment horizontal="center" vertical="center"/>
    </xf>
    <xf numFmtId="0" fontId="3" fillId="0" borderId="55" xfId="0" applyFont="1" applyBorder="1"/>
    <xf numFmtId="0" fontId="12" fillId="2" borderId="56" xfId="0" applyFont="1" applyFill="1" applyBorder="1" applyAlignment="1">
      <alignment horizontal="center" vertical="center"/>
    </xf>
    <xf numFmtId="0" fontId="3" fillId="0" borderId="57" xfId="0" applyFont="1" applyBorder="1"/>
    <xf numFmtId="0" fontId="3" fillId="0" borderId="58" xfId="0" applyFont="1" applyBorder="1"/>
    <xf numFmtId="0" fontId="3" fillId="0" borderId="59" xfId="0" applyFont="1" applyBorder="1"/>
    <xf numFmtId="0" fontId="3" fillId="0" borderId="60" xfId="0" applyFont="1" applyBorder="1"/>
    <xf numFmtId="0" fontId="3" fillId="0" borderId="61" xfId="0" applyFont="1" applyBorder="1"/>
    <xf numFmtId="0" fontId="15" fillId="0" borderId="51" xfId="0" applyFont="1" applyBorder="1"/>
    <xf numFmtId="0" fontId="15" fillId="5" borderId="62" xfId="0" applyFont="1" applyFill="1" applyBorder="1" applyAlignment="1">
      <alignment horizontal="center" wrapText="1"/>
    </xf>
    <xf numFmtId="0" fontId="3" fillId="0" borderId="63" xfId="0" applyFont="1" applyBorder="1"/>
    <xf numFmtId="0" fontId="15" fillId="5" borderId="54" xfId="0" applyFont="1" applyFill="1" applyBorder="1" applyAlignment="1">
      <alignment horizontal="center" wrapText="1"/>
    </xf>
    <xf numFmtId="0" fontId="3" fillId="0" borderId="64" xfId="0" applyFont="1" applyBorder="1"/>
    <xf numFmtId="0" fontId="15" fillId="5" borderId="51" xfId="0" applyFont="1" applyFill="1" applyBorder="1" applyAlignment="1">
      <alignment vertical="center" wrapText="1"/>
    </xf>
    <xf numFmtId="0" fontId="17" fillId="4" borderId="51" xfId="0" applyFont="1" applyFill="1" applyBorder="1" applyAlignment="1">
      <alignment vertical="center" wrapText="1"/>
    </xf>
    <xf numFmtId="0" fontId="15" fillId="5" borderId="51" xfId="0" applyFont="1" applyFill="1" applyBorder="1" applyAlignment="1">
      <alignment horizontal="center" vertical="center" wrapText="1"/>
    </xf>
    <xf numFmtId="0" fontId="6" fillId="2" borderId="68" xfId="0" applyFont="1" applyFill="1" applyBorder="1" applyAlignment="1">
      <alignment horizontal="left" vertical="center"/>
    </xf>
    <xf numFmtId="0" fontId="18" fillId="4" borderId="51" xfId="0" applyFont="1" applyFill="1" applyBorder="1" applyAlignment="1">
      <alignment vertical="center" wrapText="1"/>
    </xf>
    <xf numFmtId="0" fontId="16" fillId="0" borderId="51" xfId="0" applyFont="1" applyBorder="1" applyAlignment="1">
      <alignment vertical="center" wrapText="1"/>
    </xf>
    <xf numFmtId="0" fontId="16" fillId="4" borderId="51" xfId="0" applyFont="1" applyFill="1" applyBorder="1" applyAlignment="1">
      <alignment vertical="top" wrapText="1"/>
    </xf>
    <xf numFmtId="0" fontId="18" fillId="4" borderId="51" xfId="0" applyFont="1" applyFill="1" applyBorder="1" applyAlignment="1">
      <alignment vertical="top" wrapText="1"/>
    </xf>
    <xf numFmtId="0" fontId="1" fillId="4" borderId="51" xfId="0" applyFont="1" applyFill="1" applyBorder="1" applyAlignment="1">
      <alignment vertical="top" wrapText="1"/>
    </xf>
    <xf numFmtId="0" fontId="19" fillId="6" borderId="65" xfId="0" applyFont="1" applyFill="1" applyBorder="1" applyAlignment="1">
      <alignment horizontal="left" vertical="center"/>
    </xf>
    <xf numFmtId="0" fontId="3" fillId="0" borderId="66" xfId="0" applyFont="1" applyBorder="1"/>
    <xf numFmtId="0" fontId="3" fillId="0" borderId="67" xfId="0" applyFont="1" applyBorder="1"/>
    <xf numFmtId="0" fontId="19" fillId="5" borderId="69" xfId="0" applyFont="1" applyFill="1" applyBorder="1" applyAlignment="1">
      <alignment horizontal="left" vertical="center"/>
    </xf>
    <xf numFmtId="0" fontId="19" fillId="6" borderId="69" xfId="0" applyFont="1" applyFill="1" applyBorder="1" applyAlignment="1">
      <alignment horizontal="left" vertical="center"/>
    </xf>
    <xf numFmtId="0" fontId="23" fillId="0" borderId="100" xfId="0" applyFont="1" applyBorder="1" applyAlignment="1">
      <alignment horizontal="center" wrapText="1"/>
    </xf>
    <xf numFmtId="0" fontId="3" fillId="0" borderId="100" xfId="0" applyFont="1" applyBorder="1"/>
    <xf numFmtId="0" fontId="3" fillId="0" borderId="128" xfId="0" applyFont="1" applyBorder="1"/>
    <xf numFmtId="0" fontId="23" fillId="0" borderId="100" xfId="0" applyFont="1" applyBorder="1" applyAlignment="1">
      <alignment horizontal="center" vertical="center" wrapText="1"/>
    </xf>
    <xf numFmtId="0" fontId="18" fillId="0" borderId="100" xfId="0" applyFont="1" applyBorder="1" applyAlignment="1">
      <alignment horizontal="center" vertical="center" wrapText="1"/>
    </xf>
    <xf numFmtId="0" fontId="18" fillId="0" borderId="102" xfId="0" applyFont="1" applyBorder="1" applyAlignment="1">
      <alignment horizontal="center" vertical="center"/>
    </xf>
    <xf numFmtId="0" fontId="3" fillId="0" borderId="102" xfId="0" applyFont="1" applyBorder="1"/>
    <xf numFmtId="0" fontId="3" fillId="0" borderId="129" xfId="0" applyFont="1" applyBorder="1"/>
    <xf numFmtId="0" fontId="14" fillId="0" borderId="103" xfId="0" applyFont="1" applyBorder="1" applyAlignment="1">
      <alignment horizontal="center" vertical="center" wrapText="1"/>
    </xf>
    <xf numFmtId="0" fontId="3" fillId="0" borderId="122" xfId="0" applyFont="1" applyBorder="1"/>
    <xf numFmtId="9" fontId="18" fillId="0" borderId="0" xfId="0" applyNumberFormat="1" applyFont="1" applyAlignment="1">
      <alignment vertical="center"/>
    </xf>
    <xf numFmtId="0" fontId="18" fillId="0" borderId="98" xfId="0" applyFont="1" applyBorder="1" applyAlignment="1">
      <alignment horizontal="center" vertical="center"/>
    </xf>
    <xf numFmtId="0" fontId="3" fillId="0" borderId="98" xfId="0" applyFont="1" applyBorder="1"/>
    <xf numFmtId="0" fontId="3" fillId="0" borderId="126" xfId="0" applyFont="1" applyBorder="1"/>
    <xf numFmtId="0" fontId="18" fillId="0" borderId="99" xfId="0" applyFont="1" applyBorder="1" applyAlignment="1">
      <alignment horizontal="center" vertical="center"/>
    </xf>
    <xf numFmtId="0" fontId="3" fillId="0" borderId="99" xfId="0" applyFont="1" applyBorder="1"/>
    <xf numFmtId="0" fontId="3" fillId="0" borderId="127" xfId="0" applyFont="1" applyBorder="1"/>
    <xf numFmtId="0" fontId="17" fillId="4" borderId="101" xfId="0" applyFont="1" applyFill="1" applyBorder="1" applyAlignment="1">
      <alignment vertical="center" wrapText="1"/>
    </xf>
    <xf numFmtId="0" fontId="17" fillId="0" borderId="100" xfId="0" applyFont="1" applyBorder="1" applyAlignment="1">
      <alignment horizontal="center" vertical="center" wrapText="1"/>
    </xf>
    <xf numFmtId="0" fontId="18" fillId="0" borderId="100" xfId="0" applyFont="1" applyBorder="1" applyAlignment="1">
      <alignment horizontal="center" vertical="center"/>
    </xf>
    <xf numFmtId="0" fontId="18" fillId="0" borderId="102" xfId="0" applyFont="1" applyBorder="1" applyAlignment="1">
      <alignment horizontal="center" vertical="center" wrapText="1"/>
    </xf>
    <xf numFmtId="0" fontId="3" fillId="0" borderId="145" xfId="0" applyFont="1" applyBorder="1"/>
    <xf numFmtId="0" fontId="18" fillId="0" borderId="0" xfId="0" applyFont="1" applyAlignment="1">
      <alignment vertical="center"/>
    </xf>
    <xf numFmtId="0" fontId="3" fillId="0" borderId="114" xfId="0" applyFont="1" applyBorder="1"/>
    <xf numFmtId="0" fontId="24" fillId="0" borderId="118" xfId="0" applyFont="1" applyBorder="1" applyAlignment="1">
      <alignment horizontal="center" vertical="center" wrapText="1"/>
    </xf>
    <xf numFmtId="0" fontId="24" fillId="0" borderId="119" xfId="0" applyFont="1" applyBorder="1" applyAlignment="1">
      <alignment horizontal="center" vertical="center" wrapText="1"/>
    </xf>
    <xf numFmtId="0" fontId="24" fillId="0" borderId="120" xfId="0" applyFont="1" applyBorder="1" applyAlignment="1">
      <alignment horizontal="center" vertical="center"/>
    </xf>
    <xf numFmtId="0" fontId="18" fillId="0" borderId="103" xfId="0" applyFont="1" applyBorder="1" applyAlignment="1">
      <alignment horizontal="center" vertical="center" wrapText="1"/>
    </xf>
    <xf numFmtId="0" fontId="18" fillId="0" borderId="103" xfId="0" applyFont="1" applyBorder="1" applyAlignment="1">
      <alignment horizontal="center" vertical="center"/>
    </xf>
    <xf numFmtId="0" fontId="14" fillId="0" borderId="99" xfId="0" applyFont="1" applyBorder="1" applyAlignment="1">
      <alignment horizontal="center" vertical="center" wrapText="1"/>
    </xf>
    <xf numFmtId="9" fontId="18" fillId="0" borderId="143" xfId="0" applyNumberFormat="1" applyFont="1" applyBorder="1" applyAlignment="1">
      <alignment vertical="center"/>
    </xf>
    <xf numFmtId="0" fontId="17" fillId="0" borderId="103" xfId="0" applyFont="1" applyBorder="1" applyAlignment="1">
      <alignment horizontal="center" vertical="center" wrapText="1"/>
    </xf>
    <xf numFmtId="0" fontId="3" fillId="0" borderId="121" xfId="0" applyFont="1" applyBorder="1"/>
    <xf numFmtId="9" fontId="18" fillId="0" borderId="103" xfId="0" applyNumberFormat="1" applyFont="1" applyBorder="1" applyAlignment="1">
      <alignment horizontal="center" vertical="center" wrapText="1"/>
    </xf>
    <xf numFmtId="0" fontId="14" fillId="0" borderId="103" xfId="0" applyFont="1" applyBorder="1" applyAlignment="1">
      <alignment horizontal="center" vertical="center"/>
    </xf>
    <xf numFmtId="167" fontId="18" fillId="0" borderId="120" xfId="0" applyNumberFormat="1" applyFont="1" applyBorder="1" applyAlignment="1">
      <alignment horizontal="center" vertical="center" wrapText="1"/>
    </xf>
    <xf numFmtId="0" fontId="1" fillId="0" borderId="0" xfId="0" applyFont="1"/>
    <xf numFmtId="0" fontId="21" fillId="2" borderId="65" xfId="0" applyFont="1" applyFill="1" applyBorder="1" applyAlignment="1">
      <alignment horizontal="center" vertical="center"/>
    </xf>
    <xf numFmtId="0" fontId="22" fillId="0" borderId="72" xfId="0" applyFont="1" applyBorder="1" applyAlignment="1">
      <alignment horizontal="center" vertical="center" wrapText="1"/>
    </xf>
    <xf numFmtId="0" fontId="3" fillId="0" borderId="72" xfId="0" applyFont="1" applyBorder="1"/>
    <xf numFmtId="0" fontId="3" fillId="0" borderId="73" xfId="0" applyFont="1" applyBorder="1"/>
    <xf numFmtId="0" fontId="21" fillId="0" borderId="72" xfId="0" applyFont="1" applyBorder="1" applyAlignment="1">
      <alignment horizontal="left" vertical="top" wrapText="1"/>
    </xf>
    <xf numFmtId="0" fontId="8" fillId="6" borderId="83" xfId="0" applyFont="1" applyFill="1" applyBorder="1" applyAlignment="1">
      <alignment horizontal="center" vertical="center"/>
    </xf>
    <xf numFmtId="0" fontId="3" fillId="0" borderId="90" xfId="0" applyFont="1" applyBorder="1"/>
    <xf numFmtId="0" fontId="8" fillId="6" borderId="79" xfId="0" applyFont="1" applyFill="1" applyBorder="1" applyAlignment="1">
      <alignment horizontal="center" vertical="center" wrapText="1"/>
    </xf>
    <xf numFmtId="0" fontId="8" fillId="6" borderId="83" xfId="0" applyFont="1" applyFill="1" applyBorder="1" applyAlignment="1">
      <alignment horizontal="center" vertical="center" wrapText="1"/>
    </xf>
    <xf numFmtId="0" fontId="2" fillId="6" borderId="78" xfId="0" applyFont="1" applyFill="1" applyBorder="1" applyAlignment="1">
      <alignment horizontal="center" vertical="center" textRotation="90"/>
    </xf>
    <xf numFmtId="0" fontId="14" fillId="6" borderId="78" xfId="0" applyFont="1" applyFill="1" applyBorder="1" applyAlignment="1">
      <alignment horizontal="center" vertical="center" wrapText="1"/>
    </xf>
    <xf numFmtId="0" fontId="8" fillId="6" borderId="78" xfId="0" applyFont="1" applyFill="1" applyBorder="1" applyAlignment="1">
      <alignment horizontal="center" vertical="center"/>
    </xf>
    <xf numFmtId="0" fontId="8" fillId="6" borderId="79" xfId="0" applyFont="1" applyFill="1" applyBorder="1" applyAlignment="1">
      <alignment horizontal="center" vertical="center"/>
    </xf>
    <xf numFmtId="0" fontId="15" fillId="7" borderId="80" xfId="0" applyFont="1" applyFill="1" applyBorder="1" applyAlignment="1">
      <alignment horizontal="center" vertical="center" wrapText="1"/>
    </xf>
    <xf numFmtId="0" fontId="3" fillId="0" borderId="81" xfId="0" applyFont="1" applyBorder="1"/>
    <xf numFmtId="0" fontId="3" fillId="0" borderId="82" xfId="0" applyFont="1" applyBorder="1"/>
    <xf numFmtId="9" fontId="18" fillId="0" borderId="143" xfId="0" applyNumberFormat="1" applyFont="1" applyBorder="1" applyAlignment="1">
      <alignment horizontal="center" vertical="center" wrapText="1"/>
    </xf>
    <xf numFmtId="0" fontId="18" fillId="0" borderId="99" xfId="0" applyFont="1" applyBorder="1" applyAlignment="1">
      <alignment horizontal="center" vertical="center" wrapText="1"/>
    </xf>
    <xf numFmtId="0" fontId="17" fillId="4" borderId="101" xfId="0" applyFont="1" applyFill="1" applyBorder="1" applyAlignment="1">
      <alignment horizontal="center" vertical="center" wrapText="1"/>
    </xf>
    <xf numFmtId="0" fontId="28" fillId="10" borderId="158" xfId="0" applyFont="1" applyFill="1" applyBorder="1" applyAlignment="1">
      <alignment horizontal="center" vertical="center" wrapText="1" readingOrder="1"/>
    </xf>
    <xf numFmtId="0" fontId="3" fillId="0" borderId="159" xfId="0" applyFont="1" applyBorder="1"/>
    <xf numFmtId="0" fontId="3" fillId="0" borderId="160" xfId="0" applyFont="1" applyBorder="1"/>
    <xf numFmtId="0" fontId="3" fillId="0" borderId="161" xfId="0" applyFont="1" applyBorder="1"/>
    <xf numFmtId="0" fontId="3" fillId="0" borderId="162" xfId="0" applyFont="1" applyBorder="1"/>
    <xf numFmtId="0" fontId="3" fillId="0" borderId="166" xfId="0" applyFont="1" applyBorder="1"/>
    <xf numFmtId="0" fontId="3" fillId="0" borderId="167" xfId="0" applyFont="1" applyBorder="1"/>
    <xf numFmtId="0" fontId="3" fillId="0" borderId="168" xfId="0" applyFont="1" applyBorder="1"/>
    <xf numFmtId="0" fontId="28" fillId="12" borderId="158" xfId="0" applyFont="1" applyFill="1" applyBorder="1" applyAlignment="1">
      <alignment horizontal="center" vertical="center" wrapText="1" readingOrder="1"/>
    </xf>
    <xf numFmtId="0" fontId="28" fillId="11" borderId="158" xfId="0" applyFont="1" applyFill="1" applyBorder="1" applyAlignment="1">
      <alignment horizontal="center" vertical="center" wrapText="1" readingOrder="1"/>
    </xf>
    <xf numFmtId="0" fontId="28" fillId="13" borderId="158" xfId="0" applyFont="1" applyFill="1" applyBorder="1" applyAlignment="1">
      <alignment horizontal="center" vertical="center" wrapText="1" readingOrder="1"/>
    </xf>
    <xf numFmtId="0" fontId="27" fillId="0" borderId="155" xfId="0" applyFont="1" applyBorder="1" applyAlignment="1">
      <alignment horizontal="center" vertical="center" wrapText="1"/>
    </xf>
    <xf numFmtId="0" fontId="3" fillId="0" borderId="156" xfId="0" applyFont="1" applyBorder="1"/>
    <xf numFmtId="0" fontId="3" fillId="0" borderId="157" xfId="0" applyFont="1" applyBorder="1"/>
    <xf numFmtId="0" fontId="3" fillId="0" borderId="163" xfId="0" applyFont="1" applyBorder="1"/>
    <xf numFmtId="0" fontId="3" fillId="0" borderId="164" xfId="0" applyFont="1" applyBorder="1"/>
    <xf numFmtId="0" fontId="3" fillId="0" borderId="165" xfId="0" applyFont="1" applyBorder="1"/>
    <xf numFmtId="0" fontId="27" fillId="0" borderId="8" xfId="0" applyFont="1" applyBorder="1" applyAlignment="1">
      <alignment horizontal="center" vertical="center" wrapText="1"/>
    </xf>
    <xf numFmtId="0" fontId="25" fillId="0" borderId="0" xfId="0" applyFont="1" applyAlignment="1">
      <alignment horizontal="center" vertical="center" wrapText="1"/>
    </xf>
    <xf numFmtId="0" fontId="26" fillId="9" borderId="56" xfId="0" applyFont="1" applyFill="1" applyBorder="1" applyAlignment="1">
      <alignment horizontal="center" vertical="center" wrapText="1" readingOrder="1"/>
    </xf>
    <xf numFmtId="0" fontId="3" fillId="0" borderId="152" xfId="0" applyFont="1" applyBorder="1"/>
    <xf numFmtId="0" fontId="3" fillId="0" borderId="153" xfId="0" applyFont="1" applyBorder="1"/>
    <xf numFmtId="0" fontId="26" fillId="9" borderId="56" xfId="0" applyFont="1" applyFill="1" applyBorder="1" applyAlignment="1">
      <alignment horizontal="center" vertical="center" textRotation="90" wrapText="1" readingOrder="1"/>
    </xf>
    <xf numFmtId="0" fontId="3" fillId="0" borderId="154" xfId="0" applyFont="1" applyBorder="1"/>
    <xf numFmtId="0" fontId="3" fillId="0" borderId="169" xfId="0" applyFont="1" applyBorder="1"/>
    <xf numFmtId="0" fontId="32" fillId="10" borderId="56" xfId="0" applyFont="1" applyFill="1" applyBorder="1" applyAlignment="1">
      <alignment horizontal="center" vertical="center" wrapText="1" readingOrder="1"/>
    </xf>
    <xf numFmtId="0" fontId="32" fillId="10" borderId="176" xfId="0" applyFont="1" applyFill="1" applyBorder="1" applyAlignment="1">
      <alignment horizontal="center" vertical="center" wrapText="1" readingOrder="1"/>
    </xf>
    <xf numFmtId="0" fontId="3" fillId="0" borderId="175" xfId="0" applyFont="1" applyBorder="1"/>
    <xf numFmtId="0" fontId="32" fillId="11" borderId="176" xfId="0" applyFont="1" applyFill="1" applyBorder="1" applyAlignment="1">
      <alignment horizontal="center" wrapText="1" readingOrder="1"/>
    </xf>
    <xf numFmtId="0" fontId="32" fillId="11" borderId="56" xfId="0" applyFont="1" applyFill="1" applyBorder="1" applyAlignment="1">
      <alignment horizontal="center" wrapText="1" readingOrder="1"/>
    </xf>
    <xf numFmtId="0" fontId="32" fillId="10" borderId="155" xfId="0" applyFont="1" applyFill="1" applyBorder="1" applyAlignment="1">
      <alignment horizontal="center" vertical="center" wrapText="1" readingOrder="1"/>
    </xf>
    <xf numFmtId="0" fontId="3" fillId="0" borderId="173" xfId="0" applyFont="1" applyBorder="1"/>
    <xf numFmtId="0" fontId="32" fillId="10" borderId="174" xfId="0" applyFont="1" applyFill="1" applyBorder="1" applyAlignment="1">
      <alignment horizontal="center" vertical="center" wrapText="1" readingOrder="1"/>
    </xf>
    <xf numFmtId="0" fontId="3" fillId="0" borderId="177" xfId="0" applyFont="1" applyBorder="1"/>
    <xf numFmtId="0" fontId="3" fillId="0" borderId="178" xfId="0" applyFont="1" applyBorder="1"/>
    <xf numFmtId="0" fontId="32" fillId="12" borderId="174" xfId="0" applyFont="1" applyFill="1" applyBorder="1" applyAlignment="1">
      <alignment horizontal="center" wrapText="1" readingOrder="1"/>
    </xf>
    <xf numFmtId="0" fontId="32" fillId="12" borderId="155" xfId="0" applyFont="1" applyFill="1" applyBorder="1" applyAlignment="1">
      <alignment horizontal="center" wrapText="1" readingOrder="1"/>
    </xf>
    <xf numFmtId="0" fontId="32" fillId="11" borderId="155" xfId="0" applyFont="1" applyFill="1" applyBorder="1" applyAlignment="1">
      <alignment horizontal="center" wrapText="1" readingOrder="1"/>
    </xf>
    <xf numFmtId="0" fontId="32" fillId="11" borderId="174" xfId="0" applyFont="1" applyFill="1" applyBorder="1" applyAlignment="1">
      <alignment horizontal="center" wrapText="1" readingOrder="1"/>
    </xf>
    <xf numFmtId="0" fontId="32" fillId="12" borderId="56" xfId="0" applyFont="1" applyFill="1" applyBorder="1" applyAlignment="1">
      <alignment horizontal="center" wrapText="1" readingOrder="1"/>
    </xf>
    <xf numFmtId="0" fontId="32" fillId="12" borderId="176" xfId="0" applyFont="1" applyFill="1" applyBorder="1" applyAlignment="1">
      <alignment horizontal="center" wrapText="1" readingOrder="1"/>
    </xf>
    <xf numFmtId="0" fontId="33" fillId="13" borderId="158" xfId="0" applyFont="1" applyFill="1" applyBorder="1" applyAlignment="1">
      <alignment horizontal="center" vertical="center" wrapText="1" readingOrder="1"/>
    </xf>
    <xf numFmtId="0" fontId="33" fillId="11" borderId="158" xfId="0" applyFont="1" applyFill="1" applyBorder="1" applyAlignment="1">
      <alignment horizontal="center" vertical="center" wrapText="1" readingOrder="1"/>
    </xf>
    <xf numFmtId="0" fontId="33" fillId="10" borderId="158" xfId="0" applyFont="1" applyFill="1" applyBorder="1" applyAlignment="1">
      <alignment horizontal="center" vertical="center" wrapText="1" readingOrder="1"/>
    </xf>
    <xf numFmtId="0" fontId="33" fillId="12" borderId="158" xfId="0" applyFont="1" applyFill="1" applyBorder="1" applyAlignment="1">
      <alignment horizontal="center" vertical="center" wrapText="1" readingOrder="1"/>
    </xf>
    <xf numFmtId="0" fontId="32" fillId="13" borderId="56" xfId="0" applyFont="1" applyFill="1" applyBorder="1" applyAlignment="1">
      <alignment horizontal="center" wrapText="1" readingOrder="1"/>
    </xf>
    <xf numFmtId="0" fontId="31" fillId="0" borderId="155" xfId="0" applyFont="1" applyBorder="1" applyAlignment="1">
      <alignment horizontal="center" vertical="center" wrapText="1"/>
    </xf>
    <xf numFmtId="0" fontId="32" fillId="13" borderId="155" xfId="0" applyFont="1" applyFill="1" applyBorder="1" applyAlignment="1">
      <alignment horizontal="center" wrapText="1" readingOrder="1"/>
    </xf>
    <xf numFmtId="0" fontId="32" fillId="13" borderId="176" xfId="0" applyFont="1" applyFill="1" applyBorder="1" applyAlignment="1">
      <alignment horizontal="center" wrapText="1" readingOrder="1"/>
    </xf>
    <xf numFmtId="0" fontId="32" fillId="13" borderId="174" xfId="0" applyFont="1" applyFill="1" applyBorder="1" applyAlignment="1">
      <alignment horizontal="center" wrapText="1" readingOrder="1"/>
    </xf>
    <xf numFmtId="0" fontId="12" fillId="0" borderId="0" xfId="0" applyFont="1" applyAlignment="1">
      <alignment horizontal="center" vertical="center" wrapText="1"/>
    </xf>
    <xf numFmtId="0" fontId="19" fillId="0" borderId="0" xfId="0" applyFont="1" applyAlignment="1">
      <alignment horizontal="center" vertical="center"/>
    </xf>
    <xf numFmtId="0" fontId="42" fillId="0" borderId="51" xfId="0" applyFont="1" applyBorder="1" applyAlignment="1">
      <alignment horizontal="center" wrapText="1"/>
    </xf>
    <xf numFmtId="0" fontId="41" fillId="0" borderId="51" xfId="0" applyFont="1" applyBorder="1" applyAlignment="1">
      <alignment horizontal="center" wrapText="1"/>
    </xf>
    <xf numFmtId="0" fontId="15" fillId="0" borderId="0" xfId="0" applyFont="1" applyAlignment="1">
      <alignment horizontal="center"/>
    </xf>
    <xf numFmtId="0" fontId="22" fillId="0" borderId="182" xfId="0" applyFont="1" applyBorder="1" applyAlignment="1">
      <alignment horizontal="center"/>
    </xf>
    <xf numFmtId="0" fontId="3" fillId="0" borderId="183" xfId="0" applyFont="1" applyBorder="1"/>
    <xf numFmtId="0" fontId="3" fillId="0" borderId="184" xfId="0" applyFont="1" applyBorder="1"/>
    <xf numFmtId="0" fontId="39" fillId="0" borderId="43" xfId="0" applyFont="1" applyBorder="1" applyAlignment="1">
      <alignment horizontal="center" wrapText="1"/>
    </xf>
    <xf numFmtId="0" fontId="15" fillId="0" borderId="51" xfId="0" applyFont="1" applyBorder="1" applyAlignment="1">
      <alignment horizontal="center"/>
    </xf>
    <xf numFmtId="0" fontId="21" fillId="0" borderId="51" xfId="0" applyFont="1" applyBorder="1" applyAlignment="1">
      <alignment wrapText="1"/>
    </xf>
    <xf numFmtId="0" fontId="21" fillId="12" borderId="51" xfId="0" applyFont="1" applyFill="1" applyBorder="1" applyAlignment="1">
      <alignment wrapText="1"/>
    </xf>
    <xf numFmtId="0" fontId="43" fillId="0" borderId="51" xfId="0" applyFont="1" applyBorder="1" applyAlignment="1">
      <alignment wrapText="1"/>
    </xf>
    <xf numFmtId="0" fontId="1" fillId="0" borderId="43" xfId="0" applyFont="1" applyBorder="1"/>
    <xf numFmtId="0" fontId="1" fillId="0" borderId="11" xfId="0" applyFont="1" applyBorder="1"/>
    <xf numFmtId="0" fontId="22" fillId="0" borderId="49" xfId="0" applyFont="1" applyBorder="1" applyAlignment="1">
      <alignment horizontal="center"/>
    </xf>
    <xf numFmtId="0" fontId="1" fillId="0" borderId="51" xfId="0" applyFont="1" applyBorder="1"/>
    <xf numFmtId="0" fontId="40" fillId="17" borderId="56" xfId="0" applyFont="1" applyFill="1" applyBorder="1" applyAlignment="1">
      <alignment horizontal="center" wrapText="1"/>
    </xf>
    <xf numFmtId="0" fontId="3" fillId="0" borderId="185" xfId="0" applyFont="1" applyBorder="1"/>
    <xf numFmtId="0" fontId="3" fillId="0" borderId="186" xfId="0" applyFont="1" applyBorder="1"/>
    <xf numFmtId="0" fontId="41" fillId="0" borderId="47" xfId="0" applyFont="1" applyBorder="1" applyAlignment="1">
      <alignment horizontal="center" wrapText="1"/>
    </xf>
    <xf numFmtId="0" fontId="40" fillId="20" borderId="187" xfId="0" applyFont="1" applyFill="1" applyBorder="1" applyAlignment="1">
      <alignment horizontal="center" wrapText="1"/>
    </xf>
    <xf numFmtId="0" fontId="41" fillId="0" borderId="43" xfId="0" applyFont="1" applyBorder="1" applyAlignment="1">
      <alignment horizontal="center" wrapText="1"/>
    </xf>
    <xf numFmtId="0" fontId="40" fillId="18" borderId="187" xfId="0" applyFont="1" applyFill="1" applyBorder="1" applyAlignment="1">
      <alignment horizontal="center" wrapText="1"/>
    </xf>
    <xf numFmtId="0" fontId="38" fillId="17" borderId="62" xfId="0" applyFont="1" applyFill="1" applyBorder="1" applyAlignment="1">
      <alignment horizontal="center"/>
    </xf>
    <xf numFmtId="0" fontId="15" fillId="19" borderId="51" xfId="0" applyFont="1" applyFill="1" applyBorder="1" applyAlignment="1">
      <alignment horizontal="center" wrapText="1"/>
    </xf>
    <xf numFmtId="0" fontId="39" fillId="0" borderId="51" xfId="0" applyFont="1" applyBorder="1" applyAlignment="1">
      <alignment horizontal="center" wrapText="1"/>
    </xf>
    <xf numFmtId="0" fontId="21" fillId="0" borderId="51" xfId="0" applyFont="1" applyBorder="1" applyAlignment="1">
      <alignment horizontal="center" wrapText="1"/>
    </xf>
    <xf numFmtId="0" fontId="22" fillId="0" borderId="51" xfId="0" applyFont="1" applyBorder="1" applyAlignment="1">
      <alignment horizontal="center"/>
    </xf>
    <xf numFmtId="0" fontId="44" fillId="0" borderId="0" xfId="0" applyFont="1" applyAlignment="1">
      <alignment horizontal="center" vertical="center"/>
    </xf>
    <xf numFmtId="0" fontId="57" fillId="2" borderId="182" xfId="0" applyFont="1" applyFill="1" applyBorder="1" applyAlignment="1">
      <alignment horizontal="center" vertical="center" wrapText="1" readingOrder="1"/>
    </xf>
    <xf numFmtId="0" fontId="3" fillId="0" borderId="203" xfId="0" applyFont="1" applyBorder="1"/>
    <xf numFmtId="0" fontId="56" fillId="7" borderId="188" xfId="0" applyFont="1" applyFill="1" applyBorder="1" applyAlignment="1">
      <alignment horizontal="center" vertical="center" wrapText="1" readingOrder="1"/>
    </xf>
    <xf numFmtId="0" fontId="3" fillId="0" borderId="189" xfId="0" applyFont="1" applyBorder="1"/>
    <xf numFmtId="0" fontId="3" fillId="0" borderId="190" xfId="0" applyFont="1" applyBorder="1"/>
    <xf numFmtId="0" fontId="57" fillId="7" borderId="188" xfId="0" applyFont="1" applyFill="1" applyBorder="1" applyAlignment="1">
      <alignment horizontal="center" vertical="center" wrapText="1" readingOrder="1"/>
    </xf>
    <xf numFmtId="0" fontId="3" fillId="0" borderId="191" xfId="0" applyFont="1" applyBorder="1"/>
    <xf numFmtId="0" fontId="57" fillId="2" borderId="194" xfId="0" applyFont="1" applyFill="1" applyBorder="1" applyAlignment="1">
      <alignment horizontal="center" vertical="center" wrapText="1" readingOrder="1"/>
    </xf>
    <xf numFmtId="0" fontId="3" fillId="0" borderId="198" xfId="0" applyFont="1" applyBorder="1"/>
    <xf numFmtId="0" fontId="3" fillId="0" borderId="200" xfId="0" applyFont="1" applyBorder="1"/>
    <xf numFmtId="0" fontId="57" fillId="2" borderId="195" xfId="0" applyFont="1" applyFill="1" applyBorder="1" applyAlignment="1">
      <alignment horizontal="center" vertical="center" wrapText="1" readingOrder="1"/>
    </xf>
    <xf numFmtId="0" fontId="57" fillId="2" borderId="201" xfId="0" applyFont="1" applyFill="1" applyBorder="1" applyAlignment="1">
      <alignment horizontal="center" vertical="center" wrapText="1" readingOrder="1"/>
    </xf>
    <xf numFmtId="0" fontId="3" fillId="0" borderId="202" xfId="0" applyFont="1" applyBorder="1"/>
    <xf numFmtId="0" fontId="59" fillId="2" borderId="62" xfId="0" applyFont="1" applyFill="1" applyBorder="1" applyAlignment="1">
      <alignment horizontal="left" vertical="center" wrapText="1"/>
    </xf>
    <xf numFmtId="0" fontId="15" fillId="0" borderId="0" xfId="0" applyFont="1"/>
    <xf numFmtId="0" fontId="53" fillId="0" borderId="0" xfId="0" applyFont="1" applyAlignment="1">
      <alignment wrapText="1"/>
    </xf>
    <xf numFmtId="0" fontId="18" fillId="0" borderId="0" xfId="0" applyFont="1"/>
    <xf numFmtId="0" fontId="24" fillId="0" borderId="0" xfId="0" applyFont="1"/>
    <xf numFmtId="0" fontId="6" fillId="0" borderId="153" xfId="0" applyFont="1" applyBorder="1" applyAlignment="1">
      <alignment horizontal="center" vertical="center"/>
    </xf>
    <xf numFmtId="0" fontId="6" fillId="0" borderId="153" xfId="0" applyFont="1" applyBorder="1"/>
    <xf numFmtId="0" fontId="6" fillId="0" borderId="153" xfId="0" applyFont="1" applyBorder="1" applyAlignment="1">
      <alignment horizontal="center"/>
    </xf>
    <xf numFmtId="0" fontId="6" fillId="0" borderId="153" xfId="0" applyFont="1" applyBorder="1" applyAlignment="1">
      <alignment vertical="center"/>
    </xf>
    <xf numFmtId="0" fontId="6" fillId="8" borderId="153" xfId="0" applyFont="1" applyFill="1" applyBorder="1"/>
    <xf numFmtId="0" fontId="0" fillId="0" borderId="153" xfId="0" applyBorder="1"/>
  </cellXfs>
  <cellStyles count="1">
    <cellStyle name="Normal" xfId="0" builtinId="0"/>
  </cellStyles>
  <dxfs count="40">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ont>
        <color rgb="FF9C0006"/>
      </font>
      <fill>
        <patternFill patternType="solid">
          <fgColor rgb="FFFFC7CE"/>
          <bgColor rgb="FFFFC7CE"/>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DBE5F1"/>
          <bgColor rgb="FFDBE5F1"/>
        </patternFill>
      </fill>
    </dxf>
    <dxf>
      <fill>
        <patternFill patternType="solid">
          <fgColor rgb="FFDBE5F1"/>
          <bgColor rgb="FFDBE5F1"/>
        </patternFill>
      </fill>
    </dxf>
    <dxf>
      <fill>
        <patternFill patternType="solid">
          <fgColor theme="4"/>
          <bgColor theme="4"/>
        </patternFill>
      </fill>
    </dxf>
  </dxfs>
  <tableStyles count="1">
    <tableStyle name="Tabla Impacto-style" pivot="0" count="3" xr9:uid="{00000000-0011-0000-FFFF-FFFF00000000}">
      <tableStyleElement type="headerRow" dxfId="39"/>
      <tableStyleElement type="firstRowStripe" dxfId="38"/>
      <tableStyleElement type="secondRowStripe" dxfId="37"/>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customschemas.google.com/relationships/workbookmetadata" Target="metadata"/><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8" Type="http://schemas.openxmlformats.org/officeDocument/2006/relationships/image" Target="../media/image11.png"/><Relationship Id="rId3" Type="http://schemas.openxmlformats.org/officeDocument/2006/relationships/image" Target="../media/image6.png"/><Relationship Id="rId7" Type="http://schemas.openxmlformats.org/officeDocument/2006/relationships/image" Target="../media/image10.png"/><Relationship Id="rId2" Type="http://schemas.openxmlformats.org/officeDocument/2006/relationships/image" Target="../media/image5.png"/><Relationship Id="rId1" Type="http://schemas.openxmlformats.org/officeDocument/2006/relationships/image" Target="../media/image4.png"/><Relationship Id="rId6" Type="http://schemas.openxmlformats.org/officeDocument/2006/relationships/image" Target="../media/image9.png"/><Relationship Id="rId5" Type="http://schemas.openxmlformats.org/officeDocument/2006/relationships/image" Target="../media/image8.png"/><Relationship Id="rId10" Type="http://schemas.openxmlformats.org/officeDocument/2006/relationships/image" Target="../media/image13.png"/><Relationship Id="rId4" Type="http://schemas.openxmlformats.org/officeDocument/2006/relationships/image" Target="../media/image7.png"/><Relationship Id="rId9"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oneCellAnchor>
    <xdr:from>
      <xdr:col>2</xdr:col>
      <xdr:colOff>771525</xdr:colOff>
      <xdr:row>0</xdr:row>
      <xdr:rowOff>66675</xdr:rowOff>
    </xdr:from>
    <xdr:ext cx="3790950" cy="790575"/>
    <xdr:pic>
      <xdr:nvPicPr>
        <xdr:cNvPr id="2" name="image1.png" title="Imagen">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12</xdr:row>
      <xdr:rowOff>47625</xdr:rowOff>
    </xdr:from>
    <xdr:ext cx="4248150" cy="2657475"/>
    <xdr:pic>
      <xdr:nvPicPr>
        <xdr:cNvPr id="2" name="image2.png" title="Imagen">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3</xdr:col>
      <xdr:colOff>885825</xdr:colOff>
      <xdr:row>18</xdr:row>
      <xdr:rowOff>152400</xdr:rowOff>
    </xdr:from>
    <xdr:ext cx="8315325" cy="5181600"/>
    <xdr:pic>
      <xdr:nvPicPr>
        <xdr:cNvPr id="2" name="image3.png" title="Imagen">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161925</xdr:rowOff>
    </xdr:from>
    <xdr:ext cx="5305425" cy="1838325"/>
    <xdr:pic>
      <xdr:nvPicPr>
        <xdr:cNvPr id="2" name="image12.png" title="Imagen">
          <a:extLst>
            <a:ext uri="{FF2B5EF4-FFF2-40B4-BE49-F238E27FC236}">
              <a16:creationId xmlns:a16="http://schemas.microsoft.com/office/drawing/2014/main" id="{00000000-0008-0000-08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12</xdr:row>
      <xdr:rowOff>9525</xdr:rowOff>
    </xdr:from>
    <xdr:ext cx="5238750" cy="1752600"/>
    <xdr:pic>
      <xdr:nvPicPr>
        <xdr:cNvPr id="3" name="image8.png" title="Imagen">
          <a:extLst>
            <a:ext uri="{FF2B5EF4-FFF2-40B4-BE49-F238E27FC236}">
              <a16:creationId xmlns:a16="http://schemas.microsoft.com/office/drawing/2014/main" id="{00000000-0008-0000-08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0</xdr:colOff>
      <xdr:row>23</xdr:row>
      <xdr:rowOff>19050</xdr:rowOff>
    </xdr:from>
    <xdr:ext cx="5448300" cy="4591050"/>
    <xdr:pic>
      <xdr:nvPicPr>
        <xdr:cNvPr id="4" name="image13.png" title="Imagen">
          <a:extLst>
            <a:ext uri="{FF2B5EF4-FFF2-40B4-BE49-F238E27FC236}">
              <a16:creationId xmlns:a16="http://schemas.microsoft.com/office/drawing/2014/main" id="{00000000-0008-0000-08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5</xdr:col>
      <xdr:colOff>942975</xdr:colOff>
      <xdr:row>23</xdr:row>
      <xdr:rowOff>19050</xdr:rowOff>
    </xdr:from>
    <xdr:ext cx="4429125" cy="5981700"/>
    <xdr:pic>
      <xdr:nvPicPr>
        <xdr:cNvPr id="5" name="image6.png" title="Imagen">
          <a:extLst>
            <a:ext uri="{FF2B5EF4-FFF2-40B4-BE49-F238E27FC236}">
              <a16:creationId xmlns:a16="http://schemas.microsoft.com/office/drawing/2014/main" id="{00000000-0008-0000-0800-000005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5</xdr:col>
      <xdr:colOff>933450</xdr:colOff>
      <xdr:row>54</xdr:row>
      <xdr:rowOff>38100</xdr:rowOff>
    </xdr:from>
    <xdr:ext cx="4448175" cy="1304925"/>
    <xdr:pic>
      <xdr:nvPicPr>
        <xdr:cNvPr id="6" name="image7.png" title="Imagen">
          <a:extLst>
            <a:ext uri="{FF2B5EF4-FFF2-40B4-BE49-F238E27FC236}">
              <a16:creationId xmlns:a16="http://schemas.microsoft.com/office/drawing/2014/main" id="{00000000-0008-0000-0800-000006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10</xdr:col>
      <xdr:colOff>742950</xdr:colOff>
      <xdr:row>23</xdr:row>
      <xdr:rowOff>19050</xdr:rowOff>
    </xdr:from>
    <xdr:ext cx="4333875" cy="3133725"/>
    <xdr:pic>
      <xdr:nvPicPr>
        <xdr:cNvPr id="7" name="image9.png" title="Imagen">
          <a:extLst>
            <a:ext uri="{FF2B5EF4-FFF2-40B4-BE49-F238E27FC236}">
              <a16:creationId xmlns:a16="http://schemas.microsoft.com/office/drawing/2014/main" id="{00000000-0008-0000-0800-000007000000}"/>
            </a:ext>
          </a:extLst>
        </xdr:cNvPr>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oneCellAnchor>
    <xdr:from>
      <xdr:col>0</xdr:col>
      <xdr:colOff>0</xdr:colOff>
      <xdr:row>63</xdr:row>
      <xdr:rowOff>180975</xdr:rowOff>
    </xdr:from>
    <xdr:ext cx="4495800" cy="1390650"/>
    <xdr:pic>
      <xdr:nvPicPr>
        <xdr:cNvPr id="8" name="image4.png" title="Imagen">
          <a:extLst>
            <a:ext uri="{FF2B5EF4-FFF2-40B4-BE49-F238E27FC236}">
              <a16:creationId xmlns:a16="http://schemas.microsoft.com/office/drawing/2014/main" id="{00000000-0008-0000-0800-000008000000}"/>
            </a:ext>
          </a:extLst>
        </xdr:cNvPr>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xdr:oneCellAnchor>
    <xdr:from>
      <xdr:col>4</xdr:col>
      <xdr:colOff>923925</xdr:colOff>
      <xdr:row>0</xdr:row>
      <xdr:rowOff>12182475</xdr:rowOff>
    </xdr:from>
    <xdr:ext cx="6515100" cy="3486150"/>
    <xdr:pic>
      <xdr:nvPicPr>
        <xdr:cNvPr id="9" name="image5.png" title="Imagen">
          <a:extLst>
            <a:ext uri="{FF2B5EF4-FFF2-40B4-BE49-F238E27FC236}">
              <a16:creationId xmlns:a16="http://schemas.microsoft.com/office/drawing/2014/main" id="{00000000-0008-0000-0800-000009000000}"/>
            </a:ext>
          </a:extLst>
        </xdr:cNvPr>
        <xdr:cNvPicPr preferRelativeResize="0"/>
      </xdr:nvPicPr>
      <xdr:blipFill>
        <a:blip xmlns:r="http://schemas.openxmlformats.org/officeDocument/2006/relationships" r:embed="rId8" cstate="print"/>
        <a:stretch>
          <a:fillRect/>
        </a:stretch>
      </xdr:blipFill>
      <xdr:spPr>
        <a:prstGeom prst="rect">
          <a:avLst/>
        </a:prstGeom>
        <a:noFill/>
      </xdr:spPr>
    </xdr:pic>
    <xdr:clientData fLocksWithSheet="0"/>
  </xdr:oneCellAnchor>
  <xdr:oneCellAnchor>
    <xdr:from>
      <xdr:col>13</xdr:col>
      <xdr:colOff>0</xdr:colOff>
      <xdr:row>66</xdr:row>
      <xdr:rowOff>0</xdr:rowOff>
    </xdr:from>
    <xdr:ext cx="6981825" cy="4010025"/>
    <xdr:pic>
      <xdr:nvPicPr>
        <xdr:cNvPr id="10" name="image10.png" title="Imagen">
          <a:extLst>
            <a:ext uri="{FF2B5EF4-FFF2-40B4-BE49-F238E27FC236}">
              <a16:creationId xmlns:a16="http://schemas.microsoft.com/office/drawing/2014/main" id="{00000000-0008-0000-0800-00000A000000}"/>
            </a:ext>
          </a:extLst>
        </xdr:cNvPr>
        <xdr:cNvPicPr preferRelativeResize="0"/>
      </xdr:nvPicPr>
      <xdr:blipFill>
        <a:blip xmlns:r="http://schemas.openxmlformats.org/officeDocument/2006/relationships" r:embed="rId9" cstate="print"/>
        <a:stretch>
          <a:fillRect/>
        </a:stretch>
      </xdr:blipFill>
      <xdr:spPr>
        <a:prstGeom prst="rect">
          <a:avLst/>
        </a:prstGeom>
        <a:noFill/>
      </xdr:spPr>
    </xdr:pic>
    <xdr:clientData fLocksWithSheet="0"/>
  </xdr:oneCellAnchor>
  <xdr:oneCellAnchor>
    <xdr:from>
      <xdr:col>16</xdr:col>
      <xdr:colOff>85725</xdr:colOff>
      <xdr:row>23</xdr:row>
      <xdr:rowOff>76200</xdr:rowOff>
    </xdr:from>
    <xdr:ext cx="4638675" cy="4295775"/>
    <xdr:pic>
      <xdr:nvPicPr>
        <xdr:cNvPr id="11" name="image11.png" title="Imagen">
          <a:extLst>
            <a:ext uri="{FF2B5EF4-FFF2-40B4-BE49-F238E27FC236}">
              <a16:creationId xmlns:a16="http://schemas.microsoft.com/office/drawing/2014/main" id="{00000000-0008-0000-0800-00000B000000}"/>
            </a:ext>
          </a:extLst>
        </xdr:cNvPr>
        <xdr:cNvPicPr preferRelativeResize="0"/>
      </xdr:nvPicPr>
      <xdr:blipFill>
        <a:blip xmlns:r="http://schemas.openxmlformats.org/officeDocument/2006/relationships" r:embed="rId10" cstate="print"/>
        <a:stretch>
          <a:fillRect/>
        </a:stretch>
      </xdr:blipFill>
      <xdr:spPr>
        <a:prstGeom prst="rect">
          <a:avLst/>
        </a:prstGeom>
        <a:noFill/>
      </xdr:spPr>
    </xdr:pic>
    <xdr:clientData fLocksWithSheet="0"/>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B209:C219">
  <tableColumns count="2">
    <tableColumn id="1" xr3:uid="{00000000-0010-0000-0000-000001000000}" name="Criterios"/>
    <tableColumn id="2" xr3:uid="{00000000-0010-0000-0000-000002000000}" name="Subcriterios"/>
  </tableColumns>
  <tableStyleInfo name="Tabla Impacto-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1" Type="http://schemas.openxmlformats.org/officeDocument/2006/relationships/table" Target="../tables/table1.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000"/>
  <sheetViews>
    <sheetView workbookViewId="0"/>
  </sheetViews>
  <sheetFormatPr defaultColWidth="14.42578125" defaultRowHeight="15" customHeight="1"/>
  <cols>
    <col min="1" max="1" width="2.85546875" customWidth="1"/>
    <col min="2" max="3" width="24.7109375" customWidth="1"/>
    <col min="4" max="4" width="16" customWidth="1"/>
    <col min="5" max="5" width="24.7109375" customWidth="1"/>
    <col min="6" max="6" width="27.7109375" customWidth="1"/>
    <col min="7" max="8" width="24.7109375" customWidth="1"/>
    <col min="9" max="25" width="11.42578125" customWidth="1"/>
  </cols>
  <sheetData>
    <row r="1" spans="1:25" ht="14.25" customHeight="1">
      <c r="A1" s="1"/>
      <c r="B1" s="1"/>
      <c r="C1" s="1"/>
      <c r="D1" s="1"/>
      <c r="E1" s="1"/>
      <c r="F1" s="1"/>
      <c r="G1" s="1"/>
      <c r="H1" s="1"/>
      <c r="I1" s="1"/>
      <c r="J1" s="1"/>
      <c r="K1" s="1"/>
      <c r="L1" s="1"/>
      <c r="M1" s="1"/>
      <c r="N1" s="1"/>
      <c r="O1" s="1"/>
      <c r="P1" s="1"/>
      <c r="Q1" s="1"/>
      <c r="R1" s="1"/>
      <c r="S1" s="1"/>
      <c r="T1" s="1"/>
      <c r="U1" s="1"/>
      <c r="V1" s="1"/>
    </row>
    <row r="2" spans="1:25" ht="14.25" customHeight="1">
      <c r="A2" s="1"/>
      <c r="B2" s="268" t="s">
        <v>0</v>
      </c>
      <c r="C2" s="269"/>
      <c r="D2" s="269"/>
      <c r="E2" s="269"/>
      <c r="F2" s="269"/>
      <c r="G2" s="269"/>
      <c r="H2" s="270"/>
      <c r="J2" s="1"/>
      <c r="K2" s="1"/>
      <c r="L2" s="1"/>
      <c r="M2" s="1"/>
      <c r="N2" s="1"/>
      <c r="O2" s="1"/>
      <c r="P2" s="1"/>
      <c r="Q2" s="1"/>
      <c r="R2" s="1"/>
      <c r="S2" s="1"/>
      <c r="T2" s="1"/>
      <c r="U2" s="1"/>
      <c r="V2" s="1"/>
    </row>
    <row r="3" spans="1:25" ht="14.25" customHeight="1">
      <c r="A3" s="1"/>
      <c r="B3" s="2"/>
      <c r="C3" s="3"/>
      <c r="D3" s="3"/>
      <c r="E3" s="3"/>
      <c r="F3" s="3"/>
      <c r="G3" s="3"/>
      <c r="H3" s="4"/>
      <c r="I3" s="1"/>
      <c r="J3" s="1"/>
      <c r="K3" s="1"/>
      <c r="L3" s="1"/>
      <c r="M3" s="1"/>
      <c r="N3" s="1"/>
      <c r="O3" s="1"/>
      <c r="P3" s="1"/>
      <c r="Q3" s="1"/>
      <c r="R3" s="1"/>
      <c r="S3" s="1"/>
      <c r="T3" s="1"/>
      <c r="U3" s="1"/>
      <c r="V3" s="1"/>
    </row>
    <row r="4" spans="1:25" ht="63" customHeight="1">
      <c r="A4" s="1"/>
      <c r="B4" s="271" t="s">
        <v>1</v>
      </c>
      <c r="C4" s="272"/>
      <c r="D4" s="272"/>
      <c r="E4" s="272"/>
      <c r="F4" s="272"/>
      <c r="G4" s="272"/>
      <c r="H4" s="273"/>
      <c r="I4" s="1"/>
      <c r="J4" s="1"/>
      <c r="K4" s="1"/>
      <c r="L4" s="1"/>
      <c r="M4" s="1"/>
      <c r="N4" s="1"/>
      <c r="O4" s="1"/>
      <c r="P4" s="1"/>
      <c r="Q4" s="1"/>
      <c r="R4" s="1"/>
      <c r="S4" s="1"/>
      <c r="T4" s="1"/>
      <c r="U4" s="1"/>
      <c r="V4" s="1"/>
    </row>
    <row r="5" spans="1:25" ht="63" customHeight="1">
      <c r="A5" s="1"/>
      <c r="B5" s="274"/>
      <c r="C5" s="275"/>
      <c r="D5" s="275"/>
      <c r="E5" s="275"/>
      <c r="F5" s="275"/>
      <c r="G5" s="275"/>
      <c r="H5" s="276"/>
      <c r="I5" s="1"/>
      <c r="J5" s="1"/>
      <c r="K5" s="1"/>
      <c r="L5" s="1"/>
      <c r="M5" s="1"/>
      <c r="N5" s="1"/>
      <c r="O5" s="1"/>
      <c r="P5" s="1"/>
      <c r="Q5" s="1"/>
      <c r="R5" s="1"/>
      <c r="S5" s="1"/>
      <c r="T5" s="1"/>
      <c r="U5" s="1"/>
      <c r="V5" s="1"/>
    </row>
    <row r="6" spans="1:25" ht="14.25" customHeight="1">
      <c r="A6" s="1"/>
      <c r="B6" s="277" t="s">
        <v>2</v>
      </c>
      <c r="C6" s="278"/>
      <c r="D6" s="278"/>
      <c r="E6" s="278"/>
      <c r="F6" s="278"/>
      <c r="G6" s="278"/>
      <c r="H6" s="279"/>
      <c r="I6" s="1"/>
      <c r="J6" s="1"/>
      <c r="K6" s="1"/>
      <c r="L6" s="1"/>
      <c r="M6" s="1"/>
      <c r="N6" s="1"/>
      <c r="O6" s="1"/>
      <c r="P6" s="1"/>
      <c r="Q6" s="1"/>
      <c r="R6" s="1"/>
      <c r="S6" s="1"/>
      <c r="T6" s="1"/>
      <c r="U6" s="1"/>
      <c r="V6" s="1"/>
    </row>
    <row r="7" spans="1:25" ht="95.25" customHeight="1">
      <c r="A7" s="1"/>
      <c r="B7" s="280" t="s">
        <v>3</v>
      </c>
      <c r="C7" s="281"/>
      <c r="D7" s="281"/>
      <c r="E7" s="281"/>
      <c r="F7" s="281"/>
      <c r="G7" s="281"/>
      <c r="H7" s="282"/>
      <c r="I7" s="1"/>
      <c r="J7" s="1"/>
      <c r="K7" s="1"/>
      <c r="L7" s="1"/>
      <c r="M7" s="1"/>
      <c r="N7" s="1"/>
      <c r="O7" s="1"/>
      <c r="P7" s="1"/>
      <c r="Q7" s="1"/>
      <c r="R7" s="1"/>
      <c r="S7" s="1"/>
      <c r="T7" s="1"/>
      <c r="U7" s="1"/>
      <c r="V7" s="1"/>
    </row>
    <row r="8" spans="1:25" ht="14.25" customHeight="1">
      <c r="A8" s="1"/>
      <c r="B8" s="5"/>
      <c r="C8" s="6"/>
      <c r="D8" s="6"/>
      <c r="E8" s="6"/>
      <c r="F8" s="6"/>
      <c r="G8" s="6"/>
      <c r="H8" s="7"/>
      <c r="I8" s="1"/>
      <c r="J8" s="1"/>
      <c r="K8" s="1"/>
      <c r="L8" s="1"/>
      <c r="M8" s="1"/>
      <c r="N8" s="1"/>
      <c r="O8" s="1"/>
      <c r="P8" s="1"/>
      <c r="Q8" s="1"/>
      <c r="R8" s="1"/>
      <c r="S8" s="1"/>
      <c r="T8" s="1"/>
      <c r="U8" s="1"/>
      <c r="V8" s="1"/>
    </row>
    <row r="9" spans="1:25" ht="16.5" customHeight="1">
      <c r="A9" s="1"/>
      <c r="B9" s="283" t="s">
        <v>4</v>
      </c>
      <c r="C9" s="272"/>
      <c r="D9" s="272"/>
      <c r="E9" s="272"/>
      <c r="F9" s="272"/>
      <c r="G9" s="272"/>
      <c r="H9" s="273"/>
      <c r="I9" s="1"/>
      <c r="J9" s="1"/>
      <c r="K9" s="1"/>
      <c r="L9" s="1"/>
      <c r="M9" s="1"/>
      <c r="N9" s="1"/>
      <c r="O9" s="1"/>
      <c r="P9" s="1"/>
      <c r="Q9" s="1"/>
      <c r="R9" s="1"/>
      <c r="S9" s="1"/>
      <c r="T9" s="1"/>
      <c r="U9" s="1"/>
      <c r="V9" s="1"/>
    </row>
    <row r="10" spans="1:25" ht="44.25" customHeight="1">
      <c r="A10" s="1"/>
      <c r="B10" s="284"/>
      <c r="C10" s="272"/>
      <c r="D10" s="272"/>
      <c r="E10" s="272"/>
      <c r="F10" s="272"/>
      <c r="G10" s="272"/>
      <c r="H10" s="273"/>
      <c r="I10" s="1"/>
      <c r="J10" s="1"/>
      <c r="K10" s="1"/>
      <c r="L10" s="1"/>
      <c r="M10" s="1"/>
      <c r="N10" s="1"/>
      <c r="O10" s="1"/>
      <c r="P10" s="1"/>
      <c r="Q10" s="1"/>
      <c r="R10" s="1"/>
      <c r="S10" s="1"/>
      <c r="T10" s="1"/>
      <c r="U10" s="1"/>
      <c r="V10" s="1"/>
    </row>
    <row r="11" spans="1:25" ht="14.25" customHeight="1">
      <c r="A11" s="1"/>
      <c r="B11" s="8"/>
      <c r="C11" s="9"/>
      <c r="D11" s="10"/>
      <c r="E11" s="11"/>
      <c r="F11" s="11"/>
      <c r="G11" s="11"/>
      <c r="H11" s="12"/>
      <c r="I11" s="1"/>
      <c r="J11" s="1"/>
      <c r="K11" s="1"/>
      <c r="L11" s="1"/>
      <c r="M11" s="1"/>
      <c r="N11" s="1"/>
      <c r="O11" s="1"/>
      <c r="P11" s="1"/>
      <c r="Q11" s="1"/>
      <c r="R11" s="1"/>
      <c r="S11" s="1"/>
      <c r="T11" s="1"/>
      <c r="U11" s="1"/>
      <c r="V11" s="1"/>
      <c r="W11" s="1"/>
      <c r="X11" s="1"/>
      <c r="Y11" s="1"/>
    </row>
    <row r="12" spans="1:25" ht="14.25" customHeight="1">
      <c r="A12" s="1"/>
      <c r="B12" s="8"/>
      <c r="C12" s="285" t="s">
        <v>5</v>
      </c>
      <c r="D12" s="286"/>
      <c r="E12" s="287" t="s">
        <v>6</v>
      </c>
      <c r="F12" s="288"/>
      <c r="G12" s="9"/>
      <c r="H12" s="12"/>
      <c r="I12" s="1"/>
      <c r="J12" s="1"/>
      <c r="K12" s="1"/>
      <c r="L12" s="1"/>
      <c r="M12" s="1"/>
      <c r="N12" s="1"/>
      <c r="O12" s="1"/>
      <c r="P12" s="1"/>
      <c r="Q12" s="1"/>
      <c r="R12" s="1"/>
      <c r="S12" s="1"/>
      <c r="T12" s="1"/>
      <c r="U12" s="1"/>
      <c r="V12" s="1"/>
      <c r="W12" s="1"/>
      <c r="X12" s="1"/>
      <c r="Y12" s="1"/>
    </row>
    <row r="13" spans="1:25" ht="35.25" customHeight="1">
      <c r="A13" s="1"/>
      <c r="B13" s="8"/>
      <c r="C13" s="289" t="s">
        <v>7</v>
      </c>
      <c r="D13" s="290"/>
      <c r="E13" s="291" t="s">
        <v>8</v>
      </c>
      <c r="F13" s="292"/>
      <c r="G13" s="9"/>
      <c r="H13" s="12"/>
      <c r="I13" s="1"/>
      <c r="J13" s="1"/>
      <c r="K13" s="1"/>
      <c r="L13" s="1"/>
      <c r="M13" s="1"/>
      <c r="N13" s="1"/>
      <c r="O13" s="1"/>
      <c r="P13" s="1"/>
      <c r="Q13" s="1"/>
      <c r="R13" s="1"/>
      <c r="S13" s="1"/>
      <c r="T13" s="1"/>
      <c r="U13" s="1"/>
      <c r="V13" s="1"/>
      <c r="W13" s="1"/>
      <c r="X13" s="1"/>
      <c r="Y13" s="1"/>
    </row>
    <row r="14" spans="1:25" ht="17.25" customHeight="1">
      <c r="A14" s="1"/>
      <c r="B14" s="8"/>
      <c r="C14" s="289" t="s">
        <v>9</v>
      </c>
      <c r="D14" s="290"/>
      <c r="E14" s="291" t="s">
        <v>10</v>
      </c>
      <c r="F14" s="292"/>
      <c r="G14" s="9"/>
      <c r="H14" s="12"/>
      <c r="I14" s="1"/>
      <c r="J14" s="1"/>
      <c r="K14" s="1"/>
      <c r="L14" s="1"/>
      <c r="M14" s="1"/>
      <c r="N14" s="1"/>
      <c r="O14" s="1"/>
      <c r="P14" s="1"/>
      <c r="Q14" s="1"/>
      <c r="R14" s="1"/>
      <c r="S14" s="1"/>
      <c r="T14" s="1"/>
      <c r="U14" s="1"/>
      <c r="V14" s="1"/>
      <c r="W14" s="1"/>
      <c r="X14" s="1"/>
      <c r="Y14" s="1"/>
    </row>
    <row r="15" spans="1:25" ht="19.5" customHeight="1">
      <c r="A15" s="1"/>
      <c r="B15" s="8"/>
      <c r="C15" s="289" t="s">
        <v>11</v>
      </c>
      <c r="D15" s="290"/>
      <c r="E15" s="291" t="s">
        <v>12</v>
      </c>
      <c r="F15" s="292"/>
      <c r="G15" s="9"/>
      <c r="H15" s="12"/>
      <c r="I15" s="1"/>
      <c r="J15" s="1"/>
      <c r="K15" s="1"/>
      <c r="L15" s="1"/>
      <c r="M15" s="1"/>
      <c r="N15" s="1"/>
      <c r="O15" s="1"/>
      <c r="P15" s="1"/>
      <c r="Q15" s="1"/>
      <c r="R15" s="1"/>
      <c r="S15" s="1"/>
      <c r="T15" s="1"/>
      <c r="U15" s="1"/>
      <c r="V15" s="1"/>
      <c r="W15" s="1"/>
      <c r="X15" s="1"/>
      <c r="Y15" s="1"/>
    </row>
    <row r="16" spans="1:25" ht="69.75" customHeight="1">
      <c r="A16" s="1"/>
      <c r="B16" s="8"/>
      <c r="C16" s="289" t="s">
        <v>13</v>
      </c>
      <c r="D16" s="290"/>
      <c r="E16" s="291" t="s">
        <v>14</v>
      </c>
      <c r="F16" s="292"/>
      <c r="G16" s="9"/>
      <c r="H16" s="12"/>
      <c r="I16" s="1"/>
      <c r="J16" s="1"/>
      <c r="K16" s="1"/>
      <c r="L16" s="1"/>
      <c r="M16" s="1"/>
      <c r="N16" s="1"/>
      <c r="O16" s="1"/>
      <c r="P16" s="1"/>
      <c r="Q16" s="1"/>
      <c r="R16" s="1"/>
      <c r="S16" s="1"/>
      <c r="T16" s="1"/>
      <c r="U16" s="1"/>
      <c r="V16" s="1"/>
      <c r="W16" s="1"/>
      <c r="X16" s="1"/>
      <c r="Y16" s="1"/>
    </row>
    <row r="17" spans="1:25" ht="34.5" customHeight="1">
      <c r="A17" s="1"/>
      <c r="B17" s="8"/>
      <c r="C17" s="264" t="s">
        <v>15</v>
      </c>
      <c r="D17" s="265"/>
      <c r="E17" s="293" t="s">
        <v>16</v>
      </c>
      <c r="F17" s="294"/>
      <c r="G17" s="9"/>
      <c r="H17" s="12"/>
      <c r="I17" s="1"/>
      <c r="J17" s="1"/>
      <c r="K17" s="1"/>
      <c r="L17" s="1"/>
      <c r="M17" s="1"/>
      <c r="N17" s="1"/>
      <c r="O17" s="1"/>
      <c r="P17" s="1"/>
      <c r="Q17" s="1"/>
      <c r="R17" s="1"/>
      <c r="S17" s="1"/>
      <c r="T17" s="1"/>
      <c r="U17" s="1"/>
      <c r="V17" s="1"/>
      <c r="W17" s="1"/>
      <c r="X17" s="1"/>
      <c r="Y17" s="1"/>
    </row>
    <row r="18" spans="1:25" ht="27.75" customHeight="1">
      <c r="A18" s="1"/>
      <c r="B18" s="8"/>
      <c r="C18" s="264" t="s">
        <v>17</v>
      </c>
      <c r="D18" s="265"/>
      <c r="E18" s="293" t="s">
        <v>18</v>
      </c>
      <c r="F18" s="294"/>
      <c r="G18" s="9"/>
      <c r="H18" s="12"/>
      <c r="I18" s="1"/>
      <c r="J18" s="1"/>
      <c r="K18" s="1"/>
      <c r="L18" s="1"/>
      <c r="M18" s="1"/>
      <c r="N18" s="1"/>
      <c r="O18" s="1"/>
      <c r="P18" s="1"/>
      <c r="Q18" s="1"/>
      <c r="R18" s="1"/>
      <c r="S18" s="1"/>
      <c r="T18" s="1"/>
      <c r="U18" s="1"/>
      <c r="V18" s="1"/>
      <c r="W18" s="1"/>
      <c r="X18" s="1"/>
      <c r="Y18" s="1"/>
    </row>
    <row r="19" spans="1:25" ht="28.5" customHeight="1">
      <c r="A19" s="1"/>
      <c r="B19" s="8"/>
      <c r="C19" s="264" t="s">
        <v>19</v>
      </c>
      <c r="D19" s="265"/>
      <c r="E19" s="293" t="s">
        <v>20</v>
      </c>
      <c r="F19" s="294"/>
      <c r="G19" s="9"/>
      <c r="H19" s="12"/>
      <c r="I19" s="1"/>
      <c r="J19" s="1"/>
      <c r="K19" s="1"/>
      <c r="L19" s="1"/>
      <c r="M19" s="1"/>
      <c r="N19" s="1"/>
      <c r="O19" s="1"/>
      <c r="P19" s="1"/>
      <c r="Q19" s="1"/>
      <c r="R19" s="1"/>
      <c r="S19" s="1"/>
      <c r="T19" s="1"/>
      <c r="U19" s="1"/>
      <c r="V19" s="1"/>
      <c r="W19" s="1"/>
      <c r="X19" s="1"/>
      <c r="Y19" s="1"/>
    </row>
    <row r="20" spans="1:25" ht="72.75" customHeight="1">
      <c r="A20" s="1"/>
      <c r="B20" s="8"/>
      <c r="C20" s="264" t="s">
        <v>21</v>
      </c>
      <c r="D20" s="265"/>
      <c r="E20" s="293" t="s">
        <v>22</v>
      </c>
      <c r="F20" s="294"/>
      <c r="G20" s="9"/>
      <c r="H20" s="12"/>
      <c r="I20" s="1"/>
      <c r="J20" s="1"/>
      <c r="K20" s="1"/>
      <c r="L20" s="1"/>
      <c r="M20" s="1"/>
      <c r="N20" s="1"/>
      <c r="O20" s="1"/>
      <c r="P20" s="1"/>
      <c r="Q20" s="1"/>
      <c r="R20" s="1"/>
      <c r="S20" s="1"/>
      <c r="T20" s="1"/>
      <c r="U20" s="1"/>
      <c r="V20" s="1"/>
      <c r="W20" s="1"/>
      <c r="X20" s="1"/>
      <c r="Y20" s="1"/>
    </row>
    <row r="21" spans="1:25" ht="64.5" customHeight="1">
      <c r="A21" s="1"/>
      <c r="B21" s="8"/>
      <c r="C21" s="264" t="s">
        <v>23</v>
      </c>
      <c r="D21" s="265"/>
      <c r="E21" s="293" t="s">
        <v>24</v>
      </c>
      <c r="F21" s="294"/>
      <c r="G21" s="9"/>
      <c r="H21" s="12"/>
      <c r="I21" s="1"/>
      <c r="J21" s="1"/>
      <c r="K21" s="1"/>
      <c r="L21" s="1"/>
      <c r="M21" s="1"/>
      <c r="N21" s="1"/>
      <c r="O21" s="1"/>
      <c r="P21" s="1"/>
      <c r="Q21" s="1"/>
      <c r="R21" s="1"/>
      <c r="S21" s="1"/>
      <c r="T21" s="1"/>
      <c r="U21" s="1"/>
      <c r="V21" s="1"/>
      <c r="W21" s="1"/>
      <c r="X21" s="1"/>
      <c r="Y21" s="1"/>
    </row>
    <row r="22" spans="1:25" ht="71.25" customHeight="1">
      <c r="A22" s="1"/>
      <c r="B22" s="8"/>
      <c r="C22" s="264" t="s">
        <v>25</v>
      </c>
      <c r="D22" s="265"/>
      <c r="E22" s="293" t="s">
        <v>26</v>
      </c>
      <c r="F22" s="294"/>
      <c r="G22" s="9"/>
      <c r="H22" s="12"/>
      <c r="I22" s="1"/>
      <c r="J22" s="1"/>
      <c r="K22" s="1"/>
      <c r="L22" s="1"/>
      <c r="M22" s="1"/>
      <c r="N22" s="1"/>
      <c r="O22" s="1"/>
      <c r="P22" s="1"/>
      <c r="Q22" s="1"/>
      <c r="R22" s="1"/>
      <c r="S22" s="1"/>
      <c r="T22" s="1"/>
      <c r="U22" s="1"/>
      <c r="V22" s="1"/>
      <c r="W22" s="1"/>
      <c r="X22" s="1"/>
      <c r="Y22" s="1"/>
    </row>
    <row r="23" spans="1:25" ht="55.5" customHeight="1">
      <c r="A23" s="1"/>
      <c r="B23" s="8"/>
      <c r="C23" s="264" t="s">
        <v>27</v>
      </c>
      <c r="D23" s="265"/>
      <c r="E23" s="293" t="s">
        <v>28</v>
      </c>
      <c r="F23" s="294"/>
      <c r="G23" s="9"/>
      <c r="H23" s="12"/>
      <c r="I23" s="1"/>
      <c r="J23" s="1"/>
      <c r="K23" s="1"/>
      <c r="L23" s="1"/>
      <c r="M23" s="1"/>
      <c r="N23" s="1"/>
      <c r="O23" s="1"/>
      <c r="P23" s="1"/>
      <c r="Q23" s="1"/>
      <c r="R23" s="1"/>
      <c r="S23" s="1"/>
      <c r="T23" s="1"/>
      <c r="U23" s="1"/>
      <c r="V23" s="1"/>
      <c r="W23" s="1"/>
      <c r="X23" s="1"/>
      <c r="Y23" s="1"/>
    </row>
    <row r="24" spans="1:25" ht="42" customHeight="1">
      <c r="A24" s="1"/>
      <c r="B24" s="8"/>
      <c r="C24" s="264" t="s">
        <v>29</v>
      </c>
      <c r="D24" s="265"/>
      <c r="E24" s="293" t="s">
        <v>30</v>
      </c>
      <c r="F24" s="294"/>
      <c r="G24" s="9"/>
      <c r="H24" s="12"/>
      <c r="I24" s="1"/>
      <c r="J24" s="1"/>
      <c r="K24" s="1"/>
      <c r="L24" s="1"/>
      <c r="M24" s="1"/>
      <c r="N24" s="1"/>
      <c r="O24" s="1"/>
      <c r="P24" s="1"/>
      <c r="Q24" s="1"/>
      <c r="R24" s="1"/>
      <c r="S24" s="1"/>
      <c r="T24" s="1"/>
      <c r="U24" s="1"/>
      <c r="V24" s="1"/>
      <c r="W24" s="1"/>
      <c r="X24" s="1"/>
      <c r="Y24" s="1"/>
    </row>
    <row r="25" spans="1:25" ht="59.25" customHeight="1">
      <c r="A25" s="1"/>
      <c r="B25" s="8"/>
      <c r="C25" s="264" t="s">
        <v>31</v>
      </c>
      <c r="D25" s="265"/>
      <c r="E25" s="293" t="s">
        <v>32</v>
      </c>
      <c r="F25" s="294"/>
      <c r="G25" s="9"/>
      <c r="H25" s="12"/>
      <c r="I25" s="1"/>
      <c r="J25" s="1"/>
      <c r="K25" s="1"/>
      <c r="L25" s="1"/>
      <c r="M25" s="1"/>
      <c r="N25" s="1"/>
      <c r="O25" s="1"/>
      <c r="P25" s="1"/>
      <c r="Q25" s="1"/>
      <c r="R25" s="1"/>
      <c r="S25" s="1"/>
      <c r="T25" s="1"/>
      <c r="U25" s="1"/>
      <c r="V25" s="1"/>
      <c r="W25" s="1"/>
      <c r="X25" s="1"/>
      <c r="Y25" s="1"/>
    </row>
    <row r="26" spans="1:25" ht="23.25" customHeight="1">
      <c r="A26" s="1"/>
      <c r="B26" s="8"/>
      <c r="C26" s="264" t="s">
        <v>33</v>
      </c>
      <c r="D26" s="265"/>
      <c r="E26" s="293" t="s">
        <v>34</v>
      </c>
      <c r="F26" s="294"/>
      <c r="G26" s="9"/>
      <c r="H26" s="12"/>
      <c r="I26" s="1"/>
      <c r="J26" s="1"/>
      <c r="K26" s="1"/>
      <c r="L26" s="1"/>
      <c r="M26" s="1"/>
      <c r="N26" s="1"/>
      <c r="O26" s="1"/>
      <c r="P26" s="1"/>
      <c r="Q26" s="1"/>
      <c r="R26" s="1"/>
      <c r="S26" s="1"/>
      <c r="T26" s="1"/>
      <c r="U26" s="1"/>
      <c r="V26" s="1"/>
      <c r="W26" s="1"/>
      <c r="X26" s="1"/>
      <c r="Y26" s="1"/>
    </row>
    <row r="27" spans="1:25" ht="30.75" customHeight="1">
      <c r="A27" s="1"/>
      <c r="B27" s="8"/>
      <c r="C27" s="264" t="s">
        <v>35</v>
      </c>
      <c r="D27" s="265"/>
      <c r="E27" s="293" t="s">
        <v>36</v>
      </c>
      <c r="F27" s="294"/>
      <c r="G27" s="9"/>
      <c r="H27" s="12"/>
      <c r="I27" s="1"/>
      <c r="J27" s="1"/>
      <c r="K27" s="1"/>
      <c r="L27" s="1"/>
      <c r="M27" s="1"/>
      <c r="N27" s="1"/>
      <c r="O27" s="1"/>
      <c r="P27" s="1"/>
      <c r="Q27" s="1"/>
      <c r="R27" s="1"/>
      <c r="S27" s="1"/>
      <c r="T27" s="1"/>
      <c r="U27" s="1"/>
      <c r="V27" s="1"/>
      <c r="W27" s="1"/>
      <c r="X27" s="1"/>
      <c r="Y27" s="1"/>
    </row>
    <row r="28" spans="1:25" ht="35.25" customHeight="1">
      <c r="A28" s="1"/>
      <c r="B28" s="8"/>
      <c r="C28" s="264" t="s">
        <v>37</v>
      </c>
      <c r="D28" s="265"/>
      <c r="E28" s="293" t="s">
        <v>38</v>
      </c>
      <c r="F28" s="294"/>
      <c r="G28" s="9"/>
      <c r="H28" s="12"/>
      <c r="I28" s="1"/>
      <c r="J28" s="1"/>
      <c r="K28" s="1"/>
      <c r="L28" s="1"/>
      <c r="M28" s="1"/>
      <c r="N28" s="1"/>
      <c r="O28" s="1"/>
      <c r="P28" s="1"/>
      <c r="Q28" s="1"/>
      <c r="R28" s="1"/>
      <c r="S28" s="1"/>
      <c r="T28" s="1"/>
      <c r="U28" s="1"/>
      <c r="V28" s="1"/>
      <c r="W28" s="1"/>
      <c r="X28" s="1"/>
      <c r="Y28" s="1"/>
    </row>
    <row r="29" spans="1:25" ht="33" customHeight="1">
      <c r="A29" s="1"/>
      <c r="B29" s="8"/>
      <c r="C29" s="264" t="s">
        <v>39</v>
      </c>
      <c r="D29" s="265"/>
      <c r="E29" s="293" t="s">
        <v>38</v>
      </c>
      <c r="F29" s="294"/>
      <c r="G29" s="9"/>
      <c r="H29" s="12"/>
      <c r="I29" s="1"/>
      <c r="J29" s="1"/>
      <c r="K29" s="1"/>
      <c r="L29" s="1"/>
      <c r="M29" s="1"/>
      <c r="N29" s="1"/>
      <c r="O29" s="1"/>
      <c r="P29" s="1"/>
      <c r="Q29" s="1"/>
      <c r="R29" s="1"/>
      <c r="S29" s="1"/>
      <c r="T29" s="1"/>
      <c r="U29" s="1"/>
      <c r="V29" s="1"/>
      <c r="W29" s="1"/>
      <c r="X29" s="1"/>
      <c r="Y29" s="1"/>
    </row>
    <row r="30" spans="1:25" ht="30" customHeight="1">
      <c r="A30" s="1"/>
      <c r="B30" s="8"/>
      <c r="C30" s="264" t="s">
        <v>40</v>
      </c>
      <c r="D30" s="265"/>
      <c r="E30" s="293" t="s">
        <v>41</v>
      </c>
      <c r="F30" s="294"/>
      <c r="G30" s="9"/>
      <c r="H30" s="12"/>
      <c r="I30" s="1"/>
      <c r="J30" s="1"/>
      <c r="K30" s="1"/>
      <c r="L30" s="1"/>
      <c r="M30" s="1"/>
      <c r="N30" s="1"/>
      <c r="O30" s="1"/>
      <c r="P30" s="1"/>
      <c r="Q30" s="1"/>
      <c r="R30" s="1"/>
      <c r="S30" s="1"/>
      <c r="T30" s="1"/>
      <c r="U30" s="1"/>
      <c r="V30" s="1"/>
      <c r="W30" s="1"/>
      <c r="X30" s="1"/>
      <c r="Y30" s="1"/>
    </row>
    <row r="31" spans="1:25" ht="35.25" customHeight="1">
      <c r="A31" s="1"/>
      <c r="B31" s="8"/>
      <c r="C31" s="264" t="s">
        <v>42</v>
      </c>
      <c r="D31" s="265"/>
      <c r="E31" s="293" t="s">
        <v>43</v>
      </c>
      <c r="F31" s="294"/>
      <c r="G31" s="9"/>
      <c r="H31" s="12"/>
      <c r="I31" s="1"/>
      <c r="J31" s="1"/>
      <c r="K31" s="1"/>
      <c r="L31" s="1"/>
      <c r="M31" s="1"/>
      <c r="N31" s="1"/>
      <c r="O31" s="1"/>
      <c r="P31" s="1"/>
      <c r="Q31" s="1"/>
      <c r="R31" s="1"/>
      <c r="S31" s="1"/>
      <c r="T31" s="1"/>
      <c r="U31" s="1"/>
      <c r="V31" s="1"/>
      <c r="W31" s="1"/>
      <c r="X31" s="1"/>
      <c r="Y31" s="1"/>
    </row>
    <row r="32" spans="1:25" ht="31.5" customHeight="1">
      <c r="A32" s="1"/>
      <c r="B32" s="8"/>
      <c r="C32" s="264" t="s">
        <v>44</v>
      </c>
      <c r="D32" s="265"/>
      <c r="E32" s="293" t="s">
        <v>45</v>
      </c>
      <c r="F32" s="294"/>
      <c r="G32" s="9"/>
      <c r="H32" s="12"/>
      <c r="I32" s="1"/>
      <c r="J32" s="1"/>
      <c r="K32" s="1"/>
      <c r="L32" s="1"/>
      <c r="M32" s="1"/>
      <c r="N32" s="1"/>
      <c r="O32" s="1"/>
      <c r="P32" s="1"/>
      <c r="Q32" s="1"/>
      <c r="R32" s="1"/>
      <c r="S32" s="1"/>
      <c r="T32" s="1"/>
      <c r="U32" s="1"/>
      <c r="V32" s="1"/>
      <c r="W32" s="1"/>
      <c r="X32" s="1"/>
      <c r="Y32" s="1"/>
    </row>
    <row r="33" spans="1:25" ht="35.25" customHeight="1">
      <c r="A33" s="1"/>
      <c r="B33" s="8"/>
      <c r="C33" s="264" t="s">
        <v>46</v>
      </c>
      <c r="D33" s="265"/>
      <c r="E33" s="293" t="s">
        <v>47</v>
      </c>
      <c r="F33" s="294"/>
      <c r="G33" s="9"/>
      <c r="H33" s="12"/>
      <c r="I33" s="1"/>
      <c r="J33" s="1"/>
      <c r="K33" s="1"/>
      <c r="L33" s="1"/>
      <c r="M33" s="1"/>
      <c r="N33" s="1"/>
      <c r="O33" s="1"/>
      <c r="P33" s="1"/>
      <c r="Q33" s="1"/>
      <c r="R33" s="1"/>
      <c r="S33" s="1"/>
      <c r="T33" s="1"/>
      <c r="U33" s="1"/>
      <c r="V33" s="1"/>
      <c r="W33" s="1"/>
      <c r="X33" s="1"/>
      <c r="Y33" s="1"/>
    </row>
    <row r="34" spans="1:25" ht="59.25" customHeight="1">
      <c r="A34" s="1"/>
      <c r="B34" s="8"/>
      <c r="C34" s="264" t="s">
        <v>48</v>
      </c>
      <c r="D34" s="265"/>
      <c r="E34" s="293" t="s">
        <v>49</v>
      </c>
      <c r="F34" s="294"/>
      <c r="G34" s="9"/>
      <c r="H34" s="12"/>
      <c r="I34" s="1"/>
      <c r="J34" s="1"/>
      <c r="K34" s="1"/>
      <c r="L34" s="1"/>
      <c r="M34" s="1"/>
      <c r="N34" s="1"/>
      <c r="O34" s="1"/>
      <c r="P34" s="1"/>
      <c r="Q34" s="1"/>
      <c r="R34" s="1"/>
      <c r="S34" s="1"/>
      <c r="T34" s="1"/>
      <c r="U34" s="1"/>
      <c r="V34" s="1"/>
      <c r="W34" s="1"/>
      <c r="X34" s="1"/>
      <c r="Y34" s="1"/>
    </row>
    <row r="35" spans="1:25" ht="29.25" customHeight="1">
      <c r="A35" s="1"/>
      <c r="B35" s="8"/>
      <c r="C35" s="264" t="s">
        <v>50</v>
      </c>
      <c r="D35" s="265"/>
      <c r="E35" s="293" t="s">
        <v>51</v>
      </c>
      <c r="F35" s="294"/>
      <c r="G35" s="9"/>
      <c r="H35" s="12"/>
      <c r="I35" s="1"/>
      <c r="J35" s="1"/>
      <c r="K35" s="1"/>
      <c r="L35" s="1"/>
      <c r="M35" s="1"/>
      <c r="N35" s="1"/>
      <c r="O35" s="1"/>
      <c r="P35" s="1"/>
      <c r="Q35" s="1"/>
      <c r="R35" s="1"/>
      <c r="S35" s="1"/>
      <c r="T35" s="1"/>
      <c r="U35" s="1"/>
      <c r="V35" s="1"/>
      <c r="W35" s="1"/>
      <c r="X35" s="1"/>
      <c r="Y35" s="1"/>
    </row>
    <row r="36" spans="1:25" ht="82.5" customHeight="1">
      <c r="A36" s="1"/>
      <c r="B36" s="8"/>
      <c r="C36" s="264" t="s">
        <v>52</v>
      </c>
      <c r="D36" s="265"/>
      <c r="E36" s="293" t="s">
        <v>53</v>
      </c>
      <c r="F36" s="294"/>
      <c r="G36" s="9"/>
      <c r="H36" s="12"/>
      <c r="I36" s="1"/>
      <c r="J36" s="1"/>
      <c r="K36" s="1"/>
      <c r="L36" s="1"/>
      <c r="M36" s="1"/>
      <c r="N36" s="1"/>
      <c r="O36" s="1"/>
      <c r="P36" s="1"/>
      <c r="Q36" s="1"/>
      <c r="R36" s="1"/>
      <c r="S36" s="1"/>
      <c r="T36" s="1"/>
      <c r="U36" s="1"/>
      <c r="V36" s="1"/>
      <c r="W36" s="1"/>
      <c r="X36" s="1"/>
      <c r="Y36" s="1"/>
    </row>
    <row r="37" spans="1:25" ht="46.5" customHeight="1">
      <c r="A37" s="1"/>
      <c r="B37" s="8"/>
      <c r="C37" s="264" t="s">
        <v>54</v>
      </c>
      <c r="D37" s="265"/>
      <c r="E37" s="293" t="s">
        <v>55</v>
      </c>
      <c r="F37" s="294"/>
      <c r="G37" s="9"/>
      <c r="H37" s="12"/>
      <c r="I37" s="1"/>
      <c r="J37" s="1"/>
      <c r="K37" s="1"/>
      <c r="L37" s="1"/>
      <c r="M37" s="1"/>
      <c r="N37" s="1"/>
      <c r="O37" s="1"/>
      <c r="P37" s="1"/>
      <c r="Q37" s="1"/>
      <c r="R37" s="1"/>
      <c r="S37" s="1"/>
      <c r="T37" s="1"/>
      <c r="U37" s="1"/>
      <c r="V37" s="1"/>
      <c r="W37" s="1"/>
      <c r="X37" s="1"/>
      <c r="Y37" s="1"/>
    </row>
    <row r="38" spans="1:25" ht="6.75" customHeight="1">
      <c r="A38" s="1"/>
      <c r="B38" s="8"/>
      <c r="C38" s="266"/>
      <c r="D38" s="267"/>
      <c r="E38" s="295"/>
      <c r="F38" s="296"/>
      <c r="G38" s="9"/>
      <c r="H38" s="12"/>
      <c r="I38" s="1"/>
      <c r="J38" s="1"/>
      <c r="K38" s="1"/>
      <c r="L38" s="1"/>
      <c r="M38" s="1"/>
      <c r="N38" s="1"/>
      <c r="O38" s="1"/>
      <c r="P38" s="1"/>
      <c r="Q38" s="1"/>
      <c r="R38" s="1"/>
      <c r="S38" s="1"/>
      <c r="T38" s="1"/>
      <c r="U38" s="1"/>
      <c r="V38" s="1"/>
      <c r="W38" s="1"/>
      <c r="X38" s="1"/>
      <c r="Y38" s="1"/>
    </row>
    <row r="39" spans="1:25" ht="14.25" customHeight="1">
      <c r="A39" s="1"/>
      <c r="B39" s="8"/>
      <c r="C39" s="13"/>
      <c r="D39" s="13"/>
      <c r="E39" s="14"/>
      <c r="F39" s="14"/>
      <c r="G39" s="9"/>
      <c r="H39" s="12"/>
      <c r="I39" s="1"/>
      <c r="J39" s="1"/>
      <c r="K39" s="1"/>
      <c r="L39" s="1"/>
      <c r="M39" s="1"/>
      <c r="N39" s="1"/>
      <c r="O39" s="1"/>
      <c r="P39" s="1"/>
      <c r="Q39" s="1"/>
      <c r="R39" s="1"/>
      <c r="S39" s="1"/>
      <c r="T39" s="1"/>
      <c r="U39" s="1"/>
      <c r="V39" s="1"/>
      <c r="W39" s="1"/>
      <c r="X39" s="1"/>
      <c r="Y39" s="1"/>
    </row>
    <row r="40" spans="1:25" ht="87" customHeight="1">
      <c r="A40" s="1"/>
      <c r="B40" s="297" t="s">
        <v>56</v>
      </c>
      <c r="C40" s="298"/>
      <c r="D40" s="298"/>
      <c r="E40" s="298"/>
      <c r="F40" s="298"/>
      <c r="G40" s="298"/>
      <c r="H40" s="299"/>
      <c r="I40" s="1"/>
      <c r="J40" s="1"/>
      <c r="K40" s="1"/>
      <c r="L40" s="1"/>
      <c r="M40" s="1"/>
      <c r="N40" s="1"/>
      <c r="O40" s="1"/>
      <c r="P40" s="1"/>
      <c r="Q40" s="1"/>
      <c r="R40" s="1"/>
      <c r="S40" s="1"/>
      <c r="T40" s="1"/>
      <c r="U40" s="1"/>
      <c r="V40" s="1"/>
      <c r="W40" s="1"/>
      <c r="X40" s="1"/>
      <c r="Y40" s="1"/>
    </row>
    <row r="41" spans="1:25" ht="20.25" customHeight="1">
      <c r="A41" s="1"/>
      <c r="B41" s="297" t="s">
        <v>57</v>
      </c>
      <c r="C41" s="298"/>
      <c r="D41" s="298"/>
      <c r="E41" s="298"/>
      <c r="F41" s="298"/>
      <c r="G41" s="298"/>
      <c r="H41" s="299"/>
      <c r="I41" s="1"/>
      <c r="J41" s="1"/>
      <c r="K41" s="1"/>
      <c r="L41" s="1"/>
      <c r="M41" s="1"/>
      <c r="N41" s="1"/>
      <c r="O41" s="1"/>
      <c r="P41" s="1"/>
      <c r="Q41" s="1"/>
      <c r="R41" s="1"/>
      <c r="S41" s="1"/>
      <c r="T41" s="1"/>
      <c r="U41" s="1"/>
      <c r="V41" s="1"/>
      <c r="W41" s="1"/>
      <c r="X41" s="1"/>
      <c r="Y41" s="1"/>
    </row>
    <row r="42" spans="1:25" ht="20.25" customHeight="1">
      <c r="A42" s="1"/>
      <c r="B42" s="297" t="s">
        <v>58</v>
      </c>
      <c r="C42" s="298"/>
      <c r="D42" s="298"/>
      <c r="E42" s="298"/>
      <c r="F42" s="298"/>
      <c r="G42" s="298"/>
      <c r="H42" s="299"/>
      <c r="I42" s="1"/>
      <c r="J42" s="1"/>
      <c r="K42" s="1"/>
      <c r="L42" s="1"/>
      <c r="M42" s="1"/>
      <c r="N42" s="1"/>
      <c r="O42" s="1"/>
      <c r="P42" s="1"/>
      <c r="Q42" s="1"/>
      <c r="R42" s="1"/>
      <c r="S42" s="1"/>
      <c r="T42" s="1"/>
      <c r="U42" s="1"/>
      <c r="V42" s="1"/>
      <c r="W42" s="1"/>
      <c r="X42" s="1"/>
      <c r="Y42" s="1"/>
    </row>
    <row r="43" spans="1:25" ht="20.25" customHeight="1">
      <c r="A43" s="1"/>
      <c r="B43" s="297" t="s">
        <v>59</v>
      </c>
      <c r="C43" s="298"/>
      <c r="D43" s="298"/>
      <c r="E43" s="298"/>
      <c r="F43" s="298"/>
      <c r="G43" s="298"/>
      <c r="H43" s="299"/>
      <c r="I43" s="1"/>
      <c r="J43" s="1"/>
      <c r="K43" s="1"/>
      <c r="L43" s="1"/>
      <c r="M43" s="1"/>
      <c r="N43" s="1"/>
      <c r="O43" s="1"/>
      <c r="P43" s="1"/>
      <c r="Q43" s="1"/>
      <c r="R43" s="1"/>
      <c r="S43" s="1"/>
      <c r="T43" s="1"/>
      <c r="U43" s="1"/>
      <c r="V43" s="1"/>
      <c r="W43" s="1"/>
      <c r="X43" s="1"/>
      <c r="Y43" s="1"/>
    </row>
    <row r="44" spans="1:25" ht="14.25" customHeight="1">
      <c r="A44" s="1"/>
      <c r="B44" s="297" t="s">
        <v>60</v>
      </c>
      <c r="C44" s="298"/>
      <c r="D44" s="298"/>
      <c r="E44" s="298"/>
      <c r="F44" s="298"/>
      <c r="G44" s="298"/>
      <c r="H44" s="299"/>
      <c r="I44" s="1"/>
      <c r="J44" s="1"/>
      <c r="K44" s="1"/>
      <c r="L44" s="1"/>
      <c r="M44" s="1"/>
      <c r="N44" s="1"/>
      <c r="O44" s="1"/>
      <c r="P44" s="1"/>
      <c r="Q44" s="1"/>
      <c r="R44" s="1"/>
      <c r="S44" s="1"/>
      <c r="T44" s="1"/>
      <c r="U44" s="1"/>
      <c r="V44" s="1"/>
      <c r="W44" s="1"/>
      <c r="X44" s="1"/>
      <c r="Y44" s="1"/>
    </row>
    <row r="45" spans="1:25" ht="14.25" customHeight="1">
      <c r="A45" s="1"/>
      <c r="B45" s="15"/>
      <c r="C45" s="16"/>
      <c r="D45" s="16"/>
      <c r="E45" s="16"/>
      <c r="F45" s="16"/>
      <c r="G45" s="16"/>
      <c r="H45" s="17"/>
      <c r="I45" s="1"/>
      <c r="J45" s="1"/>
      <c r="K45" s="1"/>
      <c r="L45" s="1"/>
      <c r="M45" s="1"/>
      <c r="N45" s="1"/>
      <c r="O45" s="1"/>
      <c r="P45" s="1"/>
      <c r="Q45" s="1"/>
      <c r="R45" s="1"/>
      <c r="S45" s="1"/>
      <c r="T45" s="1"/>
      <c r="U45" s="1"/>
      <c r="V45" s="1"/>
      <c r="W45" s="1"/>
      <c r="X45" s="1"/>
      <c r="Y45" s="1"/>
    </row>
    <row r="46" spans="1:25" ht="14.25" customHeight="1">
      <c r="A46" s="1"/>
      <c r="B46" s="1"/>
      <c r="C46" s="1"/>
      <c r="D46" s="1"/>
      <c r="E46" s="1"/>
      <c r="F46" s="1"/>
      <c r="G46" s="1"/>
      <c r="H46" s="1"/>
      <c r="I46" s="1"/>
      <c r="J46" s="1"/>
      <c r="K46" s="1"/>
      <c r="L46" s="1"/>
      <c r="M46" s="1"/>
      <c r="N46" s="1"/>
      <c r="O46" s="1"/>
      <c r="P46" s="1"/>
      <c r="Q46" s="1"/>
      <c r="R46" s="1"/>
      <c r="S46" s="1"/>
      <c r="T46" s="1"/>
      <c r="U46" s="1"/>
      <c r="V46" s="1"/>
      <c r="W46" s="1"/>
      <c r="X46" s="1"/>
      <c r="Y46" s="1"/>
    </row>
    <row r="47" spans="1:25" ht="14.25" customHeight="1">
      <c r="A47" s="1"/>
      <c r="B47" s="1"/>
      <c r="C47" s="1"/>
      <c r="D47" s="1"/>
      <c r="E47" s="1"/>
      <c r="F47" s="1"/>
      <c r="G47" s="1"/>
      <c r="H47" s="1"/>
      <c r="I47" s="1"/>
      <c r="J47" s="1"/>
      <c r="K47" s="1"/>
      <c r="L47" s="1"/>
      <c r="M47" s="1"/>
      <c r="N47" s="1"/>
      <c r="O47" s="1"/>
      <c r="P47" s="1"/>
      <c r="Q47" s="1"/>
      <c r="R47" s="1"/>
      <c r="S47" s="1"/>
      <c r="T47" s="1"/>
      <c r="U47" s="1"/>
      <c r="V47" s="1"/>
      <c r="W47" s="1"/>
      <c r="X47" s="1"/>
      <c r="Y47" s="1"/>
    </row>
    <row r="48" spans="1:25" ht="14.25" customHeight="1">
      <c r="A48" s="1"/>
      <c r="B48" s="1"/>
      <c r="C48" s="1"/>
      <c r="D48" s="1"/>
      <c r="E48" s="1"/>
      <c r="F48" s="1"/>
      <c r="G48" s="1"/>
      <c r="H48" s="1"/>
      <c r="I48" s="1"/>
      <c r="J48" s="1"/>
      <c r="K48" s="1"/>
      <c r="L48" s="1"/>
      <c r="M48" s="1"/>
      <c r="N48" s="1"/>
      <c r="O48" s="1"/>
      <c r="P48" s="1"/>
      <c r="Q48" s="1"/>
      <c r="R48" s="1"/>
      <c r="S48" s="1"/>
      <c r="T48" s="1"/>
      <c r="U48" s="1"/>
      <c r="V48" s="1"/>
      <c r="W48" s="1"/>
      <c r="X48" s="1"/>
      <c r="Y48" s="1"/>
    </row>
    <row r="49" spans="1:25" ht="14.25" customHeight="1">
      <c r="A49" s="1"/>
      <c r="B49" s="1"/>
      <c r="C49" s="1"/>
      <c r="D49" s="1"/>
      <c r="E49" s="1"/>
      <c r="F49" s="1"/>
      <c r="G49" s="1"/>
      <c r="H49" s="1"/>
      <c r="I49" s="1"/>
      <c r="J49" s="1"/>
      <c r="K49" s="1"/>
      <c r="L49" s="1"/>
      <c r="M49" s="1"/>
      <c r="N49" s="1"/>
      <c r="O49" s="1"/>
      <c r="P49" s="1"/>
      <c r="Q49" s="1"/>
      <c r="R49" s="1"/>
      <c r="S49" s="1"/>
      <c r="T49" s="1"/>
      <c r="U49" s="1"/>
      <c r="V49" s="1"/>
      <c r="W49" s="1"/>
      <c r="X49" s="1"/>
      <c r="Y49" s="1"/>
    </row>
    <row r="50" spans="1:25" ht="14.25" customHeight="1">
      <c r="A50" s="1"/>
      <c r="B50" s="1"/>
      <c r="C50" s="1"/>
      <c r="D50" s="1"/>
      <c r="E50" s="1"/>
      <c r="F50" s="1"/>
      <c r="G50" s="1"/>
      <c r="H50" s="1"/>
      <c r="I50" s="1"/>
      <c r="J50" s="1"/>
      <c r="K50" s="1"/>
      <c r="L50" s="1"/>
      <c r="M50" s="1"/>
      <c r="N50" s="1"/>
      <c r="O50" s="1"/>
      <c r="P50" s="1"/>
      <c r="Q50" s="1"/>
      <c r="R50" s="1"/>
      <c r="S50" s="1"/>
      <c r="T50" s="1"/>
      <c r="U50" s="1"/>
      <c r="V50" s="1"/>
      <c r="W50" s="1"/>
      <c r="X50" s="1"/>
      <c r="Y50" s="1"/>
    </row>
    <row r="51" spans="1:25" ht="14.25" customHeight="1">
      <c r="A51" s="1"/>
      <c r="B51" s="1"/>
      <c r="C51" s="1"/>
      <c r="D51" s="1"/>
      <c r="E51" s="1"/>
      <c r="F51" s="1"/>
      <c r="G51" s="1"/>
      <c r="H51" s="1"/>
      <c r="I51" s="1"/>
      <c r="J51" s="1"/>
      <c r="K51" s="1"/>
      <c r="L51" s="1"/>
      <c r="M51" s="1"/>
      <c r="N51" s="1"/>
      <c r="O51" s="1"/>
      <c r="P51" s="1"/>
      <c r="Q51" s="1"/>
      <c r="R51" s="1"/>
      <c r="S51" s="1"/>
      <c r="T51" s="1"/>
      <c r="U51" s="1"/>
      <c r="V51" s="1"/>
      <c r="W51" s="1"/>
      <c r="X51" s="1"/>
      <c r="Y51" s="1"/>
    </row>
    <row r="52" spans="1:25" ht="14.25" customHeight="1">
      <c r="A52" s="1"/>
      <c r="B52" s="1"/>
      <c r="C52" s="1"/>
      <c r="D52" s="1"/>
      <c r="E52" s="1"/>
      <c r="F52" s="1"/>
      <c r="G52" s="1"/>
      <c r="H52" s="1"/>
      <c r="I52" s="1"/>
      <c r="J52" s="1"/>
      <c r="K52" s="1"/>
      <c r="L52" s="1"/>
      <c r="M52" s="1"/>
      <c r="N52" s="1"/>
      <c r="O52" s="1"/>
      <c r="P52" s="1"/>
      <c r="Q52" s="1"/>
      <c r="R52" s="1"/>
      <c r="S52" s="1"/>
      <c r="T52" s="1"/>
      <c r="U52" s="1"/>
      <c r="V52" s="1"/>
      <c r="W52" s="1"/>
      <c r="X52" s="1"/>
      <c r="Y52" s="1"/>
    </row>
    <row r="53" spans="1:25" ht="14.25" customHeight="1">
      <c r="A53" s="1"/>
      <c r="B53" s="1"/>
      <c r="C53" s="1"/>
      <c r="D53" s="1"/>
      <c r="E53" s="1"/>
      <c r="F53" s="1"/>
      <c r="G53" s="1"/>
      <c r="H53" s="1"/>
      <c r="I53" s="1"/>
      <c r="J53" s="1"/>
      <c r="K53" s="1"/>
      <c r="L53" s="1"/>
      <c r="M53" s="1"/>
      <c r="N53" s="1"/>
      <c r="O53" s="1"/>
      <c r="P53" s="1"/>
      <c r="Q53" s="1"/>
      <c r="R53" s="1"/>
      <c r="S53" s="1"/>
      <c r="T53" s="1"/>
      <c r="U53" s="1"/>
      <c r="V53" s="1"/>
      <c r="W53" s="1"/>
      <c r="X53" s="1"/>
      <c r="Y53" s="1"/>
    </row>
    <row r="54" spans="1:25" ht="14.25" customHeight="1">
      <c r="A54" s="1"/>
      <c r="B54" s="1"/>
      <c r="C54" s="1"/>
      <c r="D54" s="1"/>
      <c r="E54" s="1"/>
      <c r="F54" s="1"/>
      <c r="G54" s="1"/>
      <c r="H54" s="1"/>
      <c r="I54" s="1"/>
      <c r="J54" s="1"/>
      <c r="K54" s="1"/>
      <c r="L54" s="1"/>
      <c r="M54" s="1"/>
      <c r="N54" s="1"/>
      <c r="O54" s="1"/>
      <c r="P54" s="1"/>
      <c r="Q54" s="1"/>
      <c r="R54" s="1"/>
      <c r="S54" s="1"/>
      <c r="T54" s="1"/>
      <c r="U54" s="1"/>
      <c r="V54" s="1"/>
      <c r="W54" s="1"/>
      <c r="X54" s="1"/>
      <c r="Y54" s="1"/>
    </row>
    <row r="55" spans="1:25" ht="14.25" customHeight="1">
      <c r="A55" s="1"/>
      <c r="B55" s="1"/>
      <c r="C55" s="1"/>
      <c r="D55" s="1"/>
      <c r="E55" s="1"/>
      <c r="F55" s="1"/>
      <c r="G55" s="1"/>
      <c r="H55" s="1"/>
      <c r="I55" s="1"/>
      <c r="J55" s="1"/>
      <c r="K55" s="1"/>
      <c r="L55" s="1"/>
      <c r="M55" s="1"/>
      <c r="N55" s="1"/>
      <c r="O55" s="1"/>
      <c r="P55" s="1"/>
      <c r="Q55" s="1"/>
      <c r="R55" s="1"/>
      <c r="S55" s="1"/>
      <c r="T55" s="1"/>
      <c r="U55" s="1"/>
      <c r="V55" s="1"/>
      <c r="W55" s="1"/>
      <c r="X55" s="1"/>
      <c r="Y55" s="1"/>
    </row>
    <row r="56" spans="1:25" ht="14.25" customHeight="1">
      <c r="A56" s="1"/>
      <c r="B56" s="1"/>
      <c r="C56" s="1"/>
      <c r="D56" s="1"/>
      <c r="E56" s="1"/>
      <c r="F56" s="1"/>
      <c r="G56" s="1"/>
      <c r="H56" s="1"/>
      <c r="I56" s="1"/>
      <c r="J56" s="1"/>
      <c r="K56" s="1"/>
      <c r="L56" s="1"/>
      <c r="M56" s="1"/>
      <c r="N56" s="1"/>
      <c r="O56" s="1"/>
      <c r="P56" s="1"/>
      <c r="Q56" s="1"/>
      <c r="R56" s="1"/>
      <c r="S56" s="1"/>
      <c r="T56" s="1"/>
      <c r="U56" s="1"/>
      <c r="V56" s="1"/>
      <c r="W56" s="1"/>
      <c r="X56" s="1"/>
      <c r="Y56" s="1"/>
    </row>
    <row r="57" spans="1:25" ht="14.25" customHeight="1">
      <c r="A57" s="1"/>
      <c r="B57" s="1"/>
      <c r="C57" s="1"/>
      <c r="D57" s="1"/>
      <c r="E57" s="1"/>
      <c r="F57" s="1"/>
      <c r="G57" s="1"/>
      <c r="H57" s="1"/>
      <c r="I57" s="1"/>
      <c r="J57" s="1"/>
      <c r="K57" s="1"/>
      <c r="L57" s="1"/>
      <c r="M57" s="1"/>
      <c r="N57" s="1"/>
      <c r="O57" s="1"/>
      <c r="P57" s="1"/>
      <c r="Q57" s="1"/>
      <c r="R57" s="1"/>
      <c r="S57" s="1"/>
      <c r="T57" s="1"/>
      <c r="U57" s="1"/>
      <c r="V57" s="1"/>
      <c r="W57" s="1"/>
      <c r="X57" s="1"/>
      <c r="Y57" s="1"/>
    </row>
    <row r="58" spans="1:25" ht="14.25" customHeight="1">
      <c r="A58" s="1"/>
      <c r="B58" s="1"/>
      <c r="C58" s="1"/>
      <c r="D58" s="1"/>
      <c r="E58" s="1"/>
      <c r="F58" s="1"/>
      <c r="G58" s="1"/>
      <c r="H58" s="1"/>
      <c r="I58" s="1"/>
      <c r="J58" s="1"/>
      <c r="K58" s="1"/>
      <c r="L58" s="1"/>
      <c r="M58" s="1"/>
      <c r="N58" s="1"/>
      <c r="O58" s="1"/>
      <c r="P58" s="1"/>
      <c r="Q58" s="1"/>
      <c r="R58" s="1"/>
      <c r="S58" s="1"/>
      <c r="T58" s="1"/>
      <c r="U58" s="1"/>
      <c r="V58" s="1"/>
      <c r="W58" s="1"/>
      <c r="X58" s="1"/>
      <c r="Y58" s="1"/>
    </row>
    <row r="59" spans="1:25" ht="14.25" customHeight="1">
      <c r="A59" s="1"/>
      <c r="B59" s="1"/>
      <c r="C59" s="1"/>
      <c r="D59" s="1"/>
      <c r="E59" s="1"/>
      <c r="F59" s="1"/>
      <c r="G59" s="1"/>
      <c r="H59" s="1"/>
      <c r="I59" s="1"/>
      <c r="J59" s="1"/>
      <c r="K59" s="1"/>
      <c r="L59" s="1"/>
      <c r="M59" s="1"/>
      <c r="N59" s="1"/>
      <c r="O59" s="1"/>
      <c r="P59" s="1"/>
      <c r="Q59" s="1"/>
      <c r="R59" s="1"/>
      <c r="S59" s="1"/>
      <c r="T59" s="1"/>
      <c r="U59" s="1"/>
      <c r="V59" s="1"/>
      <c r="W59" s="1"/>
      <c r="X59" s="1"/>
      <c r="Y59" s="1"/>
    </row>
    <row r="60" spans="1:25" ht="14.25" customHeight="1">
      <c r="A60" s="1"/>
      <c r="B60" s="1"/>
      <c r="C60" s="1"/>
      <c r="D60" s="1"/>
      <c r="E60" s="1"/>
      <c r="F60" s="1"/>
      <c r="G60" s="1"/>
      <c r="H60" s="1"/>
      <c r="I60" s="1"/>
      <c r="J60" s="1"/>
      <c r="K60" s="1"/>
      <c r="L60" s="1"/>
      <c r="M60" s="1"/>
      <c r="N60" s="1"/>
      <c r="O60" s="1"/>
      <c r="P60" s="1"/>
      <c r="Q60" s="1"/>
      <c r="R60" s="1"/>
      <c r="S60" s="1"/>
      <c r="T60" s="1"/>
      <c r="U60" s="1"/>
      <c r="V60" s="1"/>
      <c r="W60" s="1"/>
      <c r="X60" s="1"/>
      <c r="Y60" s="1"/>
    </row>
    <row r="61" spans="1:25" ht="14.25" customHeight="1">
      <c r="A61" s="1"/>
      <c r="B61" s="1"/>
      <c r="C61" s="1"/>
      <c r="D61" s="1"/>
      <c r="E61" s="1"/>
      <c r="F61" s="1"/>
      <c r="G61" s="1"/>
      <c r="H61" s="1"/>
      <c r="I61" s="1"/>
      <c r="J61" s="1"/>
      <c r="K61" s="1"/>
      <c r="L61" s="1"/>
      <c r="M61" s="1"/>
      <c r="N61" s="1"/>
      <c r="O61" s="1"/>
      <c r="P61" s="1"/>
      <c r="Q61" s="1"/>
      <c r="R61" s="1"/>
      <c r="S61" s="1"/>
      <c r="T61" s="1"/>
      <c r="U61" s="1"/>
      <c r="V61" s="1"/>
      <c r="W61" s="1"/>
      <c r="X61" s="1"/>
      <c r="Y61" s="1"/>
    </row>
    <row r="62" spans="1:25" ht="14.25" customHeight="1">
      <c r="A62" s="1"/>
      <c r="B62" s="1"/>
      <c r="C62" s="1"/>
      <c r="D62" s="1"/>
      <c r="E62" s="1"/>
      <c r="F62" s="1"/>
      <c r="G62" s="1"/>
      <c r="H62" s="1"/>
      <c r="I62" s="1"/>
      <c r="J62" s="1"/>
      <c r="K62" s="1"/>
      <c r="L62" s="1"/>
      <c r="M62" s="1"/>
      <c r="N62" s="1"/>
      <c r="O62" s="1"/>
      <c r="P62" s="1"/>
      <c r="Q62" s="1"/>
      <c r="R62" s="1"/>
      <c r="S62" s="1"/>
      <c r="T62" s="1"/>
      <c r="U62" s="1"/>
      <c r="V62" s="1"/>
      <c r="W62" s="1"/>
      <c r="X62" s="1"/>
      <c r="Y62" s="1"/>
    </row>
    <row r="63" spans="1:25" ht="14.25" customHeight="1">
      <c r="A63" s="1"/>
      <c r="B63" s="1"/>
      <c r="C63" s="1"/>
      <c r="D63" s="1"/>
      <c r="E63" s="1"/>
      <c r="F63" s="1"/>
      <c r="G63" s="1"/>
      <c r="H63" s="1"/>
      <c r="I63" s="1"/>
      <c r="J63" s="1"/>
      <c r="K63" s="1"/>
      <c r="L63" s="1"/>
      <c r="M63" s="1"/>
      <c r="N63" s="1"/>
      <c r="O63" s="1"/>
      <c r="P63" s="1"/>
      <c r="Q63" s="1"/>
      <c r="R63" s="1"/>
      <c r="S63" s="1"/>
      <c r="T63" s="1"/>
      <c r="U63" s="1"/>
      <c r="V63" s="1"/>
      <c r="W63" s="1"/>
      <c r="X63" s="1"/>
      <c r="Y63" s="1"/>
    </row>
    <row r="64" spans="1:25" ht="14.25" customHeight="1">
      <c r="A64" s="1"/>
      <c r="B64" s="1"/>
      <c r="C64" s="1"/>
      <c r="D64" s="1"/>
      <c r="E64" s="1"/>
      <c r="F64" s="1"/>
      <c r="G64" s="1"/>
      <c r="H64" s="1"/>
      <c r="I64" s="1"/>
      <c r="J64" s="1"/>
      <c r="K64" s="1"/>
      <c r="L64" s="1"/>
      <c r="M64" s="1"/>
      <c r="N64" s="1"/>
      <c r="O64" s="1"/>
      <c r="P64" s="1"/>
      <c r="Q64" s="1"/>
      <c r="R64" s="1"/>
      <c r="S64" s="1"/>
      <c r="T64" s="1"/>
      <c r="U64" s="1"/>
      <c r="V64" s="1"/>
      <c r="W64" s="1"/>
      <c r="X64" s="1"/>
      <c r="Y64" s="1"/>
    </row>
    <row r="65" spans="1:25" ht="14.25" customHeight="1">
      <c r="A65" s="1"/>
      <c r="B65" s="1"/>
      <c r="C65" s="1"/>
      <c r="D65" s="1"/>
      <c r="E65" s="1"/>
      <c r="F65" s="1"/>
      <c r="G65" s="1"/>
      <c r="H65" s="1"/>
      <c r="I65" s="1"/>
      <c r="J65" s="1"/>
      <c r="K65" s="1"/>
      <c r="L65" s="1"/>
      <c r="M65" s="1"/>
      <c r="N65" s="1"/>
      <c r="O65" s="1"/>
      <c r="P65" s="1"/>
      <c r="Q65" s="1"/>
      <c r="R65" s="1"/>
      <c r="S65" s="1"/>
      <c r="T65" s="1"/>
      <c r="U65" s="1"/>
      <c r="V65" s="1"/>
      <c r="W65" s="1"/>
      <c r="X65" s="1"/>
      <c r="Y65" s="1"/>
    </row>
    <row r="66" spans="1:25" ht="14.25" customHeight="1">
      <c r="A66" s="1"/>
      <c r="B66" s="1"/>
      <c r="C66" s="1"/>
      <c r="D66" s="1"/>
      <c r="E66" s="1"/>
      <c r="F66" s="1"/>
      <c r="G66" s="1"/>
      <c r="H66" s="1"/>
      <c r="I66" s="1"/>
      <c r="J66" s="1"/>
      <c r="K66" s="1"/>
      <c r="L66" s="1"/>
      <c r="M66" s="1"/>
      <c r="N66" s="1"/>
      <c r="O66" s="1"/>
      <c r="P66" s="1"/>
      <c r="Q66" s="1"/>
      <c r="R66" s="1"/>
      <c r="S66" s="1"/>
      <c r="T66" s="1"/>
      <c r="U66" s="1"/>
      <c r="V66" s="1"/>
      <c r="W66" s="1"/>
      <c r="X66" s="1"/>
      <c r="Y66" s="1"/>
    </row>
    <row r="67" spans="1:25" ht="14.25" customHeight="1">
      <c r="A67" s="1"/>
      <c r="B67" s="1"/>
      <c r="C67" s="1"/>
      <c r="D67" s="1"/>
      <c r="E67" s="1"/>
      <c r="F67" s="1"/>
      <c r="G67" s="1"/>
      <c r="H67" s="1"/>
      <c r="I67" s="1"/>
      <c r="J67" s="1"/>
      <c r="K67" s="1"/>
      <c r="L67" s="1"/>
      <c r="M67" s="1"/>
      <c r="N67" s="1"/>
      <c r="O67" s="1"/>
      <c r="P67" s="1"/>
      <c r="Q67" s="1"/>
      <c r="R67" s="1"/>
      <c r="S67" s="1"/>
      <c r="T67" s="1"/>
      <c r="U67" s="1"/>
      <c r="V67" s="1"/>
      <c r="W67" s="1"/>
      <c r="X67" s="1"/>
      <c r="Y67" s="1"/>
    </row>
    <row r="68" spans="1:25" ht="14.25" customHeight="1">
      <c r="A68" s="1"/>
      <c r="B68" s="1"/>
      <c r="C68" s="1"/>
      <c r="D68" s="1"/>
      <c r="E68" s="1"/>
      <c r="F68" s="1"/>
      <c r="G68" s="1"/>
      <c r="H68" s="1"/>
      <c r="I68" s="1"/>
      <c r="J68" s="1"/>
      <c r="K68" s="1"/>
      <c r="L68" s="1"/>
      <c r="M68" s="1"/>
      <c r="N68" s="1"/>
      <c r="O68" s="1"/>
      <c r="P68" s="1"/>
      <c r="Q68" s="1"/>
      <c r="R68" s="1"/>
      <c r="S68" s="1"/>
      <c r="T68" s="1"/>
      <c r="U68" s="1"/>
      <c r="V68" s="1"/>
      <c r="W68" s="1"/>
      <c r="X68" s="1"/>
      <c r="Y68" s="1"/>
    </row>
    <row r="69" spans="1:25" ht="14.25" customHeight="1">
      <c r="A69" s="1"/>
      <c r="B69" s="1"/>
      <c r="C69" s="1"/>
      <c r="D69" s="1"/>
      <c r="E69" s="1"/>
      <c r="F69" s="1"/>
      <c r="G69" s="1"/>
      <c r="H69" s="1"/>
      <c r="I69" s="1"/>
      <c r="J69" s="1"/>
      <c r="K69" s="1"/>
      <c r="L69" s="1"/>
      <c r="M69" s="1"/>
      <c r="N69" s="1"/>
      <c r="O69" s="1"/>
      <c r="P69" s="1"/>
      <c r="Q69" s="1"/>
      <c r="R69" s="1"/>
      <c r="S69" s="1"/>
      <c r="T69" s="1"/>
      <c r="U69" s="1"/>
      <c r="V69" s="1"/>
      <c r="W69" s="1"/>
      <c r="X69" s="1"/>
      <c r="Y69" s="1"/>
    </row>
    <row r="70" spans="1:25" ht="14.25" customHeight="1">
      <c r="A70" s="1"/>
      <c r="B70" s="1"/>
      <c r="C70" s="1"/>
      <c r="D70" s="1"/>
      <c r="E70" s="1"/>
      <c r="F70" s="1"/>
      <c r="G70" s="1"/>
      <c r="H70" s="1"/>
      <c r="I70" s="1"/>
      <c r="J70" s="1"/>
      <c r="K70" s="1"/>
      <c r="L70" s="1"/>
      <c r="M70" s="1"/>
      <c r="N70" s="1"/>
      <c r="O70" s="1"/>
      <c r="P70" s="1"/>
      <c r="Q70" s="1"/>
      <c r="R70" s="1"/>
      <c r="S70" s="1"/>
      <c r="T70" s="1"/>
      <c r="U70" s="1"/>
      <c r="V70" s="1"/>
      <c r="W70" s="1"/>
      <c r="X70" s="1"/>
      <c r="Y70" s="1"/>
    </row>
    <row r="71" spans="1:25" ht="14.25" customHeight="1">
      <c r="A71" s="1"/>
      <c r="B71" s="1"/>
      <c r="C71" s="1"/>
      <c r="D71" s="1"/>
      <c r="E71" s="1"/>
      <c r="F71" s="1"/>
      <c r="G71" s="1"/>
      <c r="H71" s="1"/>
      <c r="I71" s="1"/>
      <c r="J71" s="1"/>
      <c r="K71" s="1"/>
      <c r="L71" s="1"/>
      <c r="M71" s="1"/>
      <c r="N71" s="1"/>
      <c r="O71" s="1"/>
      <c r="P71" s="1"/>
      <c r="Q71" s="1"/>
      <c r="R71" s="1"/>
      <c r="S71" s="1"/>
      <c r="T71" s="1"/>
      <c r="U71" s="1"/>
      <c r="V71" s="1"/>
      <c r="W71" s="1"/>
      <c r="X71" s="1"/>
      <c r="Y71" s="1"/>
    </row>
    <row r="72" spans="1:25" ht="14.25" customHeight="1">
      <c r="A72" s="1"/>
      <c r="B72" s="1"/>
      <c r="C72" s="1"/>
      <c r="D72" s="1"/>
      <c r="E72" s="1"/>
      <c r="F72" s="1"/>
      <c r="G72" s="1"/>
      <c r="H72" s="1"/>
      <c r="I72" s="1"/>
      <c r="J72" s="1"/>
      <c r="K72" s="1"/>
      <c r="L72" s="1"/>
      <c r="M72" s="1"/>
      <c r="N72" s="1"/>
      <c r="O72" s="1"/>
      <c r="P72" s="1"/>
      <c r="Q72" s="1"/>
      <c r="R72" s="1"/>
      <c r="S72" s="1"/>
      <c r="T72" s="1"/>
      <c r="U72" s="1"/>
      <c r="V72" s="1"/>
      <c r="W72" s="1"/>
      <c r="X72" s="1"/>
      <c r="Y72" s="1"/>
    </row>
    <row r="73" spans="1:25" ht="14.25" customHeight="1">
      <c r="A73" s="1"/>
      <c r="B73" s="1"/>
      <c r="C73" s="1"/>
      <c r="D73" s="1"/>
      <c r="E73" s="1"/>
      <c r="F73" s="1"/>
      <c r="G73" s="1"/>
      <c r="H73" s="1"/>
      <c r="I73" s="1"/>
      <c r="J73" s="1"/>
      <c r="K73" s="1"/>
      <c r="L73" s="1"/>
      <c r="M73" s="1"/>
      <c r="N73" s="1"/>
      <c r="O73" s="1"/>
      <c r="P73" s="1"/>
      <c r="Q73" s="1"/>
      <c r="R73" s="1"/>
      <c r="S73" s="1"/>
      <c r="T73" s="1"/>
      <c r="U73" s="1"/>
      <c r="V73" s="1"/>
      <c r="W73" s="1"/>
      <c r="X73" s="1"/>
      <c r="Y73" s="1"/>
    </row>
    <row r="74" spans="1:25" ht="14.25" customHeight="1">
      <c r="A74" s="1"/>
      <c r="B74" s="1"/>
      <c r="C74" s="1"/>
      <c r="D74" s="1"/>
      <c r="E74" s="1"/>
      <c r="F74" s="1"/>
      <c r="G74" s="1"/>
      <c r="H74" s="1"/>
      <c r="I74" s="1"/>
      <c r="J74" s="1"/>
      <c r="K74" s="1"/>
      <c r="L74" s="1"/>
      <c r="M74" s="1"/>
      <c r="N74" s="1"/>
      <c r="O74" s="1"/>
      <c r="P74" s="1"/>
      <c r="Q74" s="1"/>
      <c r="R74" s="1"/>
      <c r="S74" s="1"/>
      <c r="T74" s="1"/>
      <c r="U74" s="1"/>
      <c r="V74" s="1"/>
      <c r="W74" s="1"/>
      <c r="X74" s="1"/>
      <c r="Y74" s="1"/>
    </row>
    <row r="75" spans="1:25" ht="14.25" customHeight="1">
      <c r="A75" s="1"/>
      <c r="B75" s="1"/>
      <c r="C75" s="1"/>
      <c r="D75" s="1"/>
      <c r="E75" s="1"/>
      <c r="F75" s="1"/>
      <c r="G75" s="1"/>
      <c r="H75" s="1"/>
      <c r="I75" s="1"/>
      <c r="J75" s="1"/>
      <c r="K75" s="1"/>
      <c r="L75" s="1"/>
      <c r="M75" s="1"/>
      <c r="N75" s="1"/>
      <c r="O75" s="1"/>
      <c r="P75" s="1"/>
      <c r="Q75" s="1"/>
      <c r="R75" s="1"/>
      <c r="S75" s="1"/>
      <c r="T75" s="1"/>
      <c r="U75" s="1"/>
      <c r="V75" s="1"/>
      <c r="W75" s="1"/>
      <c r="X75" s="1"/>
      <c r="Y75" s="1"/>
    </row>
    <row r="76" spans="1:25" ht="14.25" customHeight="1">
      <c r="A76" s="1"/>
      <c r="B76" s="1"/>
      <c r="C76" s="1"/>
      <c r="D76" s="1"/>
      <c r="E76" s="1"/>
      <c r="F76" s="1"/>
      <c r="G76" s="1"/>
      <c r="H76" s="1"/>
      <c r="I76" s="1"/>
      <c r="J76" s="1"/>
      <c r="K76" s="1"/>
      <c r="L76" s="1"/>
      <c r="M76" s="1"/>
      <c r="N76" s="1"/>
      <c r="O76" s="1"/>
      <c r="P76" s="1"/>
      <c r="Q76" s="1"/>
      <c r="R76" s="1"/>
      <c r="S76" s="1"/>
      <c r="T76" s="1"/>
      <c r="U76" s="1"/>
      <c r="V76" s="1"/>
      <c r="W76" s="1"/>
      <c r="X76" s="1"/>
      <c r="Y76" s="1"/>
    </row>
    <row r="77" spans="1:25" ht="14.25" customHeight="1">
      <c r="A77" s="1"/>
      <c r="B77" s="1"/>
      <c r="C77" s="1"/>
      <c r="D77" s="1"/>
      <c r="E77" s="1"/>
      <c r="F77" s="1"/>
      <c r="G77" s="1"/>
      <c r="H77" s="1"/>
      <c r="I77" s="1"/>
      <c r="J77" s="1"/>
      <c r="K77" s="1"/>
      <c r="L77" s="1"/>
      <c r="M77" s="1"/>
      <c r="N77" s="1"/>
      <c r="O77" s="1"/>
      <c r="P77" s="1"/>
      <c r="Q77" s="1"/>
      <c r="R77" s="1"/>
      <c r="S77" s="1"/>
      <c r="T77" s="1"/>
      <c r="U77" s="1"/>
      <c r="V77" s="1"/>
      <c r="W77" s="1"/>
      <c r="X77" s="1"/>
      <c r="Y77" s="1"/>
    </row>
    <row r="78" spans="1:25" ht="14.25" customHeight="1">
      <c r="A78" s="1"/>
      <c r="B78" s="1"/>
      <c r="C78" s="1"/>
      <c r="D78" s="1"/>
      <c r="E78" s="1"/>
      <c r="F78" s="1"/>
      <c r="G78" s="1"/>
      <c r="H78" s="1"/>
      <c r="I78" s="1"/>
      <c r="J78" s="1"/>
      <c r="K78" s="1"/>
      <c r="L78" s="1"/>
      <c r="M78" s="1"/>
      <c r="N78" s="1"/>
      <c r="O78" s="1"/>
      <c r="P78" s="1"/>
      <c r="Q78" s="1"/>
      <c r="R78" s="1"/>
      <c r="S78" s="1"/>
      <c r="T78" s="1"/>
      <c r="U78" s="1"/>
      <c r="V78" s="1"/>
      <c r="W78" s="1"/>
      <c r="X78" s="1"/>
      <c r="Y78" s="1"/>
    </row>
    <row r="79" spans="1:25" ht="14.25" customHeight="1">
      <c r="A79" s="1"/>
      <c r="B79" s="1"/>
      <c r="C79" s="1"/>
      <c r="D79" s="1"/>
      <c r="E79" s="1"/>
      <c r="F79" s="1"/>
      <c r="G79" s="1"/>
      <c r="H79" s="1"/>
      <c r="I79" s="1"/>
      <c r="J79" s="1"/>
      <c r="K79" s="1"/>
      <c r="L79" s="1"/>
      <c r="M79" s="1"/>
      <c r="N79" s="1"/>
      <c r="O79" s="1"/>
      <c r="P79" s="1"/>
      <c r="Q79" s="1"/>
      <c r="R79" s="1"/>
      <c r="S79" s="1"/>
      <c r="T79" s="1"/>
      <c r="U79" s="1"/>
      <c r="V79" s="1"/>
      <c r="W79" s="1"/>
      <c r="X79" s="1"/>
      <c r="Y79" s="1"/>
    </row>
    <row r="80" spans="1:25" ht="14.25" customHeight="1">
      <c r="A80" s="1"/>
      <c r="B80" s="1"/>
      <c r="C80" s="1"/>
      <c r="D80" s="1"/>
      <c r="E80" s="1"/>
      <c r="F80" s="1"/>
      <c r="G80" s="1"/>
      <c r="H80" s="1"/>
      <c r="I80" s="1"/>
      <c r="J80" s="1"/>
      <c r="K80" s="1"/>
      <c r="L80" s="1"/>
      <c r="M80" s="1"/>
      <c r="N80" s="1"/>
      <c r="O80" s="1"/>
      <c r="P80" s="1"/>
      <c r="Q80" s="1"/>
      <c r="R80" s="1"/>
      <c r="S80" s="1"/>
      <c r="T80" s="1"/>
      <c r="U80" s="1"/>
      <c r="V80" s="1"/>
      <c r="W80" s="1"/>
      <c r="X80" s="1"/>
      <c r="Y80" s="1"/>
    </row>
    <row r="81" spans="1:25" ht="14.25" customHeight="1">
      <c r="A81" s="1"/>
      <c r="B81" s="1"/>
      <c r="C81" s="1"/>
      <c r="D81" s="1"/>
      <c r="E81" s="1"/>
      <c r="F81" s="1"/>
      <c r="G81" s="1"/>
      <c r="H81" s="1"/>
      <c r="I81" s="1"/>
      <c r="J81" s="1"/>
      <c r="K81" s="1"/>
      <c r="L81" s="1"/>
      <c r="M81" s="1"/>
      <c r="N81" s="1"/>
      <c r="O81" s="1"/>
      <c r="P81" s="1"/>
      <c r="Q81" s="1"/>
      <c r="R81" s="1"/>
      <c r="S81" s="1"/>
      <c r="T81" s="1"/>
      <c r="U81" s="1"/>
      <c r="V81" s="1"/>
      <c r="W81" s="1"/>
      <c r="X81" s="1"/>
      <c r="Y81" s="1"/>
    </row>
    <row r="82" spans="1:25" ht="14.25" customHeight="1">
      <c r="A82" s="1"/>
      <c r="B82" s="1"/>
      <c r="C82" s="1"/>
      <c r="D82" s="1"/>
      <c r="E82" s="1"/>
      <c r="F82" s="1"/>
      <c r="G82" s="1"/>
      <c r="H82" s="1"/>
      <c r="I82" s="1"/>
      <c r="J82" s="1"/>
      <c r="K82" s="1"/>
      <c r="L82" s="1"/>
      <c r="M82" s="1"/>
      <c r="N82" s="1"/>
      <c r="O82" s="1"/>
      <c r="P82" s="1"/>
      <c r="Q82" s="1"/>
      <c r="R82" s="1"/>
      <c r="S82" s="1"/>
      <c r="T82" s="1"/>
      <c r="U82" s="1"/>
      <c r="V82" s="1"/>
      <c r="W82" s="1"/>
      <c r="X82" s="1"/>
      <c r="Y82" s="1"/>
    </row>
    <row r="83" spans="1:25" ht="14.25" customHeight="1">
      <c r="A83" s="1"/>
      <c r="B83" s="1"/>
      <c r="C83" s="1"/>
      <c r="D83" s="1"/>
      <c r="E83" s="1"/>
      <c r="F83" s="1"/>
      <c r="G83" s="1"/>
      <c r="H83" s="1"/>
      <c r="I83" s="1"/>
      <c r="J83" s="1"/>
      <c r="K83" s="1"/>
      <c r="L83" s="1"/>
      <c r="M83" s="1"/>
      <c r="N83" s="1"/>
      <c r="O83" s="1"/>
      <c r="P83" s="1"/>
      <c r="Q83" s="1"/>
      <c r="R83" s="1"/>
      <c r="S83" s="1"/>
      <c r="T83" s="1"/>
      <c r="U83" s="1"/>
      <c r="V83" s="1"/>
      <c r="W83" s="1"/>
      <c r="X83" s="1"/>
      <c r="Y83" s="1"/>
    </row>
    <row r="84" spans="1:25" ht="14.25" customHeight="1">
      <c r="A84" s="1"/>
      <c r="B84" s="1"/>
      <c r="C84" s="1"/>
      <c r="D84" s="1"/>
      <c r="E84" s="1"/>
      <c r="F84" s="1"/>
      <c r="G84" s="1"/>
      <c r="H84" s="1"/>
      <c r="I84" s="1"/>
      <c r="J84" s="1"/>
      <c r="K84" s="1"/>
      <c r="L84" s="1"/>
      <c r="M84" s="1"/>
      <c r="N84" s="1"/>
      <c r="O84" s="1"/>
      <c r="P84" s="1"/>
      <c r="Q84" s="1"/>
      <c r="R84" s="1"/>
      <c r="S84" s="1"/>
      <c r="T84" s="1"/>
      <c r="U84" s="1"/>
      <c r="V84" s="1"/>
      <c r="W84" s="1"/>
      <c r="X84" s="1"/>
      <c r="Y84" s="1"/>
    </row>
    <row r="85" spans="1:25" ht="14.25" customHeight="1">
      <c r="A85" s="1"/>
      <c r="B85" s="1"/>
      <c r="C85" s="1"/>
      <c r="D85" s="1"/>
      <c r="E85" s="1"/>
      <c r="F85" s="1"/>
      <c r="G85" s="1"/>
      <c r="H85" s="1"/>
      <c r="I85" s="1"/>
      <c r="J85" s="1"/>
      <c r="K85" s="1"/>
      <c r="L85" s="1"/>
      <c r="M85" s="1"/>
      <c r="N85" s="1"/>
      <c r="O85" s="1"/>
      <c r="P85" s="1"/>
      <c r="Q85" s="1"/>
      <c r="R85" s="1"/>
      <c r="S85" s="1"/>
      <c r="T85" s="1"/>
      <c r="U85" s="1"/>
      <c r="V85" s="1"/>
      <c r="W85" s="1"/>
      <c r="X85" s="1"/>
      <c r="Y85" s="1"/>
    </row>
    <row r="86" spans="1:25" ht="14.25" customHeight="1">
      <c r="A86" s="1"/>
      <c r="B86" s="1"/>
      <c r="C86" s="1"/>
      <c r="D86" s="1"/>
      <c r="E86" s="1"/>
      <c r="F86" s="1"/>
      <c r="G86" s="1"/>
      <c r="H86" s="1"/>
      <c r="I86" s="1"/>
      <c r="J86" s="1"/>
      <c r="K86" s="1"/>
      <c r="L86" s="1"/>
      <c r="M86" s="1"/>
      <c r="N86" s="1"/>
      <c r="O86" s="1"/>
      <c r="P86" s="1"/>
      <c r="Q86" s="1"/>
      <c r="R86" s="1"/>
      <c r="S86" s="1"/>
      <c r="T86" s="1"/>
      <c r="U86" s="1"/>
      <c r="V86" s="1"/>
      <c r="W86" s="1"/>
      <c r="X86" s="1"/>
      <c r="Y86" s="1"/>
    </row>
    <row r="87" spans="1:25" ht="14.25" customHeight="1">
      <c r="A87" s="1"/>
      <c r="B87" s="1"/>
      <c r="C87" s="1"/>
      <c r="D87" s="1"/>
      <c r="E87" s="1"/>
      <c r="F87" s="1"/>
      <c r="G87" s="1"/>
      <c r="H87" s="1"/>
      <c r="I87" s="1"/>
      <c r="J87" s="1"/>
      <c r="K87" s="1"/>
      <c r="L87" s="1"/>
      <c r="M87" s="1"/>
      <c r="N87" s="1"/>
      <c r="O87" s="1"/>
      <c r="P87" s="1"/>
      <c r="Q87" s="1"/>
      <c r="R87" s="1"/>
      <c r="S87" s="1"/>
      <c r="T87" s="1"/>
      <c r="U87" s="1"/>
      <c r="V87" s="1"/>
      <c r="W87" s="1"/>
      <c r="X87" s="1"/>
      <c r="Y87" s="1"/>
    </row>
    <row r="88" spans="1:25" ht="14.25" customHeight="1">
      <c r="A88" s="1"/>
      <c r="B88" s="1"/>
      <c r="C88" s="1"/>
      <c r="D88" s="1"/>
      <c r="E88" s="1"/>
      <c r="F88" s="1"/>
      <c r="G88" s="1"/>
      <c r="H88" s="1"/>
      <c r="I88" s="1"/>
      <c r="J88" s="1"/>
      <c r="K88" s="1"/>
      <c r="L88" s="1"/>
      <c r="M88" s="1"/>
      <c r="N88" s="1"/>
      <c r="O88" s="1"/>
      <c r="P88" s="1"/>
      <c r="Q88" s="1"/>
      <c r="R88" s="1"/>
      <c r="S88" s="1"/>
      <c r="T88" s="1"/>
      <c r="U88" s="1"/>
      <c r="V88" s="1"/>
      <c r="W88" s="1"/>
      <c r="X88" s="1"/>
      <c r="Y88" s="1"/>
    </row>
    <row r="89" spans="1:25" ht="14.25" customHeight="1">
      <c r="A89" s="1"/>
      <c r="B89" s="1"/>
      <c r="C89" s="1"/>
      <c r="D89" s="1"/>
      <c r="E89" s="1"/>
      <c r="F89" s="1"/>
      <c r="G89" s="1"/>
      <c r="H89" s="1"/>
      <c r="I89" s="1"/>
      <c r="J89" s="1"/>
      <c r="K89" s="1"/>
      <c r="L89" s="1"/>
      <c r="M89" s="1"/>
      <c r="N89" s="1"/>
      <c r="O89" s="1"/>
      <c r="P89" s="1"/>
      <c r="Q89" s="1"/>
      <c r="R89" s="1"/>
      <c r="S89" s="1"/>
      <c r="T89" s="1"/>
      <c r="U89" s="1"/>
      <c r="V89" s="1"/>
      <c r="W89" s="1"/>
      <c r="X89" s="1"/>
      <c r="Y89" s="1"/>
    </row>
    <row r="90" spans="1:25" ht="14.25" customHeight="1">
      <c r="A90" s="1"/>
      <c r="B90" s="1"/>
      <c r="C90" s="1"/>
      <c r="D90" s="1"/>
      <c r="E90" s="1"/>
      <c r="F90" s="1"/>
      <c r="G90" s="1"/>
      <c r="H90" s="1"/>
      <c r="I90" s="1"/>
      <c r="J90" s="1"/>
      <c r="K90" s="1"/>
      <c r="L90" s="1"/>
      <c r="M90" s="1"/>
      <c r="N90" s="1"/>
      <c r="O90" s="1"/>
      <c r="P90" s="1"/>
      <c r="Q90" s="1"/>
      <c r="R90" s="1"/>
      <c r="S90" s="1"/>
      <c r="T90" s="1"/>
      <c r="U90" s="1"/>
      <c r="V90" s="1"/>
      <c r="W90" s="1"/>
      <c r="X90" s="1"/>
      <c r="Y90" s="1"/>
    </row>
    <row r="91" spans="1:25" ht="14.25" customHeight="1">
      <c r="A91" s="1"/>
      <c r="B91" s="1"/>
      <c r="C91" s="1"/>
      <c r="D91" s="1"/>
      <c r="E91" s="1"/>
      <c r="F91" s="1"/>
      <c r="G91" s="1"/>
      <c r="H91" s="1"/>
      <c r="I91" s="1"/>
      <c r="J91" s="1"/>
      <c r="K91" s="1"/>
      <c r="L91" s="1"/>
      <c r="M91" s="1"/>
      <c r="N91" s="1"/>
      <c r="O91" s="1"/>
      <c r="P91" s="1"/>
      <c r="Q91" s="1"/>
      <c r="R91" s="1"/>
      <c r="S91" s="1"/>
      <c r="T91" s="1"/>
      <c r="U91" s="1"/>
      <c r="V91" s="1"/>
      <c r="W91" s="1"/>
      <c r="X91" s="1"/>
      <c r="Y91" s="1"/>
    </row>
    <row r="92" spans="1:25" ht="14.25" customHeight="1">
      <c r="A92" s="1"/>
      <c r="B92" s="1"/>
      <c r="C92" s="1"/>
      <c r="D92" s="1"/>
      <c r="E92" s="1"/>
      <c r="F92" s="1"/>
      <c r="G92" s="1"/>
      <c r="H92" s="1"/>
      <c r="I92" s="1"/>
      <c r="J92" s="1"/>
      <c r="K92" s="1"/>
      <c r="L92" s="1"/>
      <c r="M92" s="1"/>
      <c r="N92" s="1"/>
      <c r="O92" s="1"/>
      <c r="P92" s="1"/>
      <c r="Q92" s="1"/>
      <c r="R92" s="1"/>
      <c r="S92" s="1"/>
      <c r="T92" s="1"/>
      <c r="U92" s="1"/>
      <c r="V92" s="1"/>
      <c r="W92" s="1"/>
      <c r="X92" s="1"/>
      <c r="Y92" s="1"/>
    </row>
    <row r="93" spans="1:25" ht="14.25" customHeight="1">
      <c r="A93" s="1"/>
      <c r="B93" s="1"/>
      <c r="C93" s="1"/>
      <c r="D93" s="1"/>
      <c r="E93" s="1"/>
      <c r="F93" s="1"/>
      <c r="G93" s="1"/>
      <c r="H93" s="1"/>
      <c r="I93" s="1"/>
      <c r="J93" s="1"/>
      <c r="K93" s="1"/>
      <c r="L93" s="1"/>
      <c r="M93" s="1"/>
      <c r="N93" s="1"/>
      <c r="O93" s="1"/>
      <c r="P93" s="1"/>
      <c r="Q93" s="1"/>
      <c r="R93" s="1"/>
      <c r="S93" s="1"/>
      <c r="T93" s="1"/>
      <c r="U93" s="1"/>
      <c r="V93" s="1"/>
      <c r="W93" s="1"/>
      <c r="X93" s="1"/>
      <c r="Y93" s="1"/>
    </row>
    <row r="94" spans="1:25" ht="14.25" customHeight="1">
      <c r="A94" s="1"/>
      <c r="B94" s="1"/>
      <c r="C94" s="1"/>
      <c r="D94" s="1"/>
      <c r="E94" s="1"/>
      <c r="F94" s="1"/>
      <c r="G94" s="1"/>
      <c r="H94" s="1"/>
      <c r="I94" s="1"/>
      <c r="J94" s="1"/>
      <c r="K94" s="1"/>
      <c r="L94" s="1"/>
      <c r="M94" s="1"/>
      <c r="N94" s="1"/>
      <c r="O94" s="1"/>
      <c r="P94" s="1"/>
      <c r="Q94" s="1"/>
      <c r="R94" s="1"/>
      <c r="S94" s="1"/>
      <c r="T94" s="1"/>
      <c r="U94" s="1"/>
      <c r="V94" s="1"/>
      <c r="W94" s="1"/>
      <c r="X94" s="1"/>
      <c r="Y94" s="1"/>
    </row>
    <row r="95" spans="1:25" ht="14.25" customHeight="1">
      <c r="A95" s="1"/>
      <c r="B95" s="1"/>
      <c r="C95" s="1"/>
      <c r="D95" s="1"/>
      <c r="E95" s="1"/>
      <c r="F95" s="1"/>
      <c r="G95" s="1"/>
      <c r="H95" s="1"/>
      <c r="I95" s="1"/>
      <c r="J95" s="1"/>
      <c r="K95" s="1"/>
      <c r="L95" s="1"/>
      <c r="M95" s="1"/>
      <c r="N95" s="1"/>
      <c r="O95" s="1"/>
      <c r="P95" s="1"/>
      <c r="Q95" s="1"/>
      <c r="R95" s="1"/>
      <c r="S95" s="1"/>
      <c r="T95" s="1"/>
      <c r="U95" s="1"/>
      <c r="V95" s="1"/>
      <c r="W95" s="1"/>
      <c r="X95" s="1"/>
      <c r="Y95" s="1"/>
    </row>
    <row r="96" spans="1:25" ht="14.25" customHeight="1">
      <c r="A96" s="1"/>
      <c r="B96" s="1"/>
      <c r="C96" s="1"/>
      <c r="D96" s="1"/>
      <c r="E96" s="1"/>
      <c r="F96" s="1"/>
      <c r="G96" s="1"/>
      <c r="H96" s="1"/>
      <c r="I96" s="1"/>
      <c r="J96" s="1"/>
      <c r="K96" s="1"/>
      <c r="L96" s="1"/>
      <c r="M96" s="1"/>
      <c r="N96" s="1"/>
      <c r="O96" s="1"/>
      <c r="P96" s="1"/>
      <c r="Q96" s="1"/>
      <c r="R96" s="1"/>
      <c r="S96" s="1"/>
      <c r="T96" s="1"/>
      <c r="U96" s="1"/>
      <c r="V96" s="1"/>
      <c r="W96" s="1"/>
      <c r="X96" s="1"/>
      <c r="Y96" s="1"/>
    </row>
    <row r="97" spans="1:25" ht="14.25" customHeight="1">
      <c r="A97" s="1"/>
      <c r="B97" s="1"/>
      <c r="C97" s="1"/>
      <c r="D97" s="1"/>
      <c r="E97" s="1"/>
      <c r="F97" s="1"/>
      <c r="G97" s="1"/>
      <c r="H97" s="1"/>
      <c r="I97" s="1"/>
      <c r="J97" s="1"/>
      <c r="K97" s="1"/>
      <c r="L97" s="1"/>
      <c r="M97" s="1"/>
      <c r="N97" s="1"/>
      <c r="O97" s="1"/>
      <c r="P97" s="1"/>
      <c r="Q97" s="1"/>
      <c r="R97" s="1"/>
      <c r="S97" s="1"/>
      <c r="T97" s="1"/>
      <c r="U97" s="1"/>
      <c r="V97" s="1"/>
      <c r="W97" s="1"/>
      <c r="X97" s="1"/>
      <c r="Y97" s="1"/>
    </row>
    <row r="98" spans="1:25" ht="14.25" customHeight="1">
      <c r="A98" s="1"/>
      <c r="B98" s="1"/>
      <c r="C98" s="1"/>
      <c r="D98" s="1"/>
      <c r="E98" s="1"/>
      <c r="F98" s="1"/>
      <c r="G98" s="1"/>
      <c r="H98" s="1"/>
      <c r="I98" s="1"/>
      <c r="J98" s="1"/>
      <c r="K98" s="1"/>
      <c r="L98" s="1"/>
      <c r="M98" s="1"/>
      <c r="N98" s="1"/>
      <c r="O98" s="1"/>
      <c r="P98" s="1"/>
      <c r="Q98" s="1"/>
      <c r="R98" s="1"/>
      <c r="S98" s="1"/>
      <c r="T98" s="1"/>
      <c r="U98" s="1"/>
      <c r="V98" s="1"/>
      <c r="W98" s="1"/>
      <c r="X98" s="1"/>
      <c r="Y98" s="1"/>
    </row>
    <row r="99" spans="1:25" ht="14.25" customHeight="1">
      <c r="A99" s="1"/>
      <c r="B99" s="1"/>
      <c r="C99" s="1"/>
      <c r="D99" s="1"/>
      <c r="E99" s="1"/>
      <c r="F99" s="1"/>
      <c r="G99" s="1"/>
      <c r="H99" s="1"/>
      <c r="I99" s="1"/>
      <c r="J99" s="1"/>
      <c r="K99" s="1"/>
      <c r="L99" s="1"/>
      <c r="M99" s="1"/>
      <c r="N99" s="1"/>
      <c r="O99" s="1"/>
      <c r="P99" s="1"/>
      <c r="Q99" s="1"/>
      <c r="R99" s="1"/>
      <c r="S99" s="1"/>
      <c r="T99" s="1"/>
      <c r="U99" s="1"/>
      <c r="V99" s="1"/>
      <c r="W99" s="1"/>
      <c r="X99" s="1"/>
      <c r="Y99" s="1"/>
    </row>
    <row r="100" spans="1:25"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row>
    <row r="101" spans="1:25"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row>
    <row r="102" spans="1:25"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row>
    <row r="103" spans="1:25"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row>
    <row r="104" spans="1:25"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row>
    <row r="105" spans="1:25"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row>
    <row r="106" spans="1:25"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row>
    <row r="107" spans="1:25"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row>
    <row r="108" spans="1:25"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row>
    <row r="109" spans="1:25"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row>
    <row r="110" spans="1:25"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row>
    <row r="111" spans="1:25"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row>
    <row r="112" spans="1:25"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row>
    <row r="113" spans="1:25"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row>
    <row r="114" spans="1:25"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row>
    <row r="115" spans="1:25"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row>
    <row r="116" spans="1:25"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row>
    <row r="117" spans="1:25"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row>
    <row r="118" spans="1:25"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row>
    <row r="119" spans="1:25"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row>
    <row r="120" spans="1:25"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row>
    <row r="121" spans="1:25"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row>
    <row r="122" spans="1:25"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row>
    <row r="123" spans="1:25"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row>
    <row r="124" spans="1:25"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row>
    <row r="125" spans="1:25"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row>
    <row r="126" spans="1:25"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row>
    <row r="127" spans="1:25"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row>
    <row r="128" spans="1:25"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row>
    <row r="129" spans="1:25"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row>
    <row r="130" spans="1:25"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row>
    <row r="131" spans="1:25"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row>
    <row r="132" spans="1:25"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row>
    <row r="133" spans="1:25"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row>
    <row r="134" spans="1:25"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row>
    <row r="135" spans="1:25"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row>
    <row r="136" spans="1:25"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row>
    <row r="137" spans="1:25"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row>
    <row r="138" spans="1:25"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row>
    <row r="139" spans="1:25"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row>
    <row r="140" spans="1:25"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row>
    <row r="141" spans="1:25"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row>
    <row r="142" spans="1:25"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row>
    <row r="143" spans="1:25"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row>
    <row r="144" spans="1:25"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row>
    <row r="145" spans="1:25"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row>
    <row r="146" spans="1:25"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row>
    <row r="147" spans="1:25"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row>
    <row r="148" spans="1:25"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row>
    <row r="149" spans="1:25"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row>
    <row r="150" spans="1:25"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row>
    <row r="151" spans="1:25"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row>
    <row r="152" spans="1:25"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row>
    <row r="153" spans="1:25"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row>
    <row r="154" spans="1:25"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row>
    <row r="155" spans="1:25"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row>
    <row r="156" spans="1:25"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row>
    <row r="157" spans="1:25"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row>
    <row r="158" spans="1:25"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row>
    <row r="159" spans="1:25"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row>
    <row r="160" spans="1:25"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row>
    <row r="161" spans="1:25"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row>
    <row r="162" spans="1:25"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row>
    <row r="163" spans="1:25"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row>
    <row r="164" spans="1:25"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row>
    <row r="165" spans="1:25"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row>
    <row r="166" spans="1:25"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row>
    <row r="167" spans="1:25"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row>
    <row r="168" spans="1:25"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row>
    <row r="169" spans="1:25"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row>
    <row r="170" spans="1:25"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row>
    <row r="171" spans="1:25"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row>
    <row r="172" spans="1:25"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row>
    <row r="173" spans="1:25"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row>
    <row r="174" spans="1:25"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row>
    <row r="175" spans="1:25"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row>
    <row r="176" spans="1:25"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row>
    <row r="177" spans="1:25"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row>
    <row r="178" spans="1:25"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row>
    <row r="179" spans="1:25"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row>
    <row r="180" spans="1:25"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row>
    <row r="181" spans="1:25"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row>
    <row r="182" spans="1:25"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row>
    <row r="183" spans="1:25"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row>
    <row r="184" spans="1:25"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row>
    <row r="185" spans="1:25"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row>
    <row r="186" spans="1:25"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row>
    <row r="187" spans="1:25"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row>
    <row r="188" spans="1:25"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row>
    <row r="189" spans="1:25"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row>
    <row r="190" spans="1:25"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row>
    <row r="191" spans="1:25"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row>
    <row r="192" spans="1:25"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row>
    <row r="193" spans="1:25"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row>
    <row r="194" spans="1:25"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row>
    <row r="195" spans="1:25"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row>
    <row r="196" spans="1:25"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row>
    <row r="197" spans="1:25"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row>
    <row r="198" spans="1:25"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row>
    <row r="199" spans="1:25"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row>
    <row r="200" spans="1:25"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row>
    <row r="201" spans="1:25"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row>
    <row r="202" spans="1:25"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row>
    <row r="203" spans="1:25"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row>
    <row r="204" spans="1:25"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row>
    <row r="205" spans="1:25"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row>
    <row r="206" spans="1:25"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row>
    <row r="207" spans="1:25"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row>
    <row r="208" spans="1:25"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row>
    <row r="209" spans="1:25"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row>
    <row r="210" spans="1:25"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row>
    <row r="211" spans="1:25"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row>
    <row r="212" spans="1:25"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row>
    <row r="213" spans="1:25"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row>
    <row r="214" spans="1:25"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row>
    <row r="215" spans="1:25"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row>
    <row r="216" spans="1:25"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row>
    <row r="217" spans="1:25"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row>
    <row r="218" spans="1:25"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row>
    <row r="219" spans="1:25"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row>
    <row r="220" spans="1:25"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row>
    <row r="221" spans="1:25"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row>
    <row r="222" spans="1:25"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row>
    <row r="223" spans="1:25"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row>
    <row r="224" spans="1:25"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row>
    <row r="225" spans="1:25"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row>
    <row r="226" spans="1:25"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row>
    <row r="227" spans="1:25"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row>
    <row r="228" spans="1:25"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row>
    <row r="229" spans="1:25"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row>
    <row r="230" spans="1:25"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row>
    <row r="231" spans="1:25"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row>
    <row r="232" spans="1:25"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row>
    <row r="233" spans="1:25"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row>
    <row r="234" spans="1:25"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row>
    <row r="235" spans="1:25"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row>
    <row r="236" spans="1:25"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row>
    <row r="237" spans="1:25"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row>
    <row r="238" spans="1:25"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row>
    <row r="239" spans="1:25"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row>
    <row r="240" spans="1:25"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row>
    <row r="241" spans="1:25"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row>
    <row r="242" spans="1:25"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row>
    <row r="243" spans="1:25"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row>
    <row r="244" spans="1:25"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row>
    <row r="245" spans="1:25" ht="15.75" customHeight="1"/>
    <row r="246" spans="1:25" ht="15.75" customHeight="1"/>
    <row r="247" spans="1:25" ht="15.75" customHeight="1"/>
    <row r="248" spans="1:25" ht="15.75" customHeight="1"/>
    <row r="249" spans="1:25" ht="15.75" customHeight="1"/>
    <row r="250" spans="1:25" ht="15.75" customHeight="1"/>
    <row r="251" spans="1:25" ht="15.75" customHeight="1"/>
    <row r="252" spans="1:25" ht="15.75" customHeight="1"/>
    <row r="253" spans="1:25" ht="15.75" customHeight="1"/>
    <row r="254" spans="1:25" ht="15.75" customHeight="1"/>
    <row r="255" spans="1:25" ht="15.75" customHeight="1"/>
    <row r="256" spans="1:25"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4">
    <mergeCell ref="B43:H43"/>
    <mergeCell ref="B44:H44"/>
    <mergeCell ref="E31:F31"/>
    <mergeCell ref="E32:F32"/>
    <mergeCell ref="E33:F33"/>
    <mergeCell ref="E34:F34"/>
    <mergeCell ref="E35:F35"/>
    <mergeCell ref="E36:F36"/>
    <mergeCell ref="E37:F37"/>
    <mergeCell ref="E30:F30"/>
    <mergeCell ref="E38:F38"/>
    <mergeCell ref="B40:H40"/>
    <mergeCell ref="B41:H41"/>
    <mergeCell ref="B42:H42"/>
    <mergeCell ref="C27:D27"/>
    <mergeCell ref="C28:D28"/>
    <mergeCell ref="C29:D29"/>
    <mergeCell ref="E24:F24"/>
    <mergeCell ref="E25:F25"/>
    <mergeCell ref="E26:F26"/>
    <mergeCell ref="E27:F27"/>
    <mergeCell ref="E28:F28"/>
    <mergeCell ref="E29:F29"/>
    <mergeCell ref="E23:F23"/>
    <mergeCell ref="C23:D23"/>
    <mergeCell ref="C24:D24"/>
    <mergeCell ref="C25:D25"/>
    <mergeCell ref="C26:D26"/>
    <mergeCell ref="E18:F18"/>
    <mergeCell ref="E19:F19"/>
    <mergeCell ref="E20:F20"/>
    <mergeCell ref="E21:F21"/>
    <mergeCell ref="E22:F22"/>
    <mergeCell ref="C18:D18"/>
    <mergeCell ref="C19:D19"/>
    <mergeCell ref="C20:D20"/>
    <mergeCell ref="C21:D21"/>
    <mergeCell ref="C22:D22"/>
    <mergeCell ref="C15:D15"/>
    <mergeCell ref="E15:F15"/>
    <mergeCell ref="E16:F16"/>
    <mergeCell ref="C16:D16"/>
    <mergeCell ref="C17:D17"/>
    <mergeCell ref="E17:F17"/>
    <mergeCell ref="C12:D12"/>
    <mergeCell ref="E12:F12"/>
    <mergeCell ref="C13:D13"/>
    <mergeCell ref="E13:F13"/>
    <mergeCell ref="C14:D14"/>
    <mergeCell ref="E14:F14"/>
    <mergeCell ref="B2:H2"/>
    <mergeCell ref="B4:H5"/>
    <mergeCell ref="B6:H6"/>
    <mergeCell ref="B7:H7"/>
    <mergeCell ref="B9:H10"/>
    <mergeCell ref="C37:D37"/>
    <mergeCell ref="C38:D38"/>
    <mergeCell ref="C30:D30"/>
    <mergeCell ref="C31:D31"/>
    <mergeCell ref="C32:D32"/>
    <mergeCell ref="C33:D33"/>
    <mergeCell ref="C34:D34"/>
    <mergeCell ref="C35:D35"/>
    <mergeCell ref="C36:D36"/>
  </mergeCells>
  <pageMargins left="0.7" right="0.7" top="0.75" bottom="0.75" header="0" footer="0"/>
  <pageSetup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E1000"/>
  <sheetViews>
    <sheetView workbookViewId="0"/>
  </sheetViews>
  <sheetFormatPr defaultColWidth="14.42578125" defaultRowHeight="15" customHeight="1"/>
  <cols>
    <col min="1" max="6" width="10.7109375" customWidth="1"/>
  </cols>
  <sheetData>
    <row r="1" spans="2:5" ht="14.25" customHeight="1"/>
    <row r="2" spans="2:5" ht="14.25" customHeight="1">
      <c r="B2" s="18" t="s">
        <v>169</v>
      </c>
      <c r="E2" s="18" t="s">
        <v>358</v>
      </c>
    </row>
    <row r="3" spans="2:5" ht="14.25" customHeight="1">
      <c r="B3" s="18" t="s">
        <v>359</v>
      </c>
      <c r="E3" s="18" t="s">
        <v>155</v>
      </c>
    </row>
    <row r="4" spans="2:5" ht="14.25" customHeight="1">
      <c r="B4" s="18" t="s">
        <v>360</v>
      </c>
      <c r="E4" s="18" t="s">
        <v>139</v>
      </c>
    </row>
    <row r="5" spans="2:5" ht="14.25" customHeight="1">
      <c r="B5" s="18" t="s">
        <v>151</v>
      </c>
    </row>
    <row r="6" spans="2:5" ht="14.25" customHeight="1"/>
    <row r="7" spans="2:5" ht="14.25" customHeight="1"/>
    <row r="8" spans="2:5" ht="14.25" customHeight="1">
      <c r="B8" s="18" t="s">
        <v>361</v>
      </c>
    </row>
    <row r="9" spans="2:5" ht="14.25" customHeight="1">
      <c r="B9" s="18" t="s">
        <v>362</v>
      </c>
    </row>
    <row r="10" spans="2:5" ht="14.25" customHeight="1">
      <c r="B10" s="18" t="s">
        <v>363</v>
      </c>
    </row>
    <row r="11" spans="2:5" ht="14.25" customHeight="1"/>
    <row r="12" spans="2:5" ht="14.25" customHeight="1"/>
    <row r="13" spans="2:5" ht="14.25" customHeight="1">
      <c r="B13" s="18" t="s">
        <v>364</v>
      </c>
    </row>
    <row r="14" spans="2:5" ht="14.25" customHeight="1">
      <c r="B14" s="18" t="s">
        <v>167</v>
      </c>
    </row>
    <row r="15" spans="2:5" ht="14.25" customHeight="1">
      <c r="B15" s="18" t="s">
        <v>365</v>
      </c>
    </row>
    <row r="16" spans="2:5" ht="14.25" customHeight="1">
      <c r="B16" s="18" t="s">
        <v>366</v>
      </c>
    </row>
    <row r="17" spans="2:2" ht="14.25" customHeight="1">
      <c r="B17" s="18" t="s">
        <v>367</v>
      </c>
    </row>
    <row r="18" spans="2:2" ht="14.25" customHeight="1">
      <c r="B18" s="18" t="s">
        <v>368</v>
      </c>
    </row>
    <row r="19" spans="2:2" ht="14.25" customHeight="1">
      <c r="B19" s="18" t="s">
        <v>172</v>
      </c>
    </row>
    <row r="20" spans="2:2" ht="14.25" customHeight="1"/>
    <row r="21" spans="2:2" ht="14.25" customHeight="1"/>
    <row r="22" spans="2:2" ht="14.25" customHeight="1"/>
    <row r="23" spans="2:2" ht="14.25" customHeight="1"/>
    <row r="24" spans="2:2" ht="14.25" customHeight="1"/>
    <row r="25" spans="2:2" ht="14.25" customHeight="1"/>
    <row r="26" spans="2:2" ht="14.25" customHeight="1"/>
    <row r="27" spans="2:2" ht="14.25" customHeight="1"/>
    <row r="28" spans="2:2" ht="14.25" customHeight="1"/>
    <row r="29" spans="2:2" ht="14.25" customHeight="1"/>
    <row r="30" spans="2:2" ht="14.25" customHeight="1"/>
    <row r="31" spans="2:2" ht="14.25" customHeight="1"/>
    <row r="32" spans="2: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U1000"/>
  <sheetViews>
    <sheetView workbookViewId="0"/>
  </sheetViews>
  <sheetFormatPr defaultColWidth="14.42578125" defaultRowHeight="15" customHeight="1"/>
  <cols>
    <col min="1" max="1" width="32.85546875" customWidth="1"/>
    <col min="2" max="21" width="11.42578125" customWidth="1"/>
  </cols>
  <sheetData>
    <row r="1" spans="1:21" ht="12.75" customHeight="1">
      <c r="A1" s="262"/>
      <c r="B1" s="262"/>
      <c r="C1" s="262"/>
      <c r="D1" s="262"/>
      <c r="E1" s="262"/>
      <c r="F1" s="262"/>
      <c r="G1" s="262"/>
      <c r="H1" s="262"/>
      <c r="I1" s="262"/>
      <c r="J1" s="262"/>
      <c r="K1" s="262"/>
      <c r="L1" s="262"/>
      <c r="M1" s="262"/>
      <c r="N1" s="262"/>
      <c r="O1" s="262"/>
      <c r="P1" s="262"/>
      <c r="Q1" s="262"/>
      <c r="R1" s="262"/>
      <c r="S1" s="262"/>
      <c r="T1" s="262"/>
      <c r="U1" s="262"/>
    </row>
    <row r="2" spans="1:21" ht="12.75" customHeight="1">
      <c r="A2" s="262"/>
      <c r="B2" s="262"/>
      <c r="C2" s="262"/>
      <c r="D2" s="262"/>
      <c r="E2" s="262"/>
      <c r="F2" s="262"/>
      <c r="G2" s="262"/>
      <c r="H2" s="262"/>
      <c r="I2" s="262"/>
      <c r="J2" s="262"/>
      <c r="K2" s="262"/>
      <c r="L2" s="262"/>
      <c r="M2" s="262"/>
      <c r="N2" s="262"/>
      <c r="O2" s="262"/>
      <c r="P2" s="262"/>
      <c r="Q2" s="262"/>
      <c r="R2" s="262"/>
      <c r="S2" s="262"/>
      <c r="T2" s="262"/>
      <c r="U2" s="262"/>
    </row>
    <row r="3" spans="1:21" ht="12.75" customHeight="1">
      <c r="A3" s="263" t="s">
        <v>146</v>
      </c>
      <c r="B3" s="262"/>
      <c r="C3" s="262"/>
      <c r="D3" s="262"/>
      <c r="E3" s="262"/>
      <c r="F3" s="262"/>
      <c r="G3" s="262"/>
      <c r="H3" s="262"/>
      <c r="I3" s="262"/>
      <c r="J3" s="262"/>
      <c r="K3" s="262"/>
      <c r="L3" s="262"/>
      <c r="M3" s="262"/>
      <c r="N3" s="262"/>
      <c r="O3" s="262"/>
      <c r="P3" s="262"/>
      <c r="Q3" s="262"/>
      <c r="R3" s="262"/>
      <c r="S3" s="262"/>
      <c r="T3" s="262"/>
      <c r="U3" s="262"/>
    </row>
    <row r="4" spans="1:21" ht="12.75" customHeight="1">
      <c r="A4" s="263" t="s">
        <v>324</v>
      </c>
      <c r="B4" s="262"/>
      <c r="C4" s="262"/>
      <c r="D4" s="262"/>
      <c r="E4" s="262"/>
      <c r="F4" s="262"/>
      <c r="G4" s="262"/>
      <c r="H4" s="262"/>
      <c r="I4" s="262"/>
      <c r="J4" s="262"/>
      <c r="K4" s="262"/>
      <c r="L4" s="262"/>
      <c r="M4" s="262"/>
      <c r="N4" s="262"/>
      <c r="O4" s="262"/>
      <c r="P4" s="262"/>
      <c r="Q4" s="262"/>
      <c r="R4" s="262"/>
      <c r="S4" s="262"/>
      <c r="T4" s="262"/>
      <c r="U4" s="262"/>
    </row>
    <row r="5" spans="1:21" ht="12.75" customHeight="1">
      <c r="A5" s="263" t="s">
        <v>326</v>
      </c>
      <c r="B5" s="262"/>
      <c r="C5" s="262"/>
      <c r="D5" s="262"/>
      <c r="E5" s="262"/>
      <c r="F5" s="262"/>
      <c r="G5" s="262"/>
      <c r="H5" s="262"/>
      <c r="I5" s="262"/>
      <c r="J5" s="262"/>
      <c r="K5" s="262"/>
      <c r="L5" s="262"/>
      <c r="M5" s="262"/>
      <c r="N5" s="262"/>
      <c r="O5" s="262"/>
      <c r="P5" s="262"/>
      <c r="Q5" s="262"/>
      <c r="R5" s="262"/>
      <c r="S5" s="262"/>
      <c r="T5" s="262"/>
      <c r="U5" s="262"/>
    </row>
    <row r="6" spans="1:21" ht="12.75" customHeight="1">
      <c r="A6" s="263" t="s">
        <v>328</v>
      </c>
      <c r="B6" s="262"/>
      <c r="C6" s="262"/>
      <c r="D6" s="262"/>
      <c r="E6" s="262"/>
      <c r="F6" s="262"/>
      <c r="G6" s="262"/>
      <c r="H6" s="262"/>
      <c r="I6" s="262"/>
      <c r="J6" s="262"/>
      <c r="K6" s="262"/>
      <c r="L6" s="262"/>
      <c r="M6" s="262"/>
      <c r="N6" s="262"/>
      <c r="O6" s="262"/>
      <c r="P6" s="262"/>
      <c r="Q6" s="262"/>
      <c r="R6" s="262"/>
      <c r="S6" s="262"/>
      <c r="T6" s="262"/>
      <c r="U6" s="262"/>
    </row>
    <row r="7" spans="1:21" ht="12.75" customHeight="1">
      <c r="A7" s="263" t="s">
        <v>147</v>
      </c>
      <c r="B7" s="262"/>
      <c r="C7" s="262"/>
      <c r="D7" s="262"/>
      <c r="E7" s="262"/>
      <c r="F7" s="262"/>
      <c r="G7" s="262"/>
      <c r="H7" s="262"/>
      <c r="I7" s="262"/>
      <c r="J7" s="262"/>
      <c r="K7" s="262"/>
      <c r="L7" s="262"/>
      <c r="M7" s="262"/>
      <c r="N7" s="262"/>
      <c r="O7" s="262"/>
      <c r="P7" s="262"/>
      <c r="Q7" s="262"/>
      <c r="R7" s="262"/>
      <c r="S7" s="262"/>
      <c r="T7" s="262"/>
      <c r="U7" s="262"/>
    </row>
    <row r="8" spans="1:21" ht="12.75" customHeight="1">
      <c r="A8" s="263" t="s">
        <v>152</v>
      </c>
      <c r="B8" s="262"/>
      <c r="C8" s="262"/>
      <c r="D8" s="262"/>
      <c r="E8" s="262"/>
      <c r="F8" s="262"/>
      <c r="G8" s="262"/>
      <c r="H8" s="262"/>
      <c r="I8" s="262"/>
      <c r="J8" s="262"/>
      <c r="K8" s="262"/>
      <c r="L8" s="262"/>
      <c r="M8" s="262"/>
      <c r="N8" s="262"/>
      <c r="O8" s="262"/>
      <c r="P8" s="262"/>
      <c r="Q8" s="262"/>
      <c r="R8" s="262"/>
      <c r="S8" s="262"/>
      <c r="T8" s="262"/>
      <c r="U8" s="262"/>
    </row>
    <row r="9" spans="1:21" ht="12.75" customHeight="1">
      <c r="A9" s="263" t="s">
        <v>148</v>
      </c>
      <c r="B9" s="262"/>
      <c r="C9" s="262"/>
      <c r="D9" s="262"/>
      <c r="E9" s="262"/>
      <c r="F9" s="262"/>
      <c r="G9" s="262"/>
      <c r="H9" s="262"/>
      <c r="I9" s="262"/>
      <c r="J9" s="262"/>
      <c r="K9" s="262"/>
      <c r="L9" s="262"/>
      <c r="M9" s="262"/>
      <c r="N9" s="262"/>
      <c r="O9" s="262"/>
      <c r="P9" s="262"/>
      <c r="Q9" s="262"/>
      <c r="R9" s="262"/>
      <c r="S9" s="262"/>
      <c r="T9" s="262"/>
      <c r="U9" s="262"/>
    </row>
    <row r="10" spans="1:21" ht="12.75" customHeight="1">
      <c r="A10" s="263" t="s">
        <v>149</v>
      </c>
      <c r="B10" s="262"/>
      <c r="C10" s="262"/>
      <c r="D10" s="262"/>
      <c r="E10" s="262"/>
      <c r="F10" s="262"/>
      <c r="G10" s="262"/>
      <c r="H10" s="262"/>
      <c r="I10" s="262"/>
      <c r="J10" s="262"/>
      <c r="K10" s="262"/>
      <c r="L10" s="262"/>
      <c r="M10" s="262"/>
      <c r="N10" s="262"/>
      <c r="O10" s="262"/>
      <c r="P10" s="262"/>
      <c r="Q10" s="262"/>
      <c r="R10" s="262"/>
      <c r="S10" s="262"/>
      <c r="T10" s="262"/>
      <c r="U10" s="262"/>
    </row>
    <row r="11" spans="1:21" ht="12.75" customHeight="1">
      <c r="A11" s="263" t="s">
        <v>336</v>
      </c>
      <c r="B11" s="262"/>
      <c r="C11" s="262"/>
      <c r="D11" s="262"/>
      <c r="E11" s="262"/>
      <c r="F11" s="262"/>
      <c r="G11" s="262"/>
      <c r="H11" s="262"/>
      <c r="I11" s="262"/>
      <c r="J11" s="262"/>
      <c r="K11" s="262"/>
      <c r="L11" s="262"/>
      <c r="M11" s="262"/>
      <c r="N11" s="262"/>
      <c r="O11" s="262"/>
      <c r="P11" s="262"/>
      <c r="Q11" s="262"/>
      <c r="R11" s="262"/>
      <c r="S11" s="262"/>
      <c r="T11" s="262"/>
      <c r="U11" s="262"/>
    </row>
    <row r="12" spans="1:21" ht="12.75" customHeight="1">
      <c r="A12" s="263" t="s">
        <v>369</v>
      </c>
      <c r="B12" s="262"/>
      <c r="C12" s="262"/>
      <c r="D12" s="262"/>
      <c r="E12" s="262"/>
      <c r="F12" s="262"/>
      <c r="G12" s="262"/>
      <c r="H12" s="262"/>
      <c r="I12" s="262"/>
      <c r="J12" s="262"/>
      <c r="K12" s="262"/>
      <c r="L12" s="262"/>
      <c r="M12" s="262"/>
      <c r="N12" s="262"/>
      <c r="O12" s="262"/>
      <c r="P12" s="262"/>
      <c r="Q12" s="262"/>
      <c r="R12" s="262"/>
      <c r="S12" s="262"/>
      <c r="T12" s="262"/>
      <c r="U12" s="262"/>
    </row>
    <row r="13" spans="1:21" ht="12.75" customHeight="1">
      <c r="A13" s="263" t="s">
        <v>370</v>
      </c>
      <c r="B13" s="262"/>
      <c r="C13" s="262"/>
      <c r="D13" s="262"/>
      <c r="E13" s="262"/>
      <c r="F13" s="262"/>
      <c r="G13" s="262"/>
      <c r="H13" s="262"/>
      <c r="I13" s="262"/>
      <c r="J13" s="262"/>
      <c r="K13" s="262"/>
      <c r="L13" s="262"/>
      <c r="M13" s="262"/>
      <c r="N13" s="262"/>
      <c r="O13" s="262"/>
      <c r="P13" s="262"/>
      <c r="Q13" s="262"/>
      <c r="R13" s="262"/>
      <c r="S13" s="262"/>
      <c r="T13" s="262"/>
      <c r="U13" s="262"/>
    </row>
    <row r="14" spans="1:21" ht="12.75" customHeight="1">
      <c r="A14" s="263" t="s">
        <v>371</v>
      </c>
      <c r="B14" s="262"/>
      <c r="C14" s="262"/>
      <c r="D14" s="262"/>
      <c r="E14" s="262"/>
      <c r="F14" s="262"/>
      <c r="G14" s="262"/>
      <c r="H14" s="262"/>
      <c r="I14" s="262"/>
      <c r="J14" s="262"/>
      <c r="K14" s="262"/>
      <c r="L14" s="262"/>
      <c r="M14" s="262"/>
      <c r="N14" s="262"/>
      <c r="O14" s="262"/>
      <c r="P14" s="262"/>
      <c r="Q14" s="262"/>
      <c r="R14" s="262"/>
      <c r="S14" s="262"/>
      <c r="T14" s="262"/>
      <c r="U14" s="262"/>
    </row>
    <row r="15" spans="1:21" ht="12.75" customHeight="1">
      <c r="A15" s="262"/>
      <c r="B15" s="262"/>
      <c r="C15" s="262"/>
      <c r="D15" s="262"/>
      <c r="E15" s="262"/>
      <c r="F15" s="262"/>
      <c r="G15" s="262"/>
      <c r="H15" s="262"/>
      <c r="I15" s="262"/>
      <c r="J15" s="262"/>
      <c r="K15" s="262"/>
      <c r="L15" s="262"/>
      <c r="M15" s="262"/>
      <c r="N15" s="262"/>
      <c r="O15" s="262"/>
      <c r="P15" s="262"/>
      <c r="Q15" s="262"/>
      <c r="R15" s="262"/>
      <c r="S15" s="262"/>
      <c r="T15" s="262"/>
      <c r="U15" s="262"/>
    </row>
    <row r="16" spans="1:21" ht="12.75" customHeight="1">
      <c r="A16" s="263" t="s">
        <v>372</v>
      </c>
      <c r="B16" s="262"/>
      <c r="C16" s="262"/>
      <c r="D16" s="262"/>
      <c r="E16" s="262"/>
      <c r="F16" s="262"/>
      <c r="G16" s="262"/>
      <c r="H16" s="262"/>
      <c r="I16" s="262"/>
      <c r="J16" s="262"/>
      <c r="K16" s="262"/>
      <c r="L16" s="262"/>
      <c r="M16" s="262"/>
      <c r="N16" s="262"/>
      <c r="O16" s="262"/>
      <c r="P16" s="262"/>
      <c r="Q16" s="262"/>
      <c r="R16" s="262"/>
      <c r="S16" s="262"/>
      <c r="T16" s="262"/>
      <c r="U16" s="262"/>
    </row>
    <row r="17" spans="1:21" ht="12.75" customHeight="1">
      <c r="A17" s="263" t="s">
        <v>169</v>
      </c>
      <c r="B17" s="262"/>
      <c r="C17" s="262"/>
      <c r="D17" s="262"/>
      <c r="E17" s="262"/>
      <c r="F17" s="262"/>
      <c r="G17" s="262"/>
      <c r="H17" s="262"/>
      <c r="I17" s="262"/>
      <c r="J17" s="262"/>
      <c r="K17" s="262"/>
      <c r="L17" s="262"/>
      <c r="M17" s="262"/>
      <c r="N17" s="262"/>
      <c r="O17" s="262"/>
      <c r="P17" s="262"/>
      <c r="Q17" s="262"/>
      <c r="R17" s="262"/>
      <c r="S17" s="262"/>
      <c r="T17" s="262"/>
      <c r="U17" s="262"/>
    </row>
    <row r="18" spans="1:21" ht="12.75" customHeight="1">
      <c r="A18" s="263" t="s">
        <v>359</v>
      </c>
      <c r="B18" s="262"/>
      <c r="C18" s="262"/>
      <c r="D18" s="262"/>
      <c r="E18" s="262"/>
      <c r="F18" s="262"/>
      <c r="G18" s="262"/>
      <c r="H18" s="262"/>
      <c r="I18" s="262"/>
      <c r="J18" s="262"/>
      <c r="K18" s="262"/>
      <c r="L18" s="262"/>
      <c r="M18" s="262"/>
      <c r="N18" s="262"/>
      <c r="O18" s="262"/>
      <c r="P18" s="262"/>
      <c r="Q18" s="262"/>
      <c r="R18" s="262"/>
      <c r="S18" s="262"/>
      <c r="T18" s="262"/>
      <c r="U18" s="262"/>
    </row>
    <row r="19" spans="1:21" ht="12.75" customHeight="1">
      <c r="A19" s="262"/>
      <c r="B19" s="262"/>
      <c r="C19" s="262"/>
      <c r="D19" s="262"/>
      <c r="E19" s="262"/>
      <c r="F19" s="262"/>
      <c r="G19" s="262"/>
      <c r="H19" s="262"/>
      <c r="I19" s="262"/>
      <c r="J19" s="262"/>
      <c r="K19" s="262"/>
      <c r="L19" s="262"/>
      <c r="M19" s="262"/>
      <c r="N19" s="262"/>
      <c r="O19" s="262"/>
      <c r="P19" s="262"/>
      <c r="Q19" s="262"/>
      <c r="R19" s="262"/>
      <c r="S19" s="262"/>
      <c r="T19" s="262"/>
      <c r="U19" s="262"/>
    </row>
    <row r="20" spans="1:21" ht="12.75" customHeight="1">
      <c r="A20" s="263" t="s">
        <v>362</v>
      </c>
      <c r="B20" s="262"/>
      <c r="C20" s="262"/>
      <c r="D20" s="262"/>
      <c r="E20" s="262"/>
      <c r="F20" s="262"/>
      <c r="G20" s="262"/>
      <c r="H20" s="262"/>
      <c r="I20" s="262"/>
      <c r="J20" s="262"/>
      <c r="K20" s="262"/>
      <c r="L20" s="262"/>
      <c r="M20" s="262"/>
      <c r="N20" s="262"/>
      <c r="O20" s="262"/>
      <c r="P20" s="262"/>
      <c r="Q20" s="262"/>
      <c r="R20" s="262"/>
      <c r="S20" s="262"/>
      <c r="T20" s="262"/>
      <c r="U20" s="262"/>
    </row>
    <row r="21" spans="1:21" ht="12.75" customHeight="1">
      <c r="A21" s="263" t="s">
        <v>363</v>
      </c>
      <c r="B21" s="262"/>
      <c r="C21" s="262"/>
      <c r="D21" s="262"/>
      <c r="E21" s="262"/>
      <c r="F21" s="262"/>
      <c r="G21" s="262"/>
      <c r="H21" s="262"/>
      <c r="I21" s="262"/>
      <c r="J21" s="262"/>
      <c r="K21" s="262"/>
      <c r="L21" s="262"/>
      <c r="M21" s="262"/>
      <c r="N21" s="262"/>
      <c r="O21" s="262"/>
      <c r="P21" s="262"/>
      <c r="Q21" s="262"/>
      <c r="R21" s="262"/>
      <c r="S21" s="262"/>
      <c r="T21" s="262"/>
      <c r="U21" s="262"/>
    </row>
    <row r="22" spans="1:21" ht="12.75" customHeight="1">
      <c r="A22" s="262"/>
      <c r="B22" s="262"/>
      <c r="C22" s="262"/>
      <c r="D22" s="262"/>
      <c r="E22" s="262"/>
      <c r="F22" s="262"/>
      <c r="G22" s="262"/>
      <c r="H22" s="262"/>
      <c r="I22" s="262"/>
      <c r="J22" s="262"/>
      <c r="K22" s="262"/>
      <c r="L22" s="262"/>
      <c r="M22" s="262"/>
      <c r="N22" s="262"/>
      <c r="O22" s="262"/>
      <c r="P22" s="262"/>
      <c r="Q22" s="262"/>
      <c r="R22" s="262"/>
      <c r="S22" s="262"/>
      <c r="T22" s="262"/>
      <c r="U22" s="262"/>
    </row>
    <row r="23" spans="1:21" ht="12.75" customHeight="1">
      <c r="A23" s="262"/>
      <c r="B23" s="262"/>
      <c r="C23" s="262"/>
      <c r="D23" s="262"/>
      <c r="E23" s="262"/>
      <c r="F23" s="262"/>
      <c r="G23" s="262"/>
      <c r="H23" s="262"/>
      <c r="I23" s="262"/>
      <c r="J23" s="262"/>
      <c r="K23" s="262"/>
      <c r="L23" s="262"/>
      <c r="M23" s="262"/>
      <c r="N23" s="262"/>
      <c r="O23" s="262"/>
      <c r="P23" s="262"/>
      <c r="Q23" s="262"/>
      <c r="R23" s="262"/>
      <c r="S23" s="262"/>
      <c r="T23" s="262"/>
      <c r="U23" s="262"/>
    </row>
    <row r="24" spans="1:21" ht="12.75" customHeight="1">
      <c r="A24" s="262"/>
      <c r="B24" s="262"/>
      <c r="C24" s="262"/>
      <c r="D24" s="262"/>
      <c r="E24" s="262"/>
      <c r="F24" s="262"/>
      <c r="G24" s="262"/>
      <c r="H24" s="262"/>
      <c r="I24" s="262"/>
      <c r="J24" s="262"/>
      <c r="K24" s="262"/>
      <c r="L24" s="262"/>
      <c r="M24" s="262"/>
      <c r="N24" s="262"/>
      <c r="O24" s="262"/>
      <c r="P24" s="262"/>
      <c r="Q24" s="262"/>
      <c r="R24" s="262"/>
      <c r="S24" s="262"/>
      <c r="T24" s="262"/>
      <c r="U24" s="262"/>
    </row>
    <row r="25" spans="1:21" ht="12.75" customHeight="1">
      <c r="A25" s="262"/>
      <c r="B25" s="262"/>
      <c r="C25" s="262"/>
      <c r="D25" s="262"/>
      <c r="E25" s="262"/>
      <c r="F25" s="262"/>
      <c r="G25" s="262"/>
      <c r="H25" s="262"/>
      <c r="I25" s="262"/>
      <c r="J25" s="262"/>
      <c r="K25" s="262"/>
      <c r="L25" s="262"/>
      <c r="M25" s="262"/>
      <c r="N25" s="262"/>
      <c r="O25" s="262"/>
      <c r="P25" s="262"/>
      <c r="Q25" s="262"/>
      <c r="R25" s="262"/>
      <c r="S25" s="262"/>
      <c r="T25" s="262"/>
      <c r="U25" s="262"/>
    </row>
    <row r="26" spans="1:21" ht="12.75" customHeight="1">
      <c r="A26" s="262"/>
      <c r="B26" s="262"/>
      <c r="C26" s="262"/>
      <c r="D26" s="262"/>
      <c r="E26" s="262"/>
      <c r="F26" s="262"/>
      <c r="G26" s="262"/>
      <c r="H26" s="262"/>
      <c r="I26" s="262"/>
      <c r="J26" s="262"/>
      <c r="K26" s="262"/>
      <c r="L26" s="262"/>
      <c r="M26" s="262"/>
      <c r="N26" s="262"/>
      <c r="O26" s="262"/>
      <c r="P26" s="262"/>
      <c r="Q26" s="262"/>
      <c r="R26" s="262"/>
      <c r="S26" s="262"/>
      <c r="T26" s="262"/>
      <c r="U26" s="262"/>
    </row>
    <row r="27" spans="1:21" ht="12.75" customHeight="1">
      <c r="A27" s="262"/>
      <c r="B27" s="262"/>
      <c r="C27" s="262"/>
      <c r="D27" s="262"/>
      <c r="E27" s="262"/>
      <c r="F27" s="262"/>
      <c r="G27" s="262"/>
      <c r="H27" s="262"/>
      <c r="I27" s="262"/>
      <c r="J27" s="262"/>
      <c r="K27" s="262"/>
      <c r="L27" s="262"/>
      <c r="M27" s="262"/>
      <c r="N27" s="262"/>
      <c r="O27" s="262"/>
      <c r="P27" s="262"/>
      <c r="Q27" s="262"/>
      <c r="R27" s="262"/>
      <c r="S27" s="262"/>
      <c r="T27" s="262"/>
      <c r="U27" s="262"/>
    </row>
    <row r="28" spans="1:21" ht="12.75" customHeight="1">
      <c r="A28" s="262"/>
      <c r="B28" s="262"/>
      <c r="C28" s="262"/>
      <c r="D28" s="262"/>
      <c r="E28" s="262"/>
      <c r="F28" s="262"/>
      <c r="G28" s="262"/>
      <c r="H28" s="262"/>
      <c r="I28" s="262"/>
      <c r="J28" s="262"/>
      <c r="K28" s="262"/>
      <c r="L28" s="262"/>
      <c r="M28" s="262"/>
      <c r="N28" s="262"/>
      <c r="O28" s="262"/>
      <c r="P28" s="262"/>
      <c r="Q28" s="262"/>
      <c r="R28" s="262"/>
      <c r="S28" s="262"/>
      <c r="T28" s="262"/>
      <c r="U28" s="262"/>
    </row>
    <row r="29" spans="1:21" ht="12.75" customHeight="1">
      <c r="A29" s="262"/>
      <c r="B29" s="262"/>
      <c r="C29" s="262"/>
      <c r="D29" s="262"/>
      <c r="E29" s="262"/>
      <c r="F29" s="262"/>
      <c r="G29" s="262"/>
      <c r="H29" s="262"/>
      <c r="I29" s="262"/>
      <c r="J29" s="262"/>
      <c r="K29" s="262"/>
      <c r="L29" s="262"/>
      <c r="M29" s="262"/>
      <c r="N29" s="262"/>
      <c r="O29" s="262"/>
      <c r="P29" s="262"/>
      <c r="Q29" s="262"/>
      <c r="R29" s="262"/>
      <c r="S29" s="262"/>
      <c r="T29" s="262"/>
      <c r="U29" s="262"/>
    </row>
    <row r="30" spans="1:21" ht="12.75" customHeight="1">
      <c r="A30" s="262"/>
      <c r="B30" s="262"/>
      <c r="C30" s="262"/>
      <c r="D30" s="262"/>
      <c r="E30" s="262"/>
      <c r="F30" s="262"/>
      <c r="G30" s="262"/>
      <c r="H30" s="262"/>
      <c r="I30" s="262"/>
      <c r="J30" s="262"/>
      <c r="K30" s="262"/>
      <c r="L30" s="262"/>
      <c r="M30" s="262"/>
      <c r="N30" s="262"/>
      <c r="O30" s="262"/>
      <c r="P30" s="262"/>
      <c r="Q30" s="262"/>
      <c r="R30" s="262"/>
      <c r="S30" s="262"/>
      <c r="T30" s="262"/>
      <c r="U30" s="262"/>
    </row>
    <row r="31" spans="1:21" ht="12.75" customHeight="1">
      <c r="A31" s="262"/>
      <c r="B31" s="262"/>
      <c r="C31" s="262"/>
      <c r="D31" s="262"/>
      <c r="E31" s="262"/>
      <c r="F31" s="262"/>
      <c r="G31" s="262"/>
      <c r="H31" s="262"/>
      <c r="I31" s="262"/>
      <c r="J31" s="262"/>
      <c r="K31" s="262"/>
      <c r="L31" s="262"/>
      <c r="M31" s="262"/>
      <c r="N31" s="262"/>
      <c r="O31" s="262"/>
      <c r="P31" s="262"/>
      <c r="Q31" s="262"/>
      <c r="R31" s="262"/>
      <c r="S31" s="262"/>
      <c r="T31" s="262"/>
      <c r="U31" s="262"/>
    </row>
    <row r="32" spans="1:21" ht="12.75" customHeight="1">
      <c r="A32" s="262"/>
      <c r="B32" s="262"/>
      <c r="C32" s="262"/>
      <c r="D32" s="262"/>
      <c r="E32" s="262"/>
      <c r="F32" s="262"/>
      <c r="G32" s="262"/>
      <c r="H32" s="262"/>
      <c r="I32" s="262"/>
      <c r="J32" s="262"/>
      <c r="K32" s="262"/>
      <c r="L32" s="262"/>
      <c r="M32" s="262"/>
      <c r="N32" s="262"/>
      <c r="O32" s="262"/>
      <c r="P32" s="262"/>
      <c r="Q32" s="262"/>
      <c r="R32" s="262"/>
      <c r="S32" s="262"/>
      <c r="T32" s="262"/>
      <c r="U32" s="262"/>
    </row>
    <row r="33" spans="1:21" ht="12.75" customHeight="1">
      <c r="A33" s="262"/>
      <c r="B33" s="262"/>
      <c r="C33" s="262"/>
      <c r="D33" s="262"/>
      <c r="E33" s="262"/>
      <c r="F33" s="262"/>
      <c r="G33" s="262"/>
      <c r="H33" s="262"/>
      <c r="I33" s="262"/>
      <c r="J33" s="262"/>
      <c r="K33" s="262"/>
      <c r="L33" s="262"/>
      <c r="M33" s="262"/>
      <c r="N33" s="262"/>
      <c r="O33" s="262"/>
      <c r="P33" s="262"/>
      <c r="Q33" s="262"/>
      <c r="R33" s="262"/>
      <c r="S33" s="262"/>
      <c r="T33" s="262"/>
      <c r="U33" s="262"/>
    </row>
    <row r="34" spans="1:21" ht="12.75" customHeight="1">
      <c r="A34" s="262"/>
      <c r="B34" s="262"/>
      <c r="C34" s="262"/>
      <c r="D34" s="262"/>
      <c r="E34" s="262"/>
      <c r="F34" s="262"/>
      <c r="G34" s="262"/>
      <c r="H34" s="262"/>
      <c r="I34" s="262"/>
      <c r="J34" s="262"/>
      <c r="K34" s="262"/>
      <c r="L34" s="262"/>
      <c r="M34" s="262"/>
      <c r="N34" s="262"/>
      <c r="O34" s="262"/>
      <c r="P34" s="262"/>
      <c r="Q34" s="262"/>
      <c r="R34" s="262"/>
      <c r="S34" s="262"/>
      <c r="T34" s="262"/>
      <c r="U34" s="262"/>
    </row>
    <row r="35" spans="1:21" ht="12.75" customHeight="1">
      <c r="A35" s="262"/>
      <c r="B35" s="262"/>
      <c r="C35" s="262"/>
      <c r="D35" s="262"/>
      <c r="E35" s="262"/>
      <c r="F35" s="262"/>
      <c r="G35" s="262"/>
      <c r="H35" s="262"/>
      <c r="I35" s="262"/>
      <c r="J35" s="262"/>
      <c r="K35" s="262"/>
      <c r="L35" s="262"/>
      <c r="M35" s="262"/>
      <c r="N35" s="262"/>
      <c r="O35" s="262"/>
      <c r="P35" s="262"/>
      <c r="Q35" s="262"/>
      <c r="R35" s="262"/>
      <c r="S35" s="262"/>
      <c r="T35" s="262"/>
      <c r="U35" s="262"/>
    </row>
    <row r="36" spans="1:21" ht="12.75" customHeight="1">
      <c r="A36" s="262"/>
      <c r="B36" s="262"/>
      <c r="C36" s="262"/>
      <c r="D36" s="262"/>
      <c r="E36" s="262"/>
      <c r="F36" s="262"/>
      <c r="G36" s="262"/>
      <c r="H36" s="262"/>
      <c r="I36" s="262"/>
      <c r="J36" s="262"/>
      <c r="K36" s="262"/>
      <c r="L36" s="262"/>
      <c r="M36" s="262"/>
      <c r="N36" s="262"/>
      <c r="O36" s="262"/>
      <c r="P36" s="262"/>
      <c r="Q36" s="262"/>
      <c r="R36" s="262"/>
      <c r="S36" s="262"/>
      <c r="T36" s="262"/>
      <c r="U36" s="262"/>
    </row>
    <row r="37" spans="1:21" ht="12.75" customHeight="1">
      <c r="A37" s="262"/>
      <c r="B37" s="262"/>
      <c r="C37" s="262"/>
      <c r="D37" s="262"/>
      <c r="E37" s="262"/>
      <c r="F37" s="262"/>
      <c r="G37" s="262"/>
      <c r="H37" s="262"/>
      <c r="I37" s="262"/>
      <c r="J37" s="262"/>
      <c r="K37" s="262"/>
      <c r="L37" s="262"/>
      <c r="M37" s="262"/>
      <c r="N37" s="262"/>
      <c r="O37" s="262"/>
      <c r="P37" s="262"/>
      <c r="Q37" s="262"/>
      <c r="R37" s="262"/>
      <c r="S37" s="262"/>
      <c r="T37" s="262"/>
      <c r="U37" s="262"/>
    </row>
    <row r="38" spans="1:21" ht="12.75" customHeight="1">
      <c r="A38" s="262"/>
      <c r="B38" s="262"/>
      <c r="C38" s="262"/>
      <c r="D38" s="262"/>
      <c r="E38" s="262"/>
      <c r="F38" s="262"/>
      <c r="G38" s="262"/>
      <c r="H38" s="262"/>
      <c r="I38" s="262"/>
      <c r="J38" s="262"/>
      <c r="K38" s="262"/>
      <c r="L38" s="262"/>
      <c r="M38" s="262"/>
      <c r="N38" s="262"/>
      <c r="O38" s="262"/>
      <c r="P38" s="262"/>
      <c r="Q38" s="262"/>
      <c r="R38" s="262"/>
      <c r="S38" s="262"/>
      <c r="T38" s="262"/>
      <c r="U38" s="262"/>
    </row>
    <row r="39" spans="1:21" ht="12.75" customHeight="1">
      <c r="A39" s="262"/>
      <c r="B39" s="262"/>
      <c r="C39" s="262"/>
      <c r="D39" s="262"/>
      <c r="E39" s="262"/>
      <c r="F39" s="262"/>
      <c r="G39" s="262"/>
      <c r="H39" s="262"/>
      <c r="I39" s="262"/>
      <c r="J39" s="262"/>
      <c r="K39" s="262"/>
      <c r="L39" s="262"/>
      <c r="M39" s="262"/>
      <c r="N39" s="262"/>
      <c r="O39" s="262"/>
      <c r="P39" s="262"/>
      <c r="Q39" s="262"/>
      <c r="R39" s="262"/>
      <c r="S39" s="262"/>
      <c r="T39" s="262"/>
      <c r="U39" s="262"/>
    </row>
    <row r="40" spans="1:21" ht="12.75" customHeight="1">
      <c r="A40" s="262"/>
      <c r="B40" s="262"/>
      <c r="C40" s="262"/>
      <c r="D40" s="262"/>
      <c r="E40" s="262"/>
      <c r="F40" s="262"/>
      <c r="G40" s="262"/>
      <c r="H40" s="262"/>
      <c r="I40" s="262"/>
      <c r="J40" s="262"/>
      <c r="K40" s="262"/>
      <c r="L40" s="262"/>
      <c r="M40" s="262"/>
      <c r="N40" s="262"/>
      <c r="O40" s="262"/>
      <c r="P40" s="262"/>
      <c r="Q40" s="262"/>
      <c r="R40" s="262"/>
      <c r="S40" s="262"/>
      <c r="T40" s="262"/>
      <c r="U40" s="262"/>
    </row>
    <row r="41" spans="1:21" ht="12.75" customHeight="1">
      <c r="A41" s="262"/>
      <c r="B41" s="262"/>
      <c r="C41" s="262"/>
      <c r="D41" s="262"/>
      <c r="E41" s="262"/>
      <c r="F41" s="262"/>
      <c r="G41" s="262"/>
      <c r="H41" s="262"/>
      <c r="I41" s="262"/>
      <c r="J41" s="262"/>
      <c r="K41" s="262"/>
      <c r="L41" s="262"/>
      <c r="M41" s="262"/>
      <c r="N41" s="262"/>
      <c r="O41" s="262"/>
      <c r="P41" s="262"/>
      <c r="Q41" s="262"/>
      <c r="R41" s="262"/>
      <c r="S41" s="262"/>
      <c r="T41" s="262"/>
      <c r="U41" s="262"/>
    </row>
    <row r="42" spans="1:21" ht="12.75" customHeight="1">
      <c r="A42" s="262"/>
      <c r="B42" s="262"/>
      <c r="C42" s="262"/>
      <c r="D42" s="262"/>
      <c r="E42" s="262"/>
      <c r="F42" s="262"/>
      <c r="G42" s="262"/>
      <c r="H42" s="262"/>
      <c r="I42" s="262"/>
      <c r="J42" s="262"/>
      <c r="K42" s="262"/>
      <c r="L42" s="262"/>
      <c r="M42" s="262"/>
      <c r="N42" s="262"/>
      <c r="O42" s="262"/>
      <c r="P42" s="262"/>
      <c r="Q42" s="262"/>
      <c r="R42" s="262"/>
      <c r="S42" s="262"/>
      <c r="T42" s="262"/>
      <c r="U42" s="262"/>
    </row>
    <row r="43" spans="1:21" ht="12.75" customHeight="1">
      <c r="A43" s="262"/>
      <c r="B43" s="262"/>
      <c r="C43" s="262"/>
      <c r="D43" s="262"/>
      <c r="E43" s="262"/>
      <c r="F43" s="262"/>
      <c r="G43" s="262"/>
      <c r="H43" s="262"/>
      <c r="I43" s="262"/>
      <c r="J43" s="262"/>
      <c r="K43" s="262"/>
      <c r="L43" s="262"/>
      <c r="M43" s="262"/>
      <c r="N43" s="262"/>
      <c r="O43" s="262"/>
      <c r="P43" s="262"/>
      <c r="Q43" s="262"/>
      <c r="R43" s="262"/>
      <c r="S43" s="262"/>
      <c r="T43" s="262"/>
      <c r="U43" s="262"/>
    </row>
    <row r="44" spans="1:21" ht="12.75" customHeight="1">
      <c r="A44" s="262"/>
      <c r="B44" s="262"/>
      <c r="C44" s="262"/>
      <c r="D44" s="262"/>
      <c r="E44" s="262"/>
      <c r="F44" s="262"/>
      <c r="G44" s="262"/>
      <c r="H44" s="262"/>
      <c r="I44" s="262"/>
      <c r="J44" s="262"/>
      <c r="K44" s="262"/>
      <c r="L44" s="262"/>
      <c r="M44" s="262"/>
      <c r="N44" s="262"/>
      <c r="O44" s="262"/>
      <c r="P44" s="262"/>
      <c r="Q44" s="262"/>
      <c r="R44" s="262"/>
      <c r="S44" s="262"/>
      <c r="T44" s="262"/>
      <c r="U44" s="262"/>
    </row>
    <row r="45" spans="1:21" ht="12.75" customHeight="1">
      <c r="A45" s="262"/>
      <c r="B45" s="262"/>
      <c r="C45" s="262"/>
      <c r="D45" s="262"/>
      <c r="E45" s="262"/>
      <c r="F45" s="262"/>
      <c r="G45" s="262"/>
      <c r="H45" s="262"/>
      <c r="I45" s="262"/>
      <c r="J45" s="262"/>
      <c r="K45" s="262"/>
      <c r="L45" s="262"/>
      <c r="M45" s="262"/>
      <c r="N45" s="262"/>
      <c r="O45" s="262"/>
      <c r="P45" s="262"/>
      <c r="Q45" s="262"/>
      <c r="R45" s="262"/>
      <c r="S45" s="262"/>
      <c r="T45" s="262"/>
      <c r="U45" s="262"/>
    </row>
    <row r="46" spans="1:21" ht="12.75" customHeight="1">
      <c r="A46" s="262"/>
      <c r="B46" s="262"/>
      <c r="C46" s="262"/>
      <c r="D46" s="262"/>
      <c r="E46" s="262"/>
      <c r="F46" s="262"/>
      <c r="G46" s="262"/>
      <c r="H46" s="262"/>
      <c r="I46" s="262"/>
      <c r="J46" s="262"/>
      <c r="K46" s="262"/>
      <c r="L46" s="262"/>
      <c r="M46" s="262"/>
      <c r="N46" s="262"/>
      <c r="O46" s="262"/>
      <c r="P46" s="262"/>
      <c r="Q46" s="262"/>
      <c r="R46" s="262"/>
      <c r="S46" s="262"/>
      <c r="T46" s="262"/>
      <c r="U46" s="262"/>
    </row>
    <row r="47" spans="1:21" ht="12.75" customHeight="1">
      <c r="A47" s="262"/>
      <c r="B47" s="262"/>
      <c r="C47" s="262"/>
      <c r="D47" s="262"/>
      <c r="E47" s="262"/>
      <c r="F47" s="262"/>
      <c r="G47" s="262"/>
      <c r="H47" s="262"/>
      <c r="I47" s="262"/>
      <c r="J47" s="262"/>
      <c r="K47" s="262"/>
      <c r="L47" s="262"/>
      <c r="M47" s="262"/>
      <c r="N47" s="262"/>
      <c r="O47" s="262"/>
      <c r="P47" s="262"/>
      <c r="Q47" s="262"/>
      <c r="R47" s="262"/>
      <c r="S47" s="262"/>
      <c r="T47" s="262"/>
      <c r="U47" s="262"/>
    </row>
    <row r="48" spans="1:21" ht="12.75" customHeight="1">
      <c r="A48" s="262"/>
      <c r="B48" s="262"/>
      <c r="C48" s="262"/>
      <c r="D48" s="262"/>
      <c r="E48" s="262"/>
      <c r="F48" s="262"/>
      <c r="G48" s="262"/>
      <c r="H48" s="262"/>
      <c r="I48" s="262"/>
      <c r="J48" s="262"/>
      <c r="K48" s="262"/>
      <c r="L48" s="262"/>
      <c r="M48" s="262"/>
      <c r="N48" s="262"/>
      <c r="O48" s="262"/>
      <c r="P48" s="262"/>
      <c r="Q48" s="262"/>
      <c r="R48" s="262"/>
      <c r="S48" s="262"/>
      <c r="T48" s="262"/>
      <c r="U48" s="262"/>
    </row>
    <row r="49" spans="1:21" ht="12.75" customHeight="1">
      <c r="A49" s="262"/>
      <c r="B49" s="262"/>
      <c r="C49" s="262"/>
      <c r="D49" s="262"/>
      <c r="E49" s="262"/>
      <c r="F49" s="262"/>
      <c r="G49" s="262"/>
      <c r="H49" s="262"/>
      <c r="I49" s="262"/>
      <c r="J49" s="262"/>
      <c r="K49" s="262"/>
      <c r="L49" s="262"/>
      <c r="M49" s="262"/>
      <c r="N49" s="262"/>
      <c r="O49" s="262"/>
      <c r="P49" s="262"/>
      <c r="Q49" s="262"/>
      <c r="R49" s="262"/>
      <c r="S49" s="262"/>
      <c r="T49" s="262"/>
      <c r="U49" s="262"/>
    </row>
    <row r="50" spans="1:21" ht="12.75" customHeight="1">
      <c r="A50" s="262"/>
      <c r="B50" s="262"/>
      <c r="C50" s="262"/>
      <c r="D50" s="262"/>
      <c r="E50" s="262"/>
      <c r="F50" s="262"/>
      <c r="G50" s="262"/>
      <c r="H50" s="262"/>
      <c r="I50" s="262"/>
      <c r="J50" s="262"/>
      <c r="K50" s="262"/>
      <c r="L50" s="262"/>
      <c r="M50" s="262"/>
      <c r="N50" s="262"/>
      <c r="O50" s="262"/>
      <c r="P50" s="262"/>
      <c r="Q50" s="262"/>
      <c r="R50" s="262"/>
      <c r="S50" s="262"/>
      <c r="T50" s="262"/>
      <c r="U50" s="262"/>
    </row>
    <row r="51" spans="1:21" ht="12.75" customHeight="1">
      <c r="A51" s="262"/>
      <c r="B51" s="262"/>
      <c r="C51" s="262"/>
      <c r="D51" s="262"/>
      <c r="E51" s="262"/>
      <c r="F51" s="262"/>
      <c r="G51" s="262"/>
      <c r="H51" s="262"/>
      <c r="I51" s="262"/>
      <c r="J51" s="262"/>
      <c r="K51" s="262"/>
      <c r="L51" s="262"/>
      <c r="M51" s="262"/>
      <c r="N51" s="262"/>
      <c r="O51" s="262"/>
      <c r="P51" s="262"/>
      <c r="Q51" s="262"/>
      <c r="R51" s="262"/>
      <c r="S51" s="262"/>
      <c r="T51" s="262"/>
      <c r="U51" s="262"/>
    </row>
    <row r="52" spans="1:21" ht="12.75" customHeight="1">
      <c r="A52" s="262"/>
      <c r="B52" s="262"/>
      <c r="C52" s="262"/>
      <c r="D52" s="262"/>
      <c r="E52" s="262"/>
      <c r="F52" s="262"/>
      <c r="G52" s="262"/>
      <c r="H52" s="262"/>
      <c r="I52" s="262"/>
      <c r="J52" s="262"/>
      <c r="K52" s="262"/>
      <c r="L52" s="262"/>
      <c r="M52" s="262"/>
      <c r="N52" s="262"/>
      <c r="O52" s="262"/>
      <c r="P52" s="262"/>
      <c r="Q52" s="262"/>
      <c r="R52" s="262"/>
      <c r="S52" s="262"/>
      <c r="T52" s="262"/>
      <c r="U52" s="262"/>
    </row>
    <row r="53" spans="1:21" ht="12.75" customHeight="1">
      <c r="A53" s="262"/>
      <c r="B53" s="262"/>
      <c r="C53" s="262"/>
      <c r="D53" s="262"/>
      <c r="E53" s="262"/>
      <c r="F53" s="262"/>
      <c r="G53" s="262"/>
      <c r="H53" s="262"/>
      <c r="I53" s="262"/>
      <c r="J53" s="262"/>
      <c r="K53" s="262"/>
      <c r="L53" s="262"/>
      <c r="M53" s="262"/>
      <c r="N53" s="262"/>
      <c r="O53" s="262"/>
      <c r="P53" s="262"/>
      <c r="Q53" s="262"/>
      <c r="R53" s="262"/>
      <c r="S53" s="262"/>
      <c r="T53" s="262"/>
      <c r="U53" s="262"/>
    </row>
    <row r="54" spans="1:21" ht="12.75" customHeight="1">
      <c r="A54" s="262"/>
      <c r="B54" s="262"/>
      <c r="C54" s="262"/>
      <c r="D54" s="262"/>
      <c r="E54" s="262"/>
      <c r="F54" s="262"/>
      <c r="G54" s="262"/>
      <c r="H54" s="262"/>
      <c r="I54" s="262"/>
      <c r="J54" s="262"/>
      <c r="K54" s="262"/>
      <c r="L54" s="262"/>
      <c r="M54" s="262"/>
      <c r="N54" s="262"/>
      <c r="O54" s="262"/>
      <c r="P54" s="262"/>
      <c r="Q54" s="262"/>
      <c r="R54" s="262"/>
      <c r="S54" s="262"/>
      <c r="T54" s="262"/>
      <c r="U54" s="262"/>
    </row>
    <row r="55" spans="1:21" ht="12.75" customHeight="1">
      <c r="A55" s="262"/>
      <c r="B55" s="262"/>
      <c r="C55" s="262"/>
      <c r="D55" s="262"/>
      <c r="E55" s="262"/>
      <c r="F55" s="262"/>
      <c r="G55" s="262"/>
      <c r="H55" s="262"/>
      <c r="I55" s="262"/>
      <c r="J55" s="262"/>
      <c r="K55" s="262"/>
      <c r="L55" s="262"/>
      <c r="M55" s="262"/>
      <c r="N55" s="262"/>
      <c r="O55" s="262"/>
      <c r="P55" s="262"/>
      <c r="Q55" s="262"/>
      <c r="R55" s="262"/>
      <c r="S55" s="262"/>
      <c r="T55" s="262"/>
      <c r="U55" s="262"/>
    </row>
    <row r="56" spans="1:21" ht="12.75" customHeight="1">
      <c r="A56" s="262"/>
      <c r="B56" s="262"/>
      <c r="C56" s="262"/>
      <c r="D56" s="262"/>
      <c r="E56" s="262"/>
      <c r="F56" s="262"/>
      <c r="G56" s="262"/>
      <c r="H56" s="262"/>
      <c r="I56" s="262"/>
      <c r="J56" s="262"/>
      <c r="K56" s="262"/>
      <c r="L56" s="262"/>
      <c r="M56" s="262"/>
      <c r="N56" s="262"/>
      <c r="O56" s="262"/>
      <c r="P56" s="262"/>
      <c r="Q56" s="262"/>
      <c r="R56" s="262"/>
      <c r="S56" s="262"/>
      <c r="T56" s="262"/>
      <c r="U56" s="262"/>
    </row>
    <row r="57" spans="1:21" ht="12.75" customHeight="1">
      <c r="A57" s="262"/>
      <c r="B57" s="262"/>
      <c r="C57" s="262"/>
      <c r="D57" s="262"/>
      <c r="E57" s="262"/>
      <c r="F57" s="262"/>
      <c r="G57" s="262"/>
      <c r="H57" s="262"/>
      <c r="I57" s="262"/>
      <c r="J57" s="262"/>
      <c r="K57" s="262"/>
      <c r="L57" s="262"/>
      <c r="M57" s="262"/>
      <c r="N57" s="262"/>
      <c r="O57" s="262"/>
      <c r="P57" s="262"/>
      <c r="Q57" s="262"/>
      <c r="R57" s="262"/>
      <c r="S57" s="262"/>
      <c r="T57" s="262"/>
      <c r="U57" s="262"/>
    </row>
    <row r="58" spans="1:21" ht="12.75" customHeight="1">
      <c r="A58" s="262"/>
      <c r="B58" s="262"/>
      <c r="C58" s="262"/>
      <c r="D58" s="262"/>
      <c r="E58" s="262"/>
      <c r="F58" s="262"/>
      <c r="G58" s="262"/>
      <c r="H58" s="262"/>
      <c r="I58" s="262"/>
      <c r="J58" s="262"/>
      <c r="K58" s="262"/>
      <c r="L58" s="262"/>
      <c r="M58" s="262"/>
      <c r="N58" s="262"/>
      <c r="O58" s="262"/>
      <c r="P58" s="262"/>
      <c r="Q58" s="262"/>
      <c r="R58" s="262"/>
      <c r="S58" s="262"/>
      <c r="T58" s="262"/>
      <c r="U58" s="262"/>
    </row>
    <row r="59" spans="1:21" ht="12.75" customHeight="1">
      <c r="A59" s="262"/>
      <c r="B59" s="262"/>
      <c r="C59" s="262"/>
      <c r="D59" s="262"/>
      <c r="E59" s="262"/>
      <c r="F59" s="262"/>
      <c r="G59" s="262"/>
      <c r="H59" s="262"/>
      <c r="I59" s="262"/>
      <c r="J59" s="262"/>
      <c r="K59" s="262"/>
      <c r="L59" s="262"/>
      <c r="M59" s="262"/>
      <c r="N59" s="262"/>
      <c r="O59" s="262"/>
      <c r="P59" s="262"/>
      <c r="Q59" s="262"/>
      <c r="R59" s="262"/>
      <c r="S59" s="262"/>
      <c r="T59" s="262"/>
      <c r="U59" s="262"/>
    </row>
    <row r="60" spans="1:21" ht="12.75" customHeight="1">
      <c r="A60" s="262"/>
      <c r="B60" s="262"/>
      <c r="C60" s="262"/>
      <c r="D60" s="262"/>
      <c r="E60" s="262"/>
      <c r="F60" s="262"/>
      <c r="G60" s="262"/>
      <c r="H60" s="262"/>
      <c r="I60" s="262"/>
      <c r="J60" s="262"/>
      <c r="K60" s="262"/>
      <c r="L60" s="262"/>
      <c r="M60" s="262"/>
      <c r="N60" s="262"/>
      <c r="O60" s="262"/>
      <c r="P60" s="262"/>
      <c r="Q60" s="262"/>
      <c r="R60" s="262"/>
      <c r="S60" s="262"/>
      <c r="T60" s="262"/>
      <c r="U60" s="262"/>
    </row>
    <row r="61" spans="1:21" ht="12.75" customHeight="1">
      <c r="A61" s="262"/>
      <c r="B61" s="262"/>
      <c r="C61" s="262"/>
      <c r="D61" s="262"/>
      <c r="E61" s="262"/>
      <c r="F61" s="262"/>
      <c r="G61" s="262"/>
      <c r="H61" s="262"/>
      <c r="I61" s="262"/>
      <c r="J61" s="262"/>
      <c r="K61" s="262"/>
      <c r="L61" s="262"/>
      <c r="M61" s="262"/>
      <c r="N61" s="262"/>
      <c r="O61" s="262"/>
      <c r="P61" s="262"/>
      <c r="Q61" s="262"/>
      <c r="R61" s="262"/>
      <c r="S61" s="262"/>
      <c r="T61" s="262"/>
      <c r="U61" s="262"/>
    </row>
    <row r="62" spans="1:21" ht="12.75" customHeight="1">
      <c r="A62" s="262"/>
      <c r="B62" s="262"/>
      <c r="C62" s="262"/>
      <c r="D62" s="262"/>
      <c r="E62" s="262"/>
      <c r="F62" s="262"/>
      <c r="G62" s="262"/>
      <c r="H62" s="262"/>
      <c r="I62" s="262"/>
      <c r="J62" s="262"/>
      <c r="K62" s="262"/>
      <c r="L62" s="262"/>
      <c r="M62" s="262"/>
      <c r="N62" s="262"/>
      <c r="O62" s="262"/>
      <c r="P62" s="262"/>
      <c r="Q62" s="262"/>
      <c r="R62" s="262"/>
      <c r="S62" s="262"/>
      <c r="T62" s="262"/>
      <c r="U62" s="262"/>
    </row>
    <row r="63" spans="1:21" ht="12.75" customHeight="1">
      <c r="A63" s="262"/>
      <c r="B63" s="262"/>
      <c r="C63" s="262"/>
      <c r="D63" s="262"/>
      <c r="E63" s="262"/>
      <c r="F63" s="262"/>
      <c r="G63" s="262"/>
      <c r="H63" s="262"/>
      <c r="I63" s="262"/>
      <c r="J63" s="262"/>
      <c r="K63" s="262"/>
      <c r="L63" s="262"/>
      <c r="M63" s="262"/>
      <c r="N63" s="262"/>
      <c r="O63" s="262"/>
      <c r="P63" s="262"/>
      <c r="Q63" s="262"/>
      <c r="R63" s="262"/>
      <c r="S63" s="262"/>
      <c r="T63" s="262"/>
      <c r="U63" s="262"/>
    </row>
    <row r="64" spans="1:21" ht="12.75" customHeight="1">
      <c r="A64" s="262"/>
      <c r="B64" s="262"/>
      <c r="C64" s="262"/>
      <c r="D64" s="262"/>
      <c r="E64" s="262"/>
      <c r="F64" s="262"/>
      <c r="G64" s="262"/>
      <c r="H64" s="262"/>
      <c r="I64" s="262"/>
      <c r="J64" s="262"/>
      <c r="K64" s="262"/>
      <c r="L64" s="262"/>
      <c r="M64" s="262"/>
      <c r="N64" s="262"/>
      <c r="O64" s="262"/>
      <c r="P64" s="262"/>
      <c r="Q64" s="262"/>
      <c r="R64" s="262"/>
      <c r="S64" s="262"/>
      <c r="T64" s="262"/>
      <c r="U64" s="262"/>
    </row>
    <row r="65" spans="1:21" ht="12.75" customHeight="1">
      <c r="A65" s="262"/>
      <c r="B65" s="262"/>
      <c r="C65" s="262"/>
      <c r="D65" s="262"/>
      <c r="E65" s="262"/>
      <c r="F65" s="262"/>
      <c r="G65" s="262"/>
      <c r="H65" s="262"/>
      <c r="I65" s="262"/>
      <c r="J65" s="262"/>
      <c r="K65" s="262"/>
      <c r="L65" s="262"/>
      <c r="M65" s="262"/>
      <c r="N65" s="262"/>
      <c r="O65" s="262"/>
      <c r="P65" s="262"/>
      <c r="Q65" s="262"/>
      <c r="R65" s="262"/>
      <c r="S65" s="262"/>
      <c r="T65" s="262"/>
      <c r="U65" s="262"/>
    </row>
    <row r="66" spans="1:21" ht="12.75" customHeight="1">
      <c r="A66" s="262"/>
      <c r="B66" s="262"/>
      <c r="C66" s="262"/>
      <c r="D66" s="262"/>
      <c r="E66" s="262"/>
      <c r="F66" s="262"/>
      <c r="G66" s="262"/>
      <c r="H66" s="262"/>
      <c r="I66" s="262"/>
      <c r="J66" s="262"/>
      <c r="K66" s="262"/>
      <c r="L66" s="262"/>
      <c r="M66" s="262"/>
      <c r="N66" s="262"/>
      <c r="O66" s="262"/>
      <c r="P66" s="262"/>
      <c r="Q66" s="262"/>
      <c r="R66" s="262"/>
      <c r="S66" s="262"/>
      <c r="T66" s="262"/>
      <c r="U66" s="262"/>
    </row>
    <row r="67" spans="1:21" ht="12.75" customHeight="1">
      <c r="A67" s="262"/>
      <c r="B67" s="262"/>
      <c r="C67" s="262"/>
      <c r="D67" s="262"/>
      <c r="E67" s="262"/>
      <c r="F67" s="262"/>
      <c r="G67" s="262"/>
      <c r="H67" s="262"/>
      <c r="I67" s="262"/>
      <c r="J67" s="262"/>
      <c r="K67" s="262"/>
      <c r="L67" s="262"/>
      <c r="M67" s="262"/>
      <c r="N67" s="262"/>
      <c r="O67" s="262"/>
      <c r="P67" s="262"/>
      <c r="Q67" s="262"/>
      <c r="R67" s="262"/>
      <c r="S67" s="262"/>
      <c r="T67" s="262"/>
      <c r="U67" s="262"/>
    </row>
    <row r="68" spans="1:21" ht="12.75" customHeight="1">
      <c r="A68" s="262"/>
      <c r="B68" s="262"/>
      <c r="C68" s="262"/>
      <c r="D68" s="262"/>
      <c r="E68" s="262"/>
      <c r="F68" s="262"/>
      <c r="G68" s="262"/>
      <c r="H68" s="262"/>
      <c r="I68" s="262"/>
      <c r="J68" s="262"/>
      <c r="K68" s="262"/>
      <c r="L68" s="262"/>
      <c r="M68" s="262"/>
      <c r="N68" s="262"/>
      <c r="O68" s="262"/>
      <c r="P68" s="262"/>
      <c r="Q68" s="262"/>
      <c r="R68" s="262"/>
      <c r="S68" s="262"/>
      <c r="T68" s="262"/>
      <c r="U68" s="262"/>
    </row>
    <row r="69" spans="1:21" ht="12.75" customHeight="1">
      <c r="A69" s="262"/>
      <c r="B69" s="262"/>
      <c r="C69" s="262"/>
      <c r="D69" s="262"/>
      <c r="E69" s="262"/>
      <c r="F69" s="262"/>
      <c r="G69" s="262"/>
      <c r="H69" s="262"/>
      <c r="I69" s="262"/>
      <c r="J69" s="262"/>
      <c r="K69" s="262"/>
      <c r="L69" s="262"/>
      <c r="M69" s="262"/>
      <c r="N69" s="262"/>
      <c r="O69" s="262"/>
      <c r="P69" s="262"/>
      <c r="Q69" s="262"/>
      <c r="R69" s="262"/>
      <c r="S69" s="262"/>
      <c r="T69" s="262"/>
      <c r="U69" s="262"/>
    </row>
    <row r="70" spans="1:21" ht="12.75" customHeight="1">
      <c r="A70" s="262"/>
      <c r="B70" s="262"/>
      <c r="C70" s="262"/>
      <c r="D70" s="262"/>
      <c r="E70" s="262"/>
      <c r="F70" s="262"/>
      <c r="G70" s="262"/>
      <c r="H70" s="262"/>
      <c r="I70" s="262"/>
      <c r="J70" s="262"/>
      <c r="K70" s="262"/>
      <c r="L70" s="262"/>
      <c r="M70" s="262"/>
      <c r="N70" s="262"/>
      <c r="O70" s="262"/>
      <c r="P70" s="262"/>
      <c r="Q70" s="262"/>
      <c r="R70" s="262"/>
      <c r="S70" s="262"/>
      <c r="T70" s="262"/>
      <c r="U70" s="262"/>
    </row>
    <row r="71" spans="1:21" ht="12.75" customHeight="1">
      <c r="A71" s="262"/>
      <c r="B71" s="262"/>
      <c r="C71" s="262"/>
      <c r="D71" s="262"/>
      <c r="E71" s="262"/>
      <c r="F71" s="262"/>
      <c r="G71" s="262"/>
      <c r="H71" s="262"/>
      <c r="I71" s="262"/>
      <c r="J71" s="262"/>
      <c r="K71" s="262"/>
      <c r="L71" s="262"/>
      <c r="M71" s="262"/>
      <c r="N71" s="262"/>
      <c r="O71" s="262"/>
      <c r="P71" s="262"/>
      <c r="Q71" s="262"/>
      <c r="R71" s="262"/>
      <c r="S71" s="262"/>
      <c r="T71" s="262"/>
      <c r="U71" s="262"/>
    </row>
    <row r="72" spans="1:21" ht="12.75" customHeight="1">
      <c r="A72" s="262"/>
      <c r="B72" s="262"/>
      <c r="C72" s="262"/>
      <c r="D72" s="262"/>
      <c r="E72" s="262"/>
      <c r="F72" s="262"/>
      <c r="G72" s="262"/>
      <c r="H72" s="262"/>
      <c r="I72" s="262"/>
      <c r="J72" s="262"/>
      <c r="K72" s="262"/>
      <c r="L72" s="262"/>
      <c r="M72" s="262"/>
      <c r="N72" s="262"/>
      <c r="O72" s="262"/>
      <c r="P72" s="262"/>
      <c r="Q72" s="262"/>
      <c r="R72" s="262"/>
      <c r="S72" s="262"/>
      <c r="T72" s="262"/>
      <c r="U72" s="262"/>
    </row>
    <row r="73" spans="1:21" ht="12.75" customHeight="1">
      <c r="A73" s="262"/>
      <c r="B73" s="262"/>
      <c r="C73" s="262"/>
      <c r="D73" s="262"/>
      <c r="E73" s="262"/>
      <c r="F73" s="262"/>
      <c r="G73" s="262"/>
      <c r="H73" s="262"/>
      <c r="I73" s="262"/>
      <c r="J73" s="262"/>
      <c r="K73" s="262"/>
      <c r="L73" s="262"/>
      <c r="M73" s="262"/>
      <c r="N73" s="262"/>
      <c r="O73" s="262"/>
      <c r="P73" s="262"/>
      <c r="Q73" s="262"/>
      <c r="R73" s="262"/>
      <c r="S73" s="262"/>
      <c r="T73" s="262"/>
      <c r="U73" s="262"/>
    </row>
    <row r="74" spans="1:21" ht="12.75" customHeight="1">
      <c r="A74" s="262"/>
      <c r="B74" s="262"/>
      <c r="C74" s="262"/>
      <c r="D74" s="262"/>
      <c r="E74" s="262"/>
      <c r="F74" s="262"/>
      <c r="G74" s="262"/>
      <c r="H74" s="262"/>
      <c r="I74" s="262"/>
      <c r="J74" s="262"/>
      <c r="K74" s="262"/>
      <c r="L74" s="262"/>
      <c r="M74" s="262"/>
      <c r="N74" s="262"/>
      <c r="O74" s="262"/>
      <c r="P74" s="262"/>
      <c r="Q74" s="262"/>
      <c r="R74" s="262"/>
      <c r="S74" s="262"/>
      <c r="T74" s="262"/>
      <c r="U74" s="262"/>
    </row>
    <row r="75" spans="1:21" ht="12.75" customHeight="1">
      <c r="A75" s="262"/>
      <c r="B75" s="262"/>
      <c r="C75" s="262"/>
      <c r="D75" s="262"/>
      <c r="E75" s="262"/>
      <c r="F75" s="262"/>
      <c r="G75" s="262"/>
      <c r="H75" s="262"/>
      <c r="I75" s="262"/>
      <c r="J75" s="262"/>
      <c r="K75" s="262"/>
      <c r="L75" s="262"/>
      <c r="M75" s="262"/>
      <c r="N75" s="262"/>
      <c r="O75" s="262"/>
      <c r="P75" s="262"/>
      <c r="Q75" s="262"/>
      <c r="R75" s="262"/>
      <c r="S75" s="262"/>
      <c r="T75" s="262"/>
      <c r="U75" s="262"/>
    </row>
    <row r="76" spans="1:21" ht="12.75" customHeight="1">
      <c r="A76" s="262"/>
      <c r="B76" s="262"/>
      <c r="C76" s="262"/>
      <c r="D76" s="262"/>
      <c r="E76" s="262"/>
      <c r="F76" s="262"/>
      <c r="G76" s="262"/>
      <c r="H76" s="262"/>
      <c r="I76" s="262"/>
      <c r="J76" s="262"/>
      <c r="K76" s="262"/>
      <c r="L76" s="262"/>
      <c r="M76" s="262"/>
      <c r="N76" s="262"/>
      <c r="O76" s="262"/>
      <c r="P76" s="262"/>
      <c r="Q76" s="262"/>
      <c r="R76" s="262"/>
      <c r="S76" s="262"/>
      <c r="T76" s="262"/>
      <c r="U76" s="262"/>
    </row>
    <row r="77" spans="1:21" ht="12.75" customHeight="1">
      <c r="A77" s="262"/>
      <c r="B77" s="262"/>
      <c r="C77" s="262"/>
      <c r="D77" s="262"/>
      <c r="E77" s="262"/>
      <c r="F77" s="262"/>
      <c r="G77" s="262"/>
      <c r="H77" s="262"/>
      <c r="I77" s="262"/>
      <c r="J77" s="262"/>
      <c r="K77" s="262"/>
      <c r="L77" s="262"/>
      <c r="M77" s="262"/>
      <c r="N77" s="262"/>
      <c r="O77" s="262"/>
      <c r="P77" s="262"/>
      <c r="Q77" s="262"/>
      <c r="R77" s="262"/>
      <c r="S77" s="262"/>
      <c r="T77" s="262"/>
      <c r="U77" s="262"/>
    </row>
    <row r="78" spans="1:21" ht="12.75" customHeight="1">
      <c r="A78" s="262"/>
      <c r="B78" s="262"/>
      <c r="C78" s="262"/>
      <c r="D78" s="262"/>
      <c r="E78" s="262"/>
      <c r="F78" s="262"/>
      <c r="G78" s="262"/>
      <c r="H78" s="262"/>
      <c r="I78" s="262"/>
      <c r="J78" s="262"/>
      <c r="K78" s="262"/>
      <c r="L78" s="262"/>
      <c r="M78" s="262"/>
      <c r="N78" s="262"/>
      <c r="O78" s="262"/>
      <c r="P78" s="262"/>
      <c r="Q78" s="262"/>
      <c r="R78" s="262"/>
      <c r="S78" s="262"/>
      <c r="T78" s="262"/>
      <c r="U78" s="262"/>
    </row>
    <row r="79" spans="1:21" ht="12.75" customHeight="1">
      <c r="A79" s="262"/>
      <c r="B79" s="262"/>
      <c r="C79" s="262"/>
      <c r="D79" s="262"/>
      <c r="E79" s="262"/>
      <c r="F79" s="262"/>
      <c r="G79" s="262"/>
      <c r="H79" s="262"/>
      <c r="I79" s="262"/>
      <c r="J79" s="262"/>
      <c r="K79" s="262"/>
      <c r="L79" s="262"/>
      <c r="M79" s="262"/>
      <c r="N79" s="262"/>
      <c r="O79" s="262"/>
      <c r="P79" s="262"/>
      <c r="Q79" s="262"/>
      <c r="R79" s="262"/>
      <c r="S79" s="262"/>
      <c r="T79" s="262"/>
      <c r="U79" s="262"/>
    </row>
    <row r="80" spans="1:21" ht="12.75" customHeight="1">
      <c r="A80" s="262"/>
      <c r="B80" s="262"/>
      <c r="C80" s="262"/>
      <c r="D80" s="262"/>
      <c r="E80" s="262"/>
      <c r="F80" s="262"/>
      <c r="G80" s="262"/>
      <c r="H80" s="262"/>
      <c r="I80" s="262"/>
      <c r="J80" s="262"/>
      <c r="K80" s="262"/>
      <c r="L80" s="262"/>
      <c r="M80" s="262"/>
      <c r="N80" s="262"/>
      <c r="O80" s="262"/>
      <c r="P80" s="262"/>
      <c r="Q80" s="262"/>
      <c r="R80" s="262"/>
      <c r="S80" s="262"/>
      <c r="T80" s="262"/>
      <c r="U80" s="262"/>
    </row>
    <row r="81" spans="1:21" ht="12.75" customHeight="1">
      <c r="A81" s="262"/>
      <c r="B81" s="262"/>
      <c r="C81" s="262"/>
      <c r="D81" s="262"/>
      <c r="E81" s="262"/>
      <c r="F81" s="262"/>
      <c r="G81" s="262"/>
      <c r="H81" s="262"/>
      <c r="I81" s="262"/>
      <c r="J81" s="262"/>
      <c r="K81" s="262"/>
      <c r="L81" s="262"/>
      <c r="M81" s="262"/>
      <c r="N81" s="262"/>
      <c r="O81" s="262"/>
      <c r="P81" s="262"/>
      <c r="Q81" s="262"/>
      <c r="R81" s="262"/>
      <c r="S81" s="262"/>
      <c r="T81" s="262"/>
      <c r="U81" s="262"/>
    </row>
    <row r="82" spans="1:21" ht="12.75" customHeight="1">
      <c r="A82" s="262"/>
      <c r="B82" s="262"/>
      <c r="C82" s="262"/>
      <c r="D82" s="262"/>
      <c r="E82" s="262"/>
      <c r="F82" s="262"/>
      <c r="G82" s="262"/>
      <c r="H82" s="262"/>
      <c r="I82" s="262"/>
      <c r="J82" s="262"/>
      <c r="K82" s="262"/>
      <c r="L82" s="262"/>
      <c r="M82" s="262"/>
      <c r="N82" s="262"/>
      <c r="O82" s="262"/>
      <c r="P82" s="262"/>
      <c r="Q82" s="262"/>
      <c r="R82" s="262"/>
      <c r="S82" s="262"/>
      <c r="T82" s="262"/>
      <c r="U82" s="262"/>
    </row>
    <row r="83" spans="1:21" ht="12.75" customHeight="1">
      <c r="A83" s="262"/>
      <c r="B83" s="262"/>
      <c r="C83" s="262"/>
      <c r="D83" s="262"/>
      <c r="E83" s="262"/>
      <c r="F83" s="262"/>
      <c r="G83" s="262"/>
      <c r="H83" s="262"/>
      <c r="I83" s="262"/>
      <c r="J83" s="262"/>
      <c r="K83" s="262"/>
      <c r="L83" s="262"/>
      <c r="M83" s="262"/>
      <c r="N83" s="262"/>
      <c r="O83" s="262"/>
      <c r="P83" s="262"/>
      <c r="Q83" s="262"/>
      <c r="R83" s="262"/>
      <c r="S83" s="262"/>
      <c r="T83" s="262"/>
      <c r="U83" s="262"/>
    </row>
    <row r="84" spans="1:21" ht="12.75" customHeight="1">
      <c r="A84" s="262"/>
      <c r="B84" s="262"/>
      <c r="C84" s="262"/>
      <c r="D84" s="262"/>
      <c r="E84" s="262"/>
      <c r="F84" s="262"/>
      <c r="G84" s="262"/>
      <c r="H84" s="262"/>
      <c r="I84" s="262"/>
      <c r="J84" s="262"/>
      <c r="K84" s="262"/>
      <c r="L84" s="262"/>
      <c r="M84" s="262"/>
      <c r="N84" s="262"/>
      <c r="O84" s="262"/>
      <c r="P84" s="262"/>
      <c r="Q84" s="262"/>
      <c r="R84" s="262"/>
      <c r="S84" s="262"/>
      <c r="T84" s="262"/>
      <c r="U84" s="262"/>
    </row>
    <row r="85" spans="1:21" ht="12.75" customHeight="1">
      <c r="A85" s="262"/>
      <c r="B85" s="262"/>
      <c r="C85" s="262"/>
      <c r="D85" s="262"/>
      <c r="E85" s="262"/>
      <c r="F85" s="262"/>
      <c r="G85" s="262"/>
      <c r="H85" s="262"/>
      <c r="I85" s="262"/>
      <c r="J85" s="262"/>
      <c r="K85" s="262"/>
      <c r="L85" s="262"/>
      <c r="M85" s="262"/>
      <c r="N85" s="262"/>
      <c r="O85" s="262"/>
      <c r="P85" s="262"/>
      <c r="Q85" s="262"/>
      <c r="R85" s="262"/>
      <c r="S85" s="262"/>
      <c r="T85" s="262"/>
      <c r="U85" s="262"/>
    </row>
    <row r="86" spans="1:21" ht="12.75" customHeight="1">
      <c r="A86" s="262"/>
      <c r="B86" s="262"/>
      <c r="C86" s="262"/>
      <c r="D86" s="262"/>
      <c r="E86" s="262"/>
      <c r="F86" s="262"/>
      <c r="G86" s="262"/>
      <c r="H86" s="262"/>
      <c r="I86" s="262"/>
      <c r="J86" s="262"/>
      <c r="K86" s="262"/>
      <c r="L86" s="262"/>
      <c r="M86" s="262"/>
      <c r="N86" s="262"/>
      <c r="O86" s="262"/>
      <c r="P86" s="262"/>
      <c r="Q86" s="262"/>
      <c r="R86" s="262"/>
      <c r="S86" s="262"/>
      <c r="T86" s="262"/>
      <c r="U86" s="262"/>
    </row>
    <row r="87" spans="1:21" ht="12.75" customHeight="1">
      <c r="A87" s="262"/>
      <c r="B87" s="262"/>
      <c r="C87" s="262"/>
      <c r="D87" s="262"/>
      <c r="E87" s="262"/>
      <c r="F87" s="262"/>
      <c r="G87" s="262"/>
      <c r="H87" s="262"/>
      <c r="I87" s="262"/>
      <c r="J87" s="262"/>
      <c r="K87" s="262"/>
      <c r="L87" s="262"/>
      <c r="M87" s="262"/>
      <c r="N87" s="262"/>
      <c r="O87" s="262"/>
      <c r="P87" s="262"/>
      <c r="Q87" s="262"/>
      <c r="R87" s="262"/>
      <c r="S87" s="262"/>
      <c r="T87" s="262"/>
      <c r="U87" s="262"/>
    </row>
    <row r="88" spans="1:21" ht="12.75" customHeight="1">
      <c r="A88" s="262"/>
      <c r="B88" s="262"/>
      <c r="C88" s="262"/>
      <c r="D88" s="262"/>
      <c r="E88" s="262"/>
      <c r="F88" s="262"/>
      <c r="G88" s="262"/>
      <c r="H88" s="262"/>
      <c r="I88" s="262"/>
      <c r="J88" s="262"/>
      <c r="K88" s="262"/>
      <c r="L88" s="262"/>
      <c r="M88" s="262"/>
      <c r="N88" s="262"/>
      <c r="O88" s="262"/>
      <c r="P88" s="262"/>
      <c r="Q88" s="262"/>
      <c r="R88" s="262"/>
      <c r="S88" s="262"/>
      <c r="T88" s="262"/>
      <c r="U88" s="262"/>
    </row>
    <row r="89" spans="1:21" ht="12.75" customHeight="1">
      <c r="A89" s="262"/>
      <c r="B89" s="262"/>
      <c r="C89" s="262"/>
      <c r="D89" s="262"/>
      <c r="E89" s="262"/>
      <c r="F89" s="262"/>
      <c r="G89" s="262"/>
      <c r="H89" s="262"/>
      <c r="I89" s="262"/>
      <c r="J89" s="262"/>
      <c r="K89" s="262"/>
      <c r="L89" s="262"/>
      <c r="M89" s="262"/>
      <c r="N89" s="262"/>
      <c r="O89" s="262"/>
      <c r="P89" s="262"/>
      <c r="Q89" s="262"/>
      <c r="R89" s="262"/>
      <c r="S89" s="262"/>
      <c r="T89" s="262"/>
      <c r="U89" s="262"/>
    </row>
    <row r="90" spans="1:21" ht="12.75" customHeight="1">
      <c r="A90" s="262"/>
      <c r="B90" s="262"/>
      <c r="C90" s="262"/>
      <c r="D90" s="262"/>
      <c r="E90" s="262"/>
      <c r="F90" s="262"/>
      <c r="G90" s="262"/>
      <c r="H90" s="262"/>
      <c r="I90" s="262"/>
      <c r="J90" s="262"/>
      <c r="K90" s="262"/>
      <c r="L90" s="262"/>
      <c r="M90" s="262"/>
      <c r="N90" s="262"/>
      <c r="O90" s="262"/>
      <c r="P90" s="262"/>
      <c r="Q90" s="262"/>
      <c r="R90" s="262"/>
      <c r="S90" s="262"/>
      <c r="T90" s="262"/>
      <c r="U90" s="262"/>
    </row>
    <row r="91" spans="1:21" ht="12.75" customHeight="1">
      <c r="A91" s="262"/>
      <c r="B91" s="262"/>
      <c r="C91" s="262"/>
      <c r="D91" s="262"/>
      <c r="E91" s="262"/>
      <c r="F91" s="262"/>
      <c r="G91" s="262"/>
      <c r="H91" s="262"/>
      <c r="I91" s="262"/>
      <c r="J91" s="262"/>
      <c r="K91" s="262"/>
      <c r="L91" s="262"/>
      <c r="M91" s="262"/>
      <c r="N91" s="262"/>
      <c r="O91" s="262"/>
      <c r="P91" s="262"/>
      <c r="Q91" s="262"/>
      <c r="R91" s="262"/>
      <c r="S91" s="262"/>
      <c r="T91" s="262"/>
      <c r="U91" s="262"/>
    </row>
    <row r="92" spans="1:21" ht="12.75" customHeight="1">
      <c r="A92" s="262"/>
      <c r="B92" s="262"/>
      <c r="C92" s="262"/>
      <c r="D92" s="262"/>
      <c r="E92" s="262"/>
      <c r="F92" s="262"/>
      <c r="G92" s="262"/>
      <c r="H92" s="262"/>
      <c r="I92" s="262"/>
      <c r="J92" s="262"/>
      <c r="K92" s="262"/>
      <c r="L92" s="262"/>
      <c r="M92" s="262"/>
      <c r="N92" s="262"/>
      <c r="O92" s="262"/>
      <c r="P92" s="262"/>
      <c r="Q92" s="262"/>
      <c r="R92" s="262"/>
      <c r="S92" s="262"/>
      <c r="T92" s="262"/>
      <c r="U92" s="262"/>
    </row>
    <row r="93" spans="1:21" ht="12.75" customHeight="1">
      <c r="A93" s="262"/>
      <c r="B93" s="262"/>
      <c r="C93" s="262"/>
      <c r="D93" s="262"/>
      <c r="E93" s="262"/>
      <c r="F93" s="262"/>
      <c r="G93" s="262"/>
      <c r="H93" s="262"/>
      <c r="I93" s="262"/>
      <c r="J93" s="262"/>
      <c r="K93" s="262"/>
      <c r="L93" s="262"/>
      <c r="M93" s="262"/>
      <c r="N93" s="262"/>
      <c r="O93" s="262"/>
      <c r="P93" s="262"/>
      <c r="Q93" s="262"/>
      <c r="R93" s="262"/>
      <c r="S93" s="262"/>
      <c r="T93" s="262"/>
      <c r="U93" s="262"/>
    </row>
    <row r="94" spans="1:21" ht="12.75" customHeight="1">
      <c r="A94" s="262"/>
      <c r="B94" s="262"/>
      <c r="C94" s="262"/>
      <c r="D94" s="262"/>
      <c r="E94" s="262"/>
      <c r="F94" s="262"/>
      <c r="G94" s="262"/>
      <c r="H94" s="262"/>
      <c r="I94" s="262"/>
      <c r="J94" s="262"/>
      <c r="K94" s="262"/>
      <c r="L94" s="262"/>
      <c r="M94" s="262"/>
      <c r="N94" s="262"/>
      <c r="O94" s="262"/>
      <c r="P94" s="262"/>
      <c r="Q94" s="262"/>
      <c r="R94" s="262"/>
      <c r="S94" s="262"/>
      <c r="T94" s="262"/>
      <c r="U94" s="262"/>
    </row>
    <row r="95" spans="1:21" ht="12.75" customHeight="1">
      <c r="A95" s="262"/>
      <c r="B95" s="262"/>
      <c r="C95" s="262"/>
      <c r="D95" s="262"/>
      <c r="E95" s="262"/>
      <c r="F95" s="262"/>
      <c r="G95" s="262"/>
      <c r="H95" s="262"/>
      <c r="I95" s="262"/>
      <c r="J95" s="262"/>
      <c r="K95" s="262"/>
      <c r="L95" s="262"/>
      <c r="M95" s="262"/>
      <c r="N95" s="262"/>
      <c r="O95" s="262"/>
      <c r="P95" s="262"/>
      <c r="Q95" s="262"/>
      <c r="R95" s="262"/>
      <c r="S95" s="262"/>
      <c r="T95" s="262"/>
      <c r="U95" s="262"/>
    </row>
    <row r="96" spans="1:21" ht="12.75" customHeight="1">
      <c r="A96" s="262"/>
      <c r="B96" s="262"/>
      <c r="C96" s="262"/>
      <c r="D96" s="262"/>
      <c r="E96" s="262"/>
      <c r="F96" s="262"/>
      <c r="G96" s="262"/>
      <c r="H96" s="262"/>
      <c r="I96" s="262"/>
      <c r="J96" s="262"/>
      <c r="K96" s="262"/>
      <c r="L96" s="262"/>
      <c r="M96" s="262"/>
      <c r="N96" s="262"/>
      <c r="O96" s="262"/>
      <c r="P96" s="262"/>
      <c r="Q96" s="262"/>
      <c r="R96" s="262"/>
      <c r="S96" s="262"/>
      <c r="T96" s="262"/>
      <c r="U96" s="262"/>
    </row>
    <row r="97" spans="1:21" ht="12.75" customHeight="1">
      <c r="A97" s="262"/>
      <c r="B97" s="262"/>
      <c r="C97" s="262"/>
      <c r="D97" s="262"/>
      <c r="E97" s="262"/>
      <c r="F97" s="262"/>
      <c r="G97" s="262"/>
      <c r="H97" s="262"/>
      <c r="I97" s="262"/>
      <c r="J97" s="262"/>
      <c r="K97" s="262"/>
      <c r="L97" s="262"/>
      <c r="M97" s="262"/>
      <c r="N97" s="262"/>
      <c r="O97" s="262"/>
      <c r="P97" s="262"/>
      <c r="Q97" s="262"/>
      <c r="R97" s="262"/>
      <c r="S97" s="262"/>
      <c r="T97" s="262"/>
      <c r="U97" s="262"/>
    </row>
    <row r="98" spans="1:21" ht="12.75" customHeight="1">
      <c r="A98" s="262"/>
      <c r="B98" s="262"/>
      <c r="C98" s="262"/>
      <c r="D98" s="262"/>
      <c r="E98" s="262"/>
      <c r="F98" s="262"/>
      <c r="G98" s="262"/>
      <c r="H98" s="262"/>
      <c r="I98" s="262"/>
      <c r="J98" s="262"/>
      <c r="K98" s="262"/>
      <c r="L98" s="262"/>
      <c r="M98" s="262"/>
      <c r="N98" s="262"/>
      <c r="O98" s="262"/>
      <c r="P98" s="262"/>
      <c r="Q98" s="262"/>
      <c r="R98" s="262"/>
      <c r="S98" s="262"/>
      <c r="T98" s="262"/>
      <c r="U98" s="262"/>
    </row>
    <row r="99" spans="1:21" ht="12.75" customHeight="1">
      <c r="A99" s="262"/>
      <c r="B99" s="262"/>
      <c r="C99" s="262"/>
      <c r="D99" s="262"/>
      <c r="E99" s="262"/>
      <c r="F99" s="262"/>
      <c r="G99" s="262"/>
      <c r="H99" s="262"/>
      <c r="I99" s="262"/>
      <c r="J99" s="262"/>
      <c r="K99" s="262"/>
      <c r="L99" s="262"/>
      <c r="M99" s="262"/>
      <c r="N99" s="262"/>
      <c r="O99" s="262"/>
      <c r="P99" s="262"/>
      <c r="Q99" s="262"/>
      <c r="R99" s="262"/>
      <c r="S99" s="262"/>
      <c r="T99" s="262"/>
      <c r="U99" s="262"/>
    </row>
    <row r="100" spans="1:21" ht="12.75" customHeight="1">
      <c r="A100" s="262"/>
      <c r="B100" s="262"/>
      <c r="C100" s="262"/>
      <c r="D100" s="262"/>
      <c r="E100" s="262"/>
      <c r="F100" s="262"/>
      <c r="G100" s="262"/>
      <c r="H100" s="262"/>
      <c r="I100" s="262"/>
      <c r="J100" s="262"/>
      <c r="K100" s="262"/>
      <c r="L100" s="262"/>
      <c r="M100" s="262"/>
      <c r="N100" s="262"/>
      <c r="O100" s="262"/>
      <c r="P100" s="262"/>
      <c r="Q100" s="262"/>
      <c r="R100" s="262"/>
      <c r="S100" s="262"/>
      <c r="T100" s="262"/>
      <c r="U100" s="262"/>
    </row>
    <row r="101" spans="1:21" ht="12.75" customHeight="1">
      <c r="A101" s="262"/>
      <c r="B101" s="262"/>
      <c r="C101" s="262"/>
      <c r="D101" s="262"/>
      <c r="E101" s="262"/>
      <c r="F101" s="262"/>
      <c r="G101" s="262"/>
      <c r="H101" s="262"/>
      <c r="I101" s="262"/>
      <c r="J101" s="262"/>
      <c r="K101" s="262"/>
      <c r="L101" s="262"/>
      <c r="M101" s="262"/>
      <c r="N101" s="262"/>
      <c r="O101" s="262"/>
      <c r="P101" s="262"/>
      <c r="Q101" s="262"/>
      <c r="R101" s="262"/>
      <c r="S101" s="262"/>
      <c r="T101" s="262"/>
      <c r="U101" s="262"/>
    </row>
    <row r="102" spans="1:21" ht="12.75" customHeight="1">
      <c r="A102" s="262"/>
      <c r="B102" s="262"/>
      <c r="C102" s="262"/>
      <c r="D102" s="262"/>
      <c r="E102" s="262"/>
      <c r="F102" s="262"/>
      <c r="G102" s="262"/>
      <c r="H102" s="262"/>
      <c r="I102" s="262"/>
      <c r="J102" s="262"/>
      <c r="K102" s="262"/>
      <c r="L102" s="262"/>
      <c r="M102" s="262"/>
      <c r="N102" s="262"/>
      <c r="O102" s="262"/>
      <c r="P102" s="262"/>
      <c r="Q102" s="262"/>
      <c r="R102" s="262"/>
      <c r="S102" s="262"/>
      <c r="T102" s="262"/>
      <c r="U102" s="262"/>
    </row>
    <row r="103" spans="1:21" ht="12.75" customHeight="1">
      <c r="A103" s="262"/>
      <c r="B103" s="262"/>
      <c r="C103" s="262"/>
      <c r="D103" s="262"/>
      <c r="E103" s="262"/>
      <c r="F103" s="262"/>
      <c r="G103" s="262"/>
      <c r="H103" s="262"/>
      <c r="I103" s="262"/>
      <c r="J103" s="262"/>
      <c r="K103" s="262"/>
      <c r="L103" s="262"/>
      <c r="M103" s="262"/>
      <c r="N103" s="262"/>
      <c r="O103" s="262"/>
      <c r="P103" s="262"/>
      <c r="Q103" s="262"/>
      <c r="R103" s="262"/>
      <c r="S103" s="262"/>
      <c r="T103" s="262"/>
      <c r="U103" s="262"/>
    </row>
    <row r="104" spans="1:21" ht="12.75" customHeight="1">
      <c r="A104" s="262"/>
      <c r="B104" s="262"/>
      <c r="C104" s="262"/>
      <c r="D104" s="262"/>
      <c r="E104" s="262"/>
      <c r="F104" s="262"/>
      <c r="G104" s="262"/>
      <c r="H104" s="262"/>
      <c r="I104" s="262"/>
      <c r="J104" s="262"/>
      <c r="K104" s="262"/>
      <c r="L104" s="262"/>
      <c r="M104" s="262"/>
      <c r="N104" s="262"/>
      <c r="O104" s="262"/>
      <c r="P104" s="262"/>
      <c r="Q104" s="262"/>
      <c r="R104" s="262"/>
      <c r="S104" s="262"/>
      <c r="T104" s="262"/>
      <c r="U104" s="262"/>
    </row>
    <row r="105" spans="1:21" ht="12.75" customHeight="1">
      <c r="A105" s="262"/>
      <c r="B105" s="262"/>
      <c r="C105" s="262"/>
      <c r="D105" s="262"/>
      <c r="E105" s="262"/>
      <c r="F105" s="262"/>
      <c r="G105" s="262"/>
      <c r="H105" s="262"/>
      <c r="I105" s="262"/>
      <c r="J105" s="262"/>
      <c r="K105" s="262"/>
      <c r="L105" s="262"/>
      <c r="M105" s="262"/>
      <c r="N105" s="262"/>
      <c r="O105" s="262"/>
      <c r="P105" s="262"/>
      <c r="Q105" s="262"/>
      <c r="R105" s="262"/>
      <c r="S105" s="262"/>
      <c r="T105" s="262"/>
      <c r="U105" s="262"/>
    </row>
    <row r="106" spans="1:21" ht="12.75" customHeight="1">
      <c r="A106" s="262"/>
      <c r="B106" s="262"/>
      <c r="C106" s="262"/>
      <c r="D106" s="262"/>
      <c r="E106" s="262"/>
      <c r="F106" s="262"/>
      <c r="G106" s="262"/>
      <c r="H106" s="262"/>
      <c r="I106" s="262"/>
      <c r="J106" s="262"/>
      <c r="K106" s="262"/>
      <c r="L106" s="262"/>
      <c r="M106" s="262"/>
      <c r="N106" s="262"/>
      <c r="O106" s="262"/>
      <c r="P106" s="262"/>
      <c r="Q106" s="262"/>
      <c r="R106" s="262"/>
      <c r="S106" s="262"/>
      <c r="T106" s="262"/>
      <c r="U106" s="262"/>
    </row>
    <row r="107" spans="1:21" ht="12.75" customHeight="1">
      <c r="A107" s="262"/>
      <c r="B107" s="262"/>
      <c r="C107" s="262"/>
      <c r="D107" s="262"/>
      <c r="E107" s="262"/>
      <c r="F107" s="262"/>
      <c r="G107" s="262"/>
      <c r="H107" s="262"/>
      <c r="I107" s="262"/>
      <c r="J107" s="262"/>
      <c r="K107" s="262"/>
      <c r="L107" s="262"/>
      <c r="M107" s="262"/>
      <c r="N107" s="262"/>
      <c r="O107" s="262"/>
      <c r="P107" s="262"/>
      <c r="Q107" s="262"/>
      <c r="R107" s="262"/>
      <c r="S107" s="262"/>
      <c r="T107" s="262"/>
      <c r="U107" s="262"/>
    </row>
    <row r="108" spans="1:21" ht="12.75" customHeight="1">
      <c r="A108" s="262"/>
      <c r="B108" s="262"/>
      <c r="C108" s="262"/>
      <c r="D108" s="262"/>
      <c r="E108" s="262"/>
      <c r="F108" s="262"/>
      <c r="G108" s="262"/>
      <c r="H108" s="262"/>
      <c r="I108" s="262"/>
      <c r="J108" s="262"/>
      <c r="K108" s="262"/>
      <c r="L108" s="262"/>
      <c r="M108" s="262"/>
      <c r="N108" s="262"/>
      <c r="O108" s="262"/>
      <c r="P108" s="262"/>
      <c r="Q108" s="262"/>
      <c r="R108" s="262"/>
      <c r="S108" s="262"/>
      <c r="T108" s="262"/>
      <c r="U108" s="262"/>
    </row>
    <row r="109" spans="1:21" ht="12.75" customHeight="1">
      <c r="A109" s="262"/>
      <c r="B109" s="262"/>
      <c r="C109" s="262"/>
      <c r="D109" s="262"/>
      <c r="E109" s="262"/>
      <c r="F109" s="262"/>
      <c r="G109" s="262"/>
      <c r="H109" s="262"/>
      <c r="I109" s="262"/>
      <c r="J109" s="262"/>
      <c r="K109" s="262"/>
      <c r="L109" s="262"/>
      <c r="M109" s="262"/>
      <c r="N109" s="262"/>
      <c r="O109" s="262"/>
      <c r="P109" s="262"/>
      <c r="Q109" s="262"/>
      <c r="R109" s="262"/>
      <c r="S109" s="262"/>
      <c r="T109" s="262"/>
      <c r="U109" s="262"/>
    </row>
    <row r="110" spans="1:21" ht="12.75" customHeight="1">
      <c r="A110" s="262"/>
      <c r="B110" s="262"/>
      <c r="C110" s="262"/>
      <c r="D110" s="262"/>
      <c r="E110" s="262"/>
      <c r="F110" s="262"/>
      <c r="G110" s="262"/>
      <c r="H110" s="262"/>
      <c r="I110" s="262"/>
      <c r="J110" s="262"/>
      <c r="K110" s="262"/>
      <c r="L110" s="262"/>
      <c r="M110" s="262"/>
      <c r="N110" s="262"/>
      <c r="O110" s="262"/>
      <c r="P110" s="262"/>
      <c r="Q110" s="262"/>
      <c r="R110" s="262"/>
      <c r="S110" s="262"/>
      <c r="T110" s="262"/>
      <c r="U110" s="262"/>
    </row>
    <row r="111" spans="1:21" ht="12.75" customHeight="1">
      <c r="A111" s="262"/>
      <c r="B111" s="262"/>
      <c r="C111" s="262"/>
      <c r="D111" s="262"/>
      <c r="E111" s="262"/>
      <c r="F111" s="262"/>
      <c r="G111" s="262"/>
      <c r="H111" s="262"/>
      <c r="I111" s="262"/>
      <c r="J111" s="262"/>
      <c r="K111" s="262"/>
      <c r="L111" s="262"/>
      <c r="M111" s="262"/>
      <c r="N111" s="262"/>
      <c r="O111" s="262"/>
      <c r="P111" s="262"/>
      <c r="Q111" s="262"/>
      <c r="R111" s="262"/>
      <c r="S111" s="262"/>
      <c r="T111" s="262"/>
      <c r="U111" s="262"/>
    </row>
    <row r="112" spans="1:21" ht="12.75" customHeight="1">
      <c r="A112" s="262"/>
      <c r="B112" s="262"/>
      <c r="C112" s="262"/>
      <c r="D112" s="262"/>
      <c r="E112" s="262"/>
      <c r="F112" s="262"/>
      <c r="G112" s="262"/>
      <c r="H112" s="262"/>
      <c r="I112" s="262"/>
      <c r="J112" s="262"/>
      <c r="K112" s="262"/>
      <c r="L112" s="262"/>
      <c r="M112" s="262"/>
      <c r="N112" s="262"/>
      <c r="O112" s="262"/>
      <c r="P112" s="262"/>
      <c r="Q112" s="262"/>
      <c r="R112" s="262"/>
      <c r="S112" s="262"/>
      <c r="T112" s="262"/>
      <c r="U112" s="262"/>
    </row>
    <row r="113" spans="1:21" ht="12.75" customHeight="1">
      <c r="A113" s="262"/>
      <c r="B113" s="262"/>
      <c r="C113" s="262"/>
      <c r="D113" s="262"/>
      <c r="E113" s="262"/>
      <c r="F113" s="262"/>
      <c r="G113" s="262"/>
      <c r="H113" s="262"/>
      <c r="I113" s="262"/>
      <c r="J113" s="262"/>
      <c r="K113" s="262"/>
      <c r="L113" s="262"/>
      <c r="M113" s="262"/>
      <c r="N113" s="262"/>
      <c r="O113" s="262"/>
      <c r="P113" s="262"/>
      <c r="Q113" s="262"/>
      <c r="R113" s="262"/>
      <c r="S113" s="262"/>
      <c r="T113" s="262"/>
      <c r="U113" s="262"/>
    </row>
    <row r="114" spans="1:21" ht="12.75" customHeight="1">
      <c r="A114" s="262"/>
      <c r="B114" s="262"/>
      <c r="C114" s="262"/>
      <c r="D114" s="262"/>
      <c r="E114" s="262"/>
      <c r="F114" s="262"/>
      <c r="G114" s="262"/>
      <c r="H114" s="262"/>
      <c r="I114" s="262"/>
      <c r="J114" s="262"/>
      <c r="K114" s="262"/>
      <c r="L114" s="262"/>
      <c r="M114" s="262"/>
      <c r="N114" s="262"/>
      <c r="O114" s="262"/>
      <c r="P114" s="262"/>
      <c r="Q114" s="262"/>
      <c r="R114" s="262"/>
      <c r="S114" s="262"/>
      <c r="T114" s="262"/>
      <c r="U114" s="262"/>
    </row>
    <row r="115" spans="1:21" ht="12.75" customHeight="1">
      <c r="A115" s="262"/>
      <c r="B115" s="262"/>
      <c r="C115" s="262"/>
      <c r="D115" s="262"/>
      <c r="E115" s="262"/>
      <c r="F115" s="262"/>
      <c r="G115" s="262"/>
      <c r="H115" s="262"/>
      <c r="I115" s="262"/>
      <c r="J115" s="262"/>
      <c r="K115" s="262"/>
      <c r="L115" s="262"/>
      <c r="M115" s="262"/>
      <c r="N115" s="262"/>
      <c r="O115" s="262"/>
      <c r="P115" s="262"/>
      <c r="Q115" s="262"/>
      <c r="R115" s="262"/>
      <c r="S115" s="262"/>
      <c r="T115" s="262"/>
      <c r="U115" s="262"/>
    </row>
    <row r="116" spans="1:21" ht="12.75" customHeight="1">
      <c r="A116" s="262"/>
      <c r="B116" s="262"/>
      <c r="C116" s="262"/>
      <c r="D116" s="262"/>
      <c r="E116" s="262"/>
      <c r="F116" s="262"/>
      <c r="G116" s="262"/>
      <c r="H116" s="262"/>
      <c r="I116" s="262"/>
      <c r="J116" s="262"/>
      <c r="K116" s="262"/>
      <c r="L116" s="262"/>
      <c r="M116" s="262"/>
      <c r="N116" s="262"/>
      <c r="O116" s="262"/>
      <c r="P116" s="262"/>
      <c r="Q116" s="262"/>
      <c r="R116" s="262"/>
      <c r="S116" s="262"/>
      <c r="T116" s="262"/>
      <c r="U116" s="262"/>
    </row>
    <row r="117" spans="1:21" ht="12.75" customHeight="1">
      <c r="A117" s="262"/>
      <c r="B117" s="262"/>
      <c r="C117" s="262"/>
      <c r="D117" s="262"/>
      <c r="E117" s="262"/>
      <c r="F117" s="262"/>
      <c r="G117" s="262"/>
      <c r="H117" s="262"/>
      <c r="I117" s="262"/>
      <c r="J117" s="262"/>
      <c r="K117" s="262"/>
      <c r="L117" s="262"/>
      <c r="M117" s="262"/>
      <c r="N117" s="262"/>
      <c r="O117" s="262"/>
      <c r="P117" s="262"/>
      <c r="Q117" s="262"/>
      <c r="R117" s="262"/>
      <c r="S117" s="262"/>
      <c r="T117" s="262"/>
      <c r="U117" s="262"/>
    </row>
    <row r="118" spans="1:21" ht="12.75" customHeight="1">
      <c r="A118" s="262"/>
      <c r="B118" s="262"/>
      <c r="C118" s="262"/>
      <c r="D118" s="262"/>
      <c r="E118" s="262"/>
      <c r="F118" s="262"/>
      <c r="G118" s="262"/>
      <c r="H118" s="262"/>
      <c r="I118" s="262"/>
      <c r="J118" s="262"/>
      <c r="K118" s="262"/>
      <c r="L118" s="262"/>
      <c r="M118" s="262"/>
      <c r="N118" s="262"/>
      <c r="O118" s="262"/>
      <c r="P118" s="262"/>
      <c r="Q118" s="262"/>
      <c r="R118" s="262"/>
      <c r="S118" s="262"/>
      <c r="T118" s="262"/>
      <c r="U118" s="262"/>
    </row>
    <row r="119" spans="1:21" ht="12.75" customHeight="1">
      <c r="A119" s="262"/>
      <c r="B119" s="262"/>
      <c r="C119" s="262"/>
      <c r="D119" s="262"/>
      <c r="E119" s="262"/>
      <c r="F119" s="262"/>
      <c r="G119" s="262"/>
      <c r="H119" s="262"/>
      <c r="I119" s="262"/>
      <c r="J119" s="262"/>
      <c r="K119" s="262"/>
      <c r="L119" s="262"/>
      <c r="M119" s="262"/>
      <c r="N119" s="262"/>
      <c r="O119" s="262"/>
      <c r="P119" s="262"/>
      <c r="Q119" s="262"/>
      <c r="R119" s="262"/>
      <c r="S119" s="262"/>
      <c r="T119" s="262"/>
      <c r="U119" s="262"/>
    </row>
    <row r="120" spans="1:21" ht="12.75" customHeight="1">
      <c r="A120" s="262"/>
      <c r="B120" s="262"/>
      <c r="C120" s="262"/>
      <c r="D120" s="262"/>
      <c r="E120" s="262"/>
      <c r="F120" s="262"/>
      <c r="G120" s="262"/>
      <c r="H120" s="262"/>
      <c r="I120" s="262"/>
      <c r="J120" s="262"/>
      <c r="K120" s="262"/>
      <c r="L120" s="262"/>
      <c r="M120" s="262"/>
      <c r="N120" s="262"/>
      <c r="O120" s="262"/>
      <c r="P120" s="262"/>
      <c r="Q120" s="262"/>
      <c r="R120" s="262"/>
      <c r="S120" s="262"/>
      <c r="T120" s="262"/>
      <c r="U120" s="262"/>
    </row>
    <row r="121" spans="1:21" ht="12.75" customHeight="1">
      <c r="A121" s="262"/>
      <c r="B121" s="262"/>
      <c r="C121" s="262"/>
      <c r="D121" s="262"/>
      <c r="E121" s="262"/>
      <c r="F121" s="262"/>
      <c r="G121" s="262"/>
      <c r="H121" s="262"/>
      <c r="I121" s="262"/>
      <c r="J121" s="262"/>
      <c r="K121" s="262"/>
      <c r="L121" s="262"/>
      <c r="M121" s="262"/>
      <c r="N121" s="262"/>
      <c r="O121" s="262"/>
      <c r="P121" s="262"/>
      <c r="Q121" s="262"/>
      <c r="R121" s="262"/>
      <c r="S121" s="262"/>
      <c r="T121" s="262"/>
      <c r="U121" s="262"/>
    </row>
    <row r="122" spans="1:21" ht="12.75" customHeight="1">
      <c r="A122" s="262"/>
      <c r="B122" s="262"/>
      <c r="C122" s="262"/>
      <c r="D122" s="262"/>
      <c r="E122" s="262"/>
      <c r="F122" s="262"/>
      <c r="G122" s="262"/>
      <c r="H122" s="262"/>
      <c r="I122" s="262"/>
      <c r="J122" s="262"/>
      <c r="K122" s="262"/>
      <c r="L122" s="262"/>
      <c r="M122" s="262"/>
      <c r="N122" s="262"/>
      <c r="O122" s="262"/>
      <c r="P122" s="262"/>
      <c r="Q122" s="262"/>
      <c r="R122" s="262"/>
      <c r="S122" s="262"/>
      <c r="T122" s="262"/>
      <c r="U122" s="262"/>
    </row>
    <row r="123" spans="1:21" ht="12.75" customHeight="1">
      <c r="A123" s="262"/>
      <c r="B123" s="262"/>
      <c r="C123" s="262"/>
      <c r="D123" s="262"/>
      <c r="E123" s="262"/>
      <c r="F123" s="262"/>
      <c r="G123" s="262"/>
      <c r="H123" s="262"/>
      <c r="I123" s="262"/>
      <c r="J123" s="262"/>
      <c r="K123" s="262"/>
      <c r="L123" s="262"/>
      <c r="M123" s="262"/>
      <c r="N123" s="262"/>
      <c r="O123" s="262"/>
      <c r="P123" s="262"/>
      <c r="Q123" s="262"/>
      <c r="R123" s="262"/>
      <c r="S123" s="262"/>
      <c r="T123" s="262"/>
      <c r="U123" s="262"/>
    </row>
    <row r="124" spans="1:21" ht="12.75" customHeight="1">
      <c r="A124" s="262"/>
      <c r="B124" s="262"/>
      <c r="C124" s="262"/>
      <c r="D124" s="262"/>
      <c r="E124" s="262"/>
      <c r="F124" s="262"/>
      <c r="G124" s="262"/>
      <c r="H124" s="262"/>
      <c r="I124" s="262"/>
      <c r="J124" s="262"/>
      <c r="K124" s="262"/>
      <c r="L124" s="262"/>
      <c r="M124" s="262"/>
      <c r="N124" s="262"/>
      <c r="O124" s="262"/>
      <c r="P124" s="262"/>
      <c r="Q124" s="262"/>
      <c r="R124" s="262"/>
      <c r="S124" s="262"/>
      <c r="T124" s="262"/>
      <c r="U124" s="262"/>
    </row>
    <row r="125" spans="1:21" ht="12.75" customHeight="1">
      <c r="A125" s="262"/>
      <c r="B125" s="262"/>
      <c r="C125" s="262"/>
      <c r="D125" s="262"/>
      <c r="E125" s="262"/>
      <c r="F125" s="262"/>
      <c r="G125" s="262"/>
      <c r="H125" s="262"/>
      <c r="I125" s="262"/>
      <c r="J125" s="262"/>
      <c r="K125" s="262"/>
      <c r="L125" s="262"/>
      <c r="M125" s="262"/>
      <c r="N125" s="262"/>
      <c r="O125" s="262"/>
      <c r="P125" s="262"/>
      <c r="Q125" s="262"/>
      <c r="R125" s="262"/>
      <c r="S125" s="262"/>
      <c r="T125" s="262"/>
      <c r="U125" s="262"/>
    </row>
    <row r="126" spans="1:21" ht="12.75" customHeight="1">
      <c r="A126" s="262"/>
      <c r="B126" s="262"/>
      <c r="C126" s="262"/>
      <c r="D126" s="262"/>
      <c r="E126" s="262"/>
      <c r="F126" s="262"/>
      <c r="G126" s="262"/>
      <c r="H126" s="262"/>
      <c r="I126" s="262"/>
      <c r="J126" s="262"/>
      <c r="K126" s="262"/>
      <c r="L126" s="262"/>
      <c r="M126" s="262"/>
      <c r="N126" s="262"/>
      <c r="O126" s="262"/>
      <c r="P126" s="262"/>
      <c r="Q126" s="262"/>
      <c r="R126" s="262"/>
      <c r="S126" s="262"/>
      <c r="T126" s="262"/>
      <c r="U126" s="262"/>
    </row>
    <row r="127" spans="1:21" ht="12.75" customHeight="1">
      <c r="A127" s="262"/>
      <c r="B127" s="262"/>
      <c r="C127" s="262"/>
      <c r="D127" s="262"/>
      <c r="E127" s="262"/>
      <c r="F127" s="262"/>
      <c r="G127" s="262"/>
      <c r="H127" s="262"/>
      <c r="I127" s="262"/>
      <c r="J127" s="262"/>
      <c r="K127" s="262"/>
      <c r="L127" s="262"/>
      <c r="M127" s="262"/>
      <c r="N127" s="262"/>
      <c r="O127" s="262"/>
      <c r="P127" s="262"/>
      <c r="Q127" s="262"/>
      <c r="R127" s="262"/>
      <c r="S127" s="262"/>
      <c r="T127" s="262"/>
      <c r="U127" s="262"/>
    </row>
    <row r="128" spans="1:21" ht="12.75" customHeight="1">
      <c r="A128" s="262"/>
      <c r="B128" s="262"/>
      <c r="C128" s="262"/>
      <c r="D128" s="262"/>
      <c r="E128" s="262"/>
      <c r="F128" s="262"/>
      <c r="G128" s="262"/>
      <c r="H128" s="262"/>
      <c r="I128" s="262"/>
      <c r="J128" s="262"/>
      <c r="K128" s="262"/>
      <c r="L128" s="262"/>
      <c r="M128" s="262"/>
      <c r="N128" s="262"/>
      <c r="O128" s="262"/>
      <c r="P128" s="262"/>
      <c r="Q128" s="262"/>
      <c r="R128" s="262"/>
      <c r="S128" s="262"/>
      <c r="T128" s="262"/>
      <c r="U128" s="262"/>
    </row>
    <row r="129" spans="1:21" ht="12.75" customHeight="1">
      <c r="A129" s="262"/>
      <c r="B129" s="262"/>
      <c r="C129" s="262"/>
      <c r="D129" s="262"/>
      <c r="E129" s="262"/>
      <c r="F129" s="262"/>
      <c r="G129" s="262"/>
      <c r="H129" s="262"/>
      <c r="I129" s="262"/>
      <c r="J129" s="262"/>
      <c r="K129" s="262"/>
      <c r="L129" s="262"/>
      <c r="M129" s="262"/>
      <c r="N129" s="262"/>
      <c r="O129" s="262"/>
      <c r="P129" s="262"/>
      <c r="Q129" s="262"/>
      <c r="R129" s="262"/>
      <c r="S129" s="262"/>
      <c r="T129" s="262"/>
      <c r="U129" s="262"/>
    </row>
    <row r="130" spans="1:21" ht="12.75" customHeight="1">
      <c r="A130" s="262"/>
      <c r="B130" s="262"/>
      <c r="C130" s="262"/>
      <c r="D130" s="262"/>
      <c r="E130" s="262"/>
      <c r="F130" s="262"/>
      <c r="G130" s="262"/>
      <c r="H130" s="262"/>
      <c r="I130" s="262"/>
      <c r="J130" s="262"/>
      <c r="K130" s="262"/>
      <c r="L130" s="262"/>
      <c r="M130" s="262"/>
      <c r="N130" s="262"/>
      <c r="O130" s="262"/>
      <c r="P130" s="262"/>
      <c r="Q130" s="262"/>
      <c r="R130" s="262"/>
      <c r="S130" s="262"/>
      <c r="T130" s="262"/>
      <c r="U130" s="262"/>
    </row>
    <row r="131" spans="1:21" ht="12.75" customHeight="1">
      <c r="A131" s="262"/>
      <c r="B131" s="262"/>
      <c r="C131" s="262"/>
      <c r="D131" s="262"/>
      <c r="E131" s="262"/>
      <c r="F131" s="262"/>
      <c r="G131" s="262"/>
      <c r="H131" s="262"/>
      <c r="I131" s="262"/>
      <c r="J131" s="262"/>
      <c r="K131" s="262"/>
      <c r="L131" s="262"/>
      <c r="M131" s="262"/>
      <c r="N131" s="262"/>
      <c r="O131" s="262"/>
      <c r="P131" s="262"/>
      <c r="Q131" s="262"/>
      <c r="R131" s="262"/>
      <c r="S131" s="262"/>
      <c r="T131" s="262"/>
      <c r="U131" s="262"/>
    </row>
    <row r="132" spans="1:21" ht="12.75" customHeight="1">
      <c r="A132" s="262"/>
      <c r="B132" s="262"/>
      <c r="C132" s="262"/>
      <c r="D132" s="262"/>
      <c r="E132" s="262"/>
      <c r="F132" s="262"/>
      <c r="G132" s="262"/>
      <c r="H132" s="262"/>
      <c r="I132" s="262"/>
      <c r="J132" s="262"/>
      <c r="K132" s="262"/>
      <c r="L132" s="262"/>
      <c r="M132" s="262"/>
      <c r="N132" s="262"/>
      <c r="O132" s="262"/>
      <c r="P132" s="262"/>
      <c r="Q132" s="262"/>
      <c r="R132" s="262"/>
      <c r="S132" s="262"/>
      <c r="T132" s="262"/>
      <c r="U132" s="262"/>
    </row>
    <row r="133" spans="1:21" ht="12.75" customHeight="1">
      <c r="A133" s="262"/>
      <c r="B133" s="262"/>
      <c r="C133" s="262"/>
      <c r="D133" s="262"/>
      <c r="E133" s="262"/>
      <c r="F133" s="262"/>
      <c r="G133" s="262"/>
      <c r="H133" s="262"/>
      <c r="I133" s="262"/>
      <c r="J133" s="262"/>
      <c r="K133" s="262"/>
      <c r="L133" s="262"/>
      <c r="M133" s="262"/>
      <c r="N133" s="262"/>
      <c r="O133" s="262"/>
      <c r="P133" s="262"/>
      <c r="Q133" s="262"/>
      <c r="R133" s="262"/>
      <c r="S133" s="262"/>
      <c r="T133" s="262"/>
      <c r="U133" s="262"/>
    </row>
    <row r="134" spans="1:21" ht="12.75" customHeight="1">
      <c r="A134" s="262"/>
      <c r="B134" s="262"/>
      <c r="C134" s="262"/>
      <c r="D134" s="262"/>
      <c r="E134" s="262"/>
      <c r="F134" s="262"/>
      <c r="G134" s="262"/>
      <c r="H134" s="262"/>
      <c r="I134" s="262"/>
      <c r="J134" s="262"/>
      <c r="K134" s="262"/>
      <c r="L134" s="262"/>
      <c r="M134" s="262"/>
      <c r="N134" s="262"/>
      <c r="O134" s="262"/>
      <c r="P134" s="262"/>
      <c r="Q134" s="262"/>
      <c r="R134" s="262"/>
      <c r="S134" s="262"/>
      <c r="T134" s="262"/>
      <c r="U134" s="262"/>
    </row>
    <row r="135" spans="1:21" ht="12.75" customHeight="1">
      <c r="A135" s="262"/>
      <c r="B135" s="262"/>
      <c r="C135" s="262"/>
      <c r="D135" s="262"/>
      <c r="E135" s="262"/>
      <c r="F135" s="262"/>
      <c r="G135" s="262"/>
      <c r="H135" s="262"/>
      <c r="I135" s="262"/>
      <c r="J135" s="262"/>
      <c r="K135" s="262"/>
      <c r="L135" s="262"/>
      <c r="M135" s="262"/>
      <c r="N135" s="262"/>
      <c r="O135" s="262"/>
      <c r="P135" s="262"/>
      <c r="Q135" s="262"/>
      <c r="R135" s="262"/>
      <c r="S135" s="262"/>
      <c r="T135" s="262"/>
      <c r="U135" s="262"/>
    </row>
    <row r="136" spans="1:21" ht="12.75" customHeight="1">
      <c r="A136" s="262"/>
      <c r="B136" s="262"/>
      <c r="C136" s="262"/>
      <c r="D136" s="262"/>
      <c r="E136" s="262"/>
      <c r="F136" s="262"/>
      <c r="G136" s="262"/>
      <c r="H136" s="262"/>
      <c r="I136" s="262"/>
      <c r="J136" s="262"/>
      <c r="K136" s="262"/>
      <c r="L136" s="262"/>
      <c r="M136" s="262"/>
      <c r="N136" s="262"/>
      <c r="O136" s="262"/>
      <c r="P136" s="262"/>
      <c r="Q136" s="262"/>
      <c r="R136" s="262"/>
      <c r="S136" s="262"/>
      <c r="T136" s="262"/>
      <c r="U136" s="262"/>
    </row>
    <row r="137" spans="1:21" ht="12.75" customHeight="1">
      <c r="A137" s="262"/>
      <c r="B137" s="262"/>
      <c r="C137" s="262"/>
      <c r="D137" s="262"/>
      <c r="E137" s="262"/>
      <c r="F137" s="262"/>
      <c r="G137" s="262"/>
      <c r="H137" s="262"/>
      <c r="I137" s="262"/>
      <c r="J137" s="262"/>
      <c r="K137" s="262"/>
      <c r="L137" s="262"/>
      <c r="M137" s="262"/>
      <c r="N137" s="262"/>
      <c r="O137" s="262"/>
      <c r="P137" s="262"/>
      <c r="Q137" s="262"/>
      <c r="R137" s="262"/>
      <c r="S137" s="262"/>
      <c r="T137" s="262"/>
      <c r="U137" s="262"/>
    </row>
    <row r="138" spans="1:21" ht="12.75" customHeight="1">
      <c r="A138" s="262"/>
      <c r="B138" s="262"/>
      <c r="C138" s="262"/>
      <c r="D138" s="262"/>
      <c r="E138" s="262"/>
      <c r="F138" s="262"/>
      <c r="G138" s="262"/>
      <c r="H138" s="262"/>
      <c r="I138" s="262"/>
      <c r="J138" s="262"/>
      <c r="K138" s="262"/>
      <c r="L138" s="262"/>
      <c r="M138" s="262"/>
      <c r="N138" s="262"/>
      <c r="O138" s="262"/>
      <c r="P138" s="262"/>
      <c r="Q138" s="262"/>
      <c r="R138" s="262"/>
      <c r="S138" s="262"/>
      <c r="T138" s="262"/>
      <c r="U138" s="262"/>
    </row>
    <row r="139" spans="1:21" ht="12.75" customHeight="1">
      <c r="A139" s="262"/>
      <c r="B139" s="262"/>
      <c r="C139" s="262"/>
      <c r="D139" s="262"/>
      <c r="E139" s="262"/>
      <c r="F139" s="262"/>
      <c r="G139" s="262"/>
      <c r="H139" s="262"/>
      <c r="I139" s="262"/>
      <c r="J139" s="262"/>
      <c r="K139" s="262"/>
      <c r="L139" s="262"/>
      <c r="M139" s="262"/>
      <c r="N139" s="262"/>
      <c r="O139" s="262"/>
      <c r="P139" s="262"/>
      <c r="Q139" s="262"/>
      <c r="R139" s="262"/>
      <c r="S139" s="262"/>
      <c r="T139" s="262"/>
      <c r="U139" s="262"/>
    </row>
    <row r="140" spans="1:21" ht="12.75" customHeight="1">
      <c r="A140" s="262"/>
      <c r="B140" s="262"/>
      <c r="C140" s="262"/>
      <c r="D140" s="262"/>
      <c r="E140" s="262"/>
      <c r="F140" s="262"/>
      <c r="G140" s="262"/>
      <c r="H140" s="262"/>
      <c r="I140" s="262"/>
      <c r="J140" s="262"/>
      <c r="K140" s="262"/>
      <c r="L140" s="262"/>
      <c r="M140" s="262"/>
      <c r="N140" s="262"/>
      <c r="O140" s="262"/>
      <c r="P140" s="262"/>
      <c r="Q140" s="262"/>
      <c r="R140" s="262"/>
      <c r="S140" s="262"/>
      <c r="T140" s="262"/>
      <c r="U140" s="262"/>
    </row>
    <row r="141" spans="1:21" ht="12.75" customHeight="1">
      <c r="A141" s="262"/>
      <c r="B141" s="262"/>
      <c r="C141" s="262"/>
      <c r="D141" s="262"/>
      <c r="E141" s="262"/>
      <c r="F141" s="262"/>
      <c r="G141" s="262"/>
      <c r="H141" s="262"/>
      <c r="I141" s="262"/>
      <c r="J141" s="262"/>
      <c r="K141" s="262"/>
      <c r="L141" s="262"/>
      <c r="M141" s="262"/>
      <c r="N141" s="262"/>
      <c r="O141" s="262"/>
      <c r="P141" s="262"/>
      <c r="Q141" s="262"/>
      <c r="R141" s="262"/>
      <c r="S141" s="262"/>
      <c r="T141" s="262"/>
      <c r="U141" s="262"/>
    </row>
    <row r="142" spans="1:21" ht="12.75" customHeight="1">
      <c r="A142" s="262"/>
      <c r="B142" s="262"/>
      <c r="C142" s="262"/>
      <c r="D142" s="262"/>
      <c r="E142" s="262"/>
      <c r="F142" s="262"/>
      <c r="G142" s="262"/>
      <c r="H142" s="262"/>
      <c r="I142" s="262"/>
      <c r="J142" s="262"/>
      <c r="K142" s="262"/>
      <c r="L142" s="262"/>
      <c r="M142" s="262"/>
      <c r="N142" s="262"/>
      <c r="O142" s="262"/>
      <c r="P142" s="262"/>
      <c r="Q142" s="262"/>
      <c r="R142" s="262"/>
      <c r="S142" s="262"/>
      <c r="T142" s="262"/>
      <c r="U142" s="262"/>
    </row>
    <row r="143" spans="1:21" ht="12.75" customHeight="1">
      <c r="A143" s="262"/>
      <c r="B143" s="262"/>
      <c r="C143" s="262"/>
      <c r="D143" s="262"/>
      <c r="E143" s="262"/>
      <c r="F143" s="262"/>
      <c r="G143" s="262"/>
      <c r="H143" s="262"/>
      <c r="I143" s="262"/>
      <c r="J143" s="262"/>
      <c r="K143" s="262"/>
      <c r="L143" s="262"/>
      <c r="M143" s="262"/>
      <c r="N143" s="262"/>
      <c r="O143" s="262"/>
      <c r="P143" s="262"/>
      <c r="Q143" s="262"/>
      <c r="R143" s="262"/>
      <c r="S143" s="262"/>
      <c r="T143" s="262"/>
      <c r="U143" s="262"/>
    </row>
    <row r="144" spans="1:21" ht="12.75" customHeight="1">
      <c r="A144" s="262"/>
      <c r="B144" s="262"/>
      <c r="C144" s="262"/>
      <c r="D144" s="262"/>
      <c r="E144" s="262"/>
      <c r="F144" s="262"/>
      <c r="G144" s="262"/>
      <c r="H144" s="262"/>
      <c r="I144" s="262"/>
      <c r="J144" s="262"/>
      <c r="K144" s="262"/>
      <c r="L144" s="262"/>
      <c r="M144" s="262"/>
      <c r="N144" s="262"/>
      <c r="O144" s="262"/>
      <c r="P144" s="262"/>
      <c r="Q144" s="262"/>
      <c r="R144" s="262"/>
      <c r="S144" s="262"/>
      <c r="T144" s="262"/>
      <c r="U144" s="262"/>
    </row>
    <row r="145" spans="1:21" ht="12.75" customHeight="1">
      <c r="A145" s="262"/>
      <c r="B145" s="262"/>
      <c r="C145" s="262"/>
      <c r="D145" s="262"/>
      <c r="E145" s="262"/>
      <c r="F145" s="262"/>
      <c r="G145" s="262"/>
      <c r="H145" s="262"/>
      <c r="I145" s="262"/>
      <c r="J145" s="262"/>
      <c r="K145" s="262"/>
      <c r="L145" s="262"/>
      <c r="M145" s="262"/>
      <c r="N145" s="262"/>
      <c r="O145" s="262"/>
      <c r="P145" s="262"/>
      <c r="Q145" s="262"/>
      <c r="R145" s="262"/>
      <c r="S145" s="262"/>
      <c r="T145" s="262"/>
      <c r="U145" s="262"/>
    </row>
    <row r="146" spans="1:21" ht="12.75" customHeight="1">
      <c r="A146" s="262"/>
      <c r="B146" s="262"/>
      <c r="C146" s="262"/>
      <c r="D146" s="262"/>
      <c r="E146" s="262"/>
      <c r="F146" s="262"/>
      <c r="G146" s="262"/>
      <c r="H146" s="262"/>
      <c r="I146" s="262"/>
      <c r="J146" s="262"/>
      <c r="K146" s="262"/>
      <c r="L146" s="262"/>
      <c r="M146" s="262"/>
      <c r="N146" s="262"/>
      <c r="O146" s="262"/>
      <c r="P146" s="262"/>
      <c r="Q146" s="262"/>
      <c r="R146" s="262"/>
      <c r="S146" s="262"/>
      <c r="T146" s="262"/>
      <c r="U146" s="262"/>
    </row>
    <row r="147" spans="1:21" ht="12.75" customHeight="1">
      <c r="A147" s="262"/>
      <c r="B147" s="262"/>
      <c r="C147" s="262"/>
      <c r="D147" s="262"/>
      <c r="E147" s="262"/>
      <c r="F147" s="262"/>
      <c r="G147" s="262"/>
      <c r="H147" s="262"/>
      <c r="I147" s="262"/>
      <c r="J147" s="262"/>
      <c r="K147" s="262"/>
      <c r="L147" s="262"/>
      <c r="M147" s="262"/>
      <c r="N147" s="262"/>
      <c r="O147" s="262"/>
      <c r="P147" s="262"/>
      <c r="Q147" s="262"/>
      <c r="R147" s="262"/>
      <c r="S147" s="262"/>
      <c r="T147" s="262"/>
      <c r="U147" s="262"/>
    </row>
    <row r="148" spans="1:21" ht="12.75" customHeight="1">
      <c r="A148" s="262"/>
      <c r="B148" s="262"/>
      <c r="C148" s="262"/>
      <c r="D148" s="262"/>
      <c r="E148" s="262"/>
      <c r="F148" s="262"/>
      <c r="G148" s="262"/>
      <c r="H148" s="262"/>
      <c r="I148" s="262"/>
      <c r="J148" s="262"/>
      <c r="K148" s="262"/>
      <c r="L148" s="262"/>
      <c r="M148" s="262"/>
      <c r="N148" s="262"/>
      <c r="O148" s="262"/>
      <c r="P148" s="262"/>
      <c r="Q148" s="262"/>
      <c r="R148" s="262"/>
      <c r="S148" s="262"/>
      <c r="T148" s="262"/>
      <c r="U148" s="262"/>
    </row>
    <row r="149" spans="1:21" ht="12.75" customHeight="1">
      <c r="A149" s="262"/>
      <c r="B149" s="262"/>
      <c r="C149" s="262"/>
      <c r="D149" s="262"/>
      <c r="E149" s="262"/>
      <c r="F149" s="262"/>
      <c r="G149" s="262"/>
      <c r="H149" s="262"/>
      <c r="I149" s="262"/>
      <c r="J149" s="262"/>
      <c r="K149" s="262"/>
      <c r="L149" s="262"/>
      <c r="M149" s="262"/>
      <c r="N149" s="262"/>
      <c r="O149" s="262"/>
      <c r="P149" s="262"/>
      <c r="Q149" s="262"/>
      <c r="R149" s="262"/>
      <c r="S149" s="262"/>
      <c r="T149" s="262"/>
      <c r="U149" s="262"/>
    </row>
    <row r="150" spans="1:21" ht="12.75" customHeight="1">
      <c r="A150" s="262"/>
      <c r="B150" s="262"/>
      <c r="C150" s="262"/>
      <c r="D150" s="262"/>
      <c r="E150" s="262"/>
      <c r="F150" s="262"/>
      <c r="G150" s="262"/>
      <c r="H150" s="262"/>
      <c r="I150" s="262"/>
      <c r="J150" s="262"/>
      <c r="K150" s="262"/>
      <c r="L150" s="262"/>
      <c r="M150" s="262"/>
      <c r="N150" s="262"/>
      <c r="O150" s="262"/>
      <c r="P150" s="262"/>
      <c r="Q150" s="262"/>
      <c r="R150" s="262"/>
      <c r="S150" s="262"/>
      <c r="T150" s="262"/>
      <c r="U150" s="262"/>
    </row>
    <row r="151" spans="1:21" ht="12.75" customHeight="1">
      <c r="A151" s="262"/>
      <c r="B151" s="262"/>
      <c r="C151" s="262"/>
      <c r="D151" s="262"/>
      <c r="E151" s="262"/>
      <c r="F151" s="262"/>
      <c r="G151" s="262"/>
      <c r="H151" s="262"/>
      <c r="I151" s="262"/>
      <c r="J151" s="262"/>
      <c r="K151" s="262"/>
      <c r="L151" s="262"/>
      <c r="M151" s="262"/>
      <c r="N151" s="262"/>
      <c r="O151" s="262"/>
      <c r="P151" s="262"/>
      <c r="Q151" s="262"/>
      <c r="R151" s="262"/>
      <c r="S151" s="262"/>
      <c r="T151" s="262"/>
      <c r="U151" s="262"/>
    </row>
    <row r="152" spans="1:21" ht="12.75" customHeight="1">
      <c r="A152" s="262"/>
      <c r="B152" s="262"/>
      <c r="C152" s="262"/>
      <c r="D152" s="262"/>
      <c r="E152" s="262"/>
      <c r="F152" s="262"/>
      <c r="G152" s="262"/>
      <c r="H152" s="262"/>
      <c r="I152" s="262"/>
      <c r="J152" s="262"/>
      <c r="K152" s="262"/>
      <c r="L152" s="262"/>
      <c r="M152" s="262"/>
      <c r="N152" s="262"/>
      <c r="O152" s="262"/>
      <c r="P152" s="262"/>
      <c r="Q152" s="262"/>
      <c r="R152" s="262"/>
      <c r="S152" s="262"/>
      <c r="T152" s="262"/>
      <c r="U152" s="262"/>
    </row>
    <row r="153" spans="1:21" ht="12.75" customHeight="1">
      <c r="A153" s="262"/>
      <c r="B153" s="262"/>
      <c r="C153" s="262"/>
      <c r="D153" s="262"/>
      <c r="E153" s="262"/>
      <c r="F153" s="262"/>
      <c r="G153" s="262"/>
      <c r="H153" s="262"/>
      <c r="I153" s="262"/>
      <c r="J153" s="262"/>
      <c r="K153" s="262"/>
      <c r="L153" s="262"/>
      <c r="M153" s="262"/>
      <c r="N153" s="262"/>
      <c r="O153" s="262"/>
      <c r="P153" s="262"/>
      <c r="Q153" s="262"/>
      <c r="R153" s="262"/>
      <c r="S153" s="262"/>
      <c r="T153" s="262"/>
      <c r="U153" s="262"/>
    </row>
    <row r="154" spans="1:21" ht="12.75" customHeight="1">
      <c r="A154" s="262"/>
      <c r="B154" s="262"/>
      <c r="C154" s="262"/>
      <c r="D154" s="262"/>
      <c r="E154" s="262"/>
      <c r="F154" s="262"/>
      <c r="G154" s="262"/>
      <c r="H154" s="262"/>
      <c r="I154" s="262"/>
      <c r="J154" s="262"/>
      <c r="K154" s="262"/>
      <c r="L154" s="262"/>
      <c r="M154" s="262"/>
      <c r="N154" s="262"/>
      <c r="O154" s="262"/>
      <c r="P154" s="262"/>
      <c r="Q154" s="262"/>
      <c r="R154" s="262"/>
      <c r="S154" s="262"/>
      <c r="T154" s="262"/>
      <c r="U154" s="262"/>
    </row>
    <row r="155" spans="1:21" ht="12.75" customHeight="1">
      <c r="A155" s="262"/>
      <c r="B155" s="262"/>
      <c r="C155" s="262"/>
      <c r="D155" s="262"/>
      <c r="E155" s="262"/>
      <c r="F155" s="262"/>
      <c r="G155" s="262"/>
      <c r="H155" s="262"/>
      <c r="I155" s="262"/>
      <c r="J155" s="262"/>
      <c r="K155" s="262"/>
      <c r="L155" s="262"/>
      <c r="M155" s="262"/>
      <c r="N155" s="262"/>
      <c r="O155" s="262"/>
      <c r="P155" s="262"/>
      <c r="Q155" s="262"/>
      <c r="R155" s="262"/>
      <c r="S155" s="262"/>
      <c r="T155" s="262"/>
      <c r="U155" s="262"/>
    </row>
    <row r="156" spans="1:21" ht="12.75" customHeight="1">
      <c r="A156" s="262"/>
      <c r="B156" s="262"/>
      <c r="C156" s="262"/>
      <c r="D156" s="262"/>
      <c r="E156" s="262"/>
      <c r="F156" s="262"/>
      <c r="G156" s="262"/>
      <c r="H156" s="262"/>
      <c r="I156" s="262"/>
      <c r="J156" s="262"/>
      <c r="K156" s="262"/>
      <c r="L156" s="262"/>
      <c r="M156" s="262"/>
      <c r="N156" s="262"/>
      <c r="O156" s="262"/>
      <c r="P156" s="262"/>
      <c r="Q156" s="262"/>
      <c r="R156" s="262"/>
      <c r="S156" s="262"/>
      <c r="T156" s="262"/>
      <c r="U156" s="262"/>
    </row>
    <row r="157" spans="1:21" ht="12.75" customHeight="1">
      <c r="A157" s="262"/>
      <c r="B157" s="262"/>
      <c r="C157" s="262"/>
      <c r="D157" s="262"/>
      <c r="E157" s="262"/>
      <c r="F157" s="262"/>
      <c r="G157" s="262"/>
      <c r="H157" s="262"/>
      <c r="I157" s="262"/>
      <c r="J157" s="262"/>
      <c r="K157" s="262"/>
      <c r="L157" s="262"/>
      <c r="M157" s="262"/>
      <c r="N157" s="262"/>
      <c r="O157" s="262"/>
      <c r="P157" s="262"/>
      <c r="Q157" s="262"/>
      <c r="R157" s="262"/>
      <c r="S157" s="262"/>
      <c r="T157" s="262"/>
      <c r="U157" s="262"/>
    </row>
    <row r="158" spans="1:21" ht="12.75" customHeight="1">
      <c r="A158" s="262"/>
      <c r="B158" s="262"/>
      <c r="C158" s="262"/>
      <c r="D158" s="262"/>
      <c r="E158" s="262"/>
      <c r="F158" s="262"/>
      <c r="G158" s="262"/>
      <c r="H158" s="262"/>
      <c r="I158" s="262"/>
      <c r="J158" s="262"/>
      <c r="K158" s="262"/>
      <c r="L158" s="262"/>
      <c r="M158" s="262"/>
      <c r="N158" s="262"/>
      <c r="O158" s="262"/>
      <c r="P158" s="262"/>
      <c r="Q158" s="262"/>
      <c r="R158" s="262"/>
      <c r="S158" s="262"/>
      <c r="T158" s="262"/>
      <c r="U158" s="262"/>
    </row>
    <row r="159" spans="1:21" ht="12.75" customHeight="1">
      <c r="A159" s="262"/>
      <c r="B159" s="262"/>
      <c r="C159" s="262"/>
      <c r="D159" s="262"/>
      <c r="E159" s="262"/>
      <c r="F159" s="262"/>
      <c r="G159" s="262"/>
      <c r="H159" s="262"/>
      <c r="I159" s="262"/>
      <c r="J159" s="262"/>
      <c r="K159" s="262"/>
      <c r="L159" s="262"/>
      <c r="M159" s="262"/>
      <c r="N159" s="262"/>
      <c r="O159" s="262"/>
      <c r="P159" s="262"/>
      <c r="Q159" s="262"/>
      <c r="R159" s="262"/>
      <c r="S159" s="262"/>
      <c r="T159" s="262"/>
      <c r="U159" s="262"/>
    </row>
    <row r="160" spans="1:21" ht="12.75" customHeight="1">
      <c r="A160" s="262"/>
      <c r="B160" s="262"/>
      <c r="C160" s="262"/>
      <c r="D160" s="262"/>
      <c r="E160" s="262"/>
      <c r="F160" s="262"/>
      <c r="G160" s="262"/>
      <c r="H160" s="262"/>
      <c r="I160" s="262"/>
      <c r="J160" s="262"/>
      <c r="K160" s="262"/>
      <c r="L160" s="262"/>
      <c r="M160" s="262"/>
      <c r="N160" s="262"/>
      <c r="O160" s="262"/>
      <c r="P160" s="262"/>
      <c r="Q160" s="262"/>
      <c r="R160" s="262"/>
      <c r="S160" s="262"/>
      <c r="T160" s="262"/>
      <c r="U160" s="262"/>
    </row>
    <row r="161" spans="1:21" ht="12.75" customHeight="1">
      <c r="A161" s="262"/>
      <c r="B161" s="262"/>
      <c r="C161" s="262"/>
      <c r="D161" s="262"/>
      <c r="E161" s="262"/>
      <c r="F161" s="262"/>
      <c r="G161" s="262"/>
      <c r="H161" s="262"/>
      <c r="I161" s="262"/>
      <c r="J161" s="262"/>
      <c r="K161" s="262"/>
      <c r="L161" s="262"/>
      <c r="M161" s="262"/>
      <c r="N161" s="262"/>
      <c r="O161" s="262"/>
      <c r="P161" s="262"/>
      <c r="Q161" s="262"/>
      <c r="R161" s="262"/>
      <c r="S161" s="262"/>
      <c r="T161" s="262"/>
      <c r="U161" s="262"/>
    </row>
    <row r="162" spans="1:21" ht="12.75" customHeight="1">
      <c r="A162" s="262"/>
      <c r="B162" s="262"/>
      <c r="C162" s="262"/>
      <c r="D162" s="262"/>
      <c r="E162" s="262"/>
      <c r="F162" s="262"/>
      <c r="G162" s="262"/>
      <c r="H162" s="262"/>
      <c r="I162" s="262"/>
      <c r="J162" s="262"/>
      <c r="K162" s="262"/>
      <c r="L162" s="262"/>
      <c r="M162" s="262"/>
      <c r="N162" s="262"/>
      <c r="O162" s="262"/>
      <c r="P162" s="262"/>
      <c r="Q162" s="262"/>
      <c r="R162" s="262"/>
      <c r="S162" s="262"/>
      <c r="T162" s="262"/>
      <c r="U162" s="262"/>
    </row>
    <row r="163" spans="1:21" ht="12.75" customHeight="1">
      <c r="A163" s="262"/>
      <c r="B163" s="262"/>
      <c r="C163" s="262"/>
      <c r="D163" s="262"/>
      <c r="E163" s="262"/>
      <c r="F163" s="262"/>
      <c r="G163" s="262"/>
      <c r="H163" s="262"/>
      <c r="I163" s="262"/>
      <c r="J163" s="262"/>
      <c r="K163" s="262"/>
      <c r="L163" s="262"/>
      <c r="M163" s="262"/>
      <c r="N163" s="262"/>
      <c r="O163" s="262"/>
      <c r="P163" s="262"/>
      <c r="Q163" s="262"/>
      <c r="R163" s="262"/>
      <c r="S163" s="262"/>
      <c r="T163" s="262"/>
      <c r="U163" s="262"/>
    </row>
    <row r="164" spans="1:21" ht="12.75" customHeight="1">
      <c r="A164" s="262"/>
      <c r="B164" s="262"/>
      <c r="C164" s="262"/>
      <c r="D164" s="262"/>
      <c r="E164" s="262"/>
      <c r="F164" s="262"/>
      <c r="G164" s="262"/>
      <c r="H164" s="262"/>
      <c r="I164" s="262"/>
      <c r="J164" s="262"/>
      <c r="K164" s="262"/>
      <c r="L164" s="262"/>
      <c r="M164" s="262"/>
      <c r="N164" s="262"/>
      <c r="O164" s="262"/>
      <c r="P164" s="262"/>
      <c r="Q164" s="262"/>
      <c r="R164" s="262"/>
      <c r="S164" s="262"/>
      <c r="T164" s="262"/>
      <c r="U164" s="262"/>
    </row>
    <row r="165" spans="1:21" ht="12.75" customHeight="1">
      <c r="A165" s="262"/>
      <c r="B165" s="262"/>
      <c r="C165" s="262"/>
      <c r="D165" s="262"/>
      <c r="E165" s="262"/>
      <c r="F165" s="262"/>
      <c r="G165" s="262"/>
      <c r="H165" s="262"/>
      <c r="I165" s="262"/>
      <c r="J165" s="262"/>
      <c r="K165" s="262"/>
      <c r="L165" s="262"/>
      <c r="M165" s="262"/>
      <c r="N165" s="262"/>
      <c r="O165" s="262"/>
      <c r="P165" s="262"/>
      <c r="Q165" s="262"/>
      <c r="R165" s="262"/>
      <c r="S165" s="262"/>
      <c r="T165" s="262"/>
      <c r="U165" s="262"/>
    </row>
    <row r="166" spans="1:21" ht="12.75" customHeight="1">
      <c r="A166" s="262"/>
      <c r="B166" s="262"/>
      <c r="C166" s="262"/>
      <c r="D166" s="262"/>
      <c r="E166" s="262"/>
      <c r="F166" s="262"/>
      <c r="G166" s="262"/>
      <c r="H166" s="262"/>
      <c r="I166" s="262"/>
      <c r="J166" s="262"/>
      <c r="K166" s="262"/>
      <c r="L166" s="262"/>
      <c r="M166" s="262"/>
      <c r="N166" s="262"/>
      <c r="O166" s="262"/>
      <c r="P166" s="262"/>
      <c r="Q166" s="262"/>
      <c r="R166" s="262"/>
      <c r="S166" s="262"/>
      <c r="T166" s="262"/>
      <c r="U166" s="262"/>
    </row>
    <row r="167" spans="1:21" ht="12.75" customHeight="1">
      <c r="A167" s="262"/>
      <c r="B167" s="262"/>
      <c r="C167" s="262"/>
      <c r="D167" s="262"/>
      <c r="E167" s="262"/>
      <c r="F167" s="262"/>
      <c r="G167" s="262"/>
      <c r="H167" s="262"/>
      <c r="I167" s="262"/>
      <c r="J167" s="262"/>
      <c r="K167" s="262"/>
      <c r="L167" s="262"/>
      <c r="M167" s="262"/>
      <c r="N167" s="262"/>
      <c r="O167" s="262"/>
      <c r="P167" s="262"/>
      <c r="Q167" s="262"/>
      <c r="R167" s="262"/>
      <c r="S167" s="262"/>
      <c r="T167" s="262"/>
      <c r="U167" s="262"/>
    </row>
    <row r="168" spans="1:21" ht="12.75" customHeight="1">
      <c r="A168" s="262"/>
      <c r="B168" s="262"/>
      <c r="C168" s="262"/>
      <c r="D168" s="262"/>
      <c r="E168" s="262"/>
      <c r="F168" s="262"/>
      <c r="G168" s="262"/>
      <c r="H168" s="262"/>
      <c r="I168" s="262"/>
      <c r="J168" s="262"/>
      <c r="K168" s="262"/>
      <c r="L168" s="262"/>
      <c r="M168" s="262"/>
      <c r="N168" s="262"/>
      <c r="O168" s="262"/>
      <c r="P168" s="262"/>
      <c r="Q168" s="262"/>
      <c r="R168" s="262"/>
      <c r="S168" s="262"/>
      <c r="T168" s="262"/>
      <c r="U168" s="262"/>
    </row>
    <row r="169" spans="1:21" ht="12.75" customHeight="1">
      <c r="A169" s="262"/>
      <c r="B169" s="262"/>
      <c r="C169" s="262"/>
      <c r="D169" s="262"/>
      <c r="E169" s="262"/>
      <c r="F169" s="262"/>
      <c r="G169" s="262"/>
      <c r="H169" s="262"/>
      <c r="I169" s="262"/>
      <c r="J169" s="262"/>
      <c r="K169" s="262"/>
      <c r="L169" s="262"/>
      <c r="M169" s="262"/>
      <c r="N169" s="262"/>
      <c r="O169" s="262"/>
      <c r="P169" s="262"/>
      <c r="Q169" s="262"/>
      <c r="R169" s="262"/>
      <c r="S169" s="262"/>
      <c r="T169" s="262"/>
      <c r="U169" s="262"/>
    </row>
    <row r="170" spans="1:21" ht="12.75" customHeight="1">
      <c r="A170" s="262"/>
      <c r="B170" s="262"/>
      <c r="C170" s="262"/>
      <c r="D170" s="262"/>
      <c r="E170" s="262"/>
      <c r="F170" s="262"/>
      <c r="G170" s="262"/>
      <c r="H170" s="262"/>
      <c r="I170" s="262"/>
      <c r="J170" s="262"/>
      <c r="K170" s="262"/>
      <c r="L170" s="262"/>
      <c r="M170" s="262"/>
      <c r="N170" s="262"/>
      <c r="O170" s="262"/>
      <c r="P170" s="262"/>
      <c r="Q170" s="262"/>
      <c r="R170" s="262"/>
      <c r="S170" s="262"/>
      <c r="T170" s="262"/>
      <c r="U170" s="262"/>
    </row>
    <row r="171" spans="1:21" ht="12.75" customHeight="1">
      <c r="A171" s="262"/>
      <c r="B171" s="262"/>
      <c r="C171" s="262"/>
      <c r="D171" s="262"/>
      <c r="E171" s="262"/>
      <c r="F171" s="262"/>
      <c r="G171" s="262"/>
      <c r="H171" s="262"/>
      <c r="I171" s="262"/>
      <c r="J171" s="262"/>
      <c r="K171" s="262"/>
      <c r="L171" s="262"/>
      <c r="M171" s="262"/>
      <c r="N171" s="262"/>
      <c r="O171" s="262"/>
      <c r="P171" s="262"/>
      <c r="Q171" s="262"/>
      <c r="R171" s="262"/>
      <c r="S171" s="262"/>
      <c r="T171" s="262"/>
      <c r="U171" s="262"/>
    </row>
    <row r="172" spans="1:21" ht="12.75" customHeight="1">
      <c r="A172" s="262"/>
      <c r="B172" s="262"/>
      <c r="C172" s="262"/>
      <c r="D172" s="262"/>
      <c r="E172" s="262"/>
      <c r="F172" s="262"/>
      <c r="G172" s="262"/>
      <c r="H172" s="262"/>
      <c r="I172" s="262"/>
      <c r="J172" s="262"/>
      <c r="K172" s="262"/>
      <c r="L172" s="262"/>
      <c r="M172" s="262"/>
      <c r="N172" s="262"/>
      <c r="O172" s="262"/>
      <c r="P172" s="262"/>
      <c r="Q172" s="262"/>
      <c r="R172" s="262"/>
      <c r="S172" s="262"/>
      <c r="T172" s="262"/>
      <c r="U172" s="262"/>
    </row>
    <row r="173" spans="1:21" ht="12.75" customHeight="1">
      <c r="A173" s="262"/>
      <c r="B173" s="262"/>
      <c r="C173" s="262"/>
      <c r="D173" s="262"/>
      <c r="E173" s="262"/>
      <c r="F173" s="262"/>
      <c r="G173" s="262"/>
      <c r="H173" s="262"/>
      <c r="I173" s="262"/>
      <c r="J173" s="262"/>
      <c r="K173" s="262"/>
      <c r="L173" s="262"/>
      <c r="M173" s="262"/>
      <c r="N173" s="262"/>
      <c r="O173" s="262"/>
      <c r="P173" s="262"/>
      <c r="Q173" s="262"/>
      <c r="R173" s="262"/>
      <c r="S173" s="262"/>
      <c r="T173" s="262"/>
      <c r="U173" s="262"/>
    </row>
    <row r="174" spans="1:21" ht="12.75" customHeight="1">
      <c r="A174" s="262"/>
      <c r="B174" s="262"/>
      <c r="C174" s="262"/>
      <c r="D174" s="262"/>
      <c r="E174" s="262"/>
      <c r="F174" s="262"/>
      <c r="G174" s="262"/>
      <c r="H174" s="262"/>
      <c r="I174" s="262"/>
      <c r="J174" s="262"/>
      <c r="K174" s="262"/>
      <c r="L174" s="262"/>
      <c r="M174" s="262"/>
      <c r="N174" s="262"/>
      <c r="O174" s="262"/>
      <c r="P174" s="262"/>
      <c r="Q174" s="262"/>
      <c r="R174" s="262"/>
      <c r="S174" s="262"/>
      <c r="T174" s="262"/>
      <c r="U174" s="262"/>
    </row>
    <row r="175" spans="1:21" ht="12.75" customHeight="1">
      <c r="A175" s="262"/>
      <c r="B175" s="262"/>
      <c r="C175" s="262"/>
      <c r="D175" s="262"/>
      <c r="E175" s="262"/>
      <c r="F175" s="262"/>
      <c r="G175" s="262"/>
      <c r="H175" s="262"/>
      <c r="I175" s="262"/>
      <c r="J175" s="262"/>
      <c r="K175" s="262"/>
      <c r="L175" s="262"/>
      <c r="M175" s="262"/>
      <c r="N175" s="262"/>
      <c r="O175" s="262"/>
      <c r="P175" s="262"/>
      <c r="Q175" s="262"/>
      <c r="R175" s="262"/>
      <c r="S175" s="262"/>
      <c r="T175" s="262"/>
      <c r="U175" s="262"/>
    </row>
    <row r="176" spans="1:21" ht="12.75" customHeight="1">
      <c r="A176" s="262"/>
      <c r="B176" s="262"/>
      <c r="C176" s="262"/>
      <c r="D176" s="262"/>
      <c r="E176" s="262"/>
      <c r="F176" s="262"/>
      <c r="G176" s="262"/>
      <c r="H176" s="262"/>
      <c r="I176" s="262"/>
      <c r="J176" s="262"/>
      <c r="K176" s="262"/>
      <c r="L176" s="262"/>
      <c r="M176" s="262"/>
      <c r="N176" s="262"/>
      <c r="O176" s="262"/>
      <c r="P176" s="262"/>
      <c r="Q176" s="262"/>
      <c r="R176" s="262"/>
      <c r="S176" s="262"/>
      <c r="T176" s="262"/>
      <c r="U176" s="262"/>
    </row>
    <row r="177" spans="1:21" ht="12.75" customHeight="1">
      <c r="A177" s="262"/>
      <c r="B177" s="262"/>
      <c r="C177" s="262"/>
      <c r="D177" s="262"/>
      <c r="E177" s="262"/>
      <c r="F177" s="262"/>
      <c r="G177" s="262"/>
      <c r="H177" s="262"/>
      <c r="I177" s="262"/>
      <c r="J177" s="262"/>
      <c r="K177" s="262"/>
      <c r="L177" s="262"/>
      <c r="M177" s="262"/>
      <c r="N177" s="262"/>
      <c r="O177" s="262"/>
      <c r="P177" s="262"/>
      <c r="Q177" s="262"/>
      <c r="R177" s="262"/>
      <c r="S177" s="262"/>
      <c r="T177" s="262"/>
      <c r="U177" s="262"/>
    </row>
    <row r="178" spans="1:21" ht="12.75" customHeight="1">
      <c r="A178" s="262"/>
      <c r="B178" s="262"/>
      <c r="C178" s="262"/>
      <c r="D178" s="262"/>
      <c r="E178" s="262"/>
      <c r="F178" s="262"/>
      <c r="G178" s="262"/>
      <c r="H178" s="262"/>
      <c r="I178" s="262"/>
      <c r="J178" s="262"/>
      <c r="K178" s="262"/>
      <c r="L178" s="262"/>
      <c r="M178" s="262"/>
      <c r="N178" s="262"/>
      <c r="O178" s="262"/>
      <c r="P178" s="262"/>
      <c r="Q178" s="262"/>
      <c r="R178" s="262"/>
      <c r="S178" s="262"/>
      <c r="T178" s="262"/>
      <c r="U178" s="262"/>
    </row>
    <row r="179" spans="1:21" ht="12.75" customHeight="1">
      <c r="A179" s="262"/>
      <c r="B179" s="262"/>
      <c r="C179" s="262"/>
      <c r="D179" s="262"/>
      <c r="E179" s="262"/>
      <c r="F179" s="262"/>
      <c r="G179" s="262"/>
      <c r="H179" s="262"/>
      <c r="I179" s="262"/>
      <c r="J179" s="262"/>
      <c r="K179" s="262"/>
      <c r="L179" s="262"/>
      <c r="M179" s="262"/>
      <c r="N179" s="262"/>
      <c r="O179" s="262"/>
      <c r="P179" s="262"/>
      <c r="Q179" s="262"/>
      <c r="R179" s="262"/>
      <c r="S179" s="262"/>
      <c r="T179" s="262"/>
      <c r="U179" s="262"/>
    </row>
    <row r="180" spans="1:21" ht="12.75" customHeight="1">
      <c r="A180" s="262"/>
      <c r="B180" s="262"/>
      <c r="C180" s="262"/>
      <c r="D180" s="262"/>
      <c r="E180" s="262"/>
      <c r="F180" s="262"/>
      <c r="G180" s="262"/>
      <c r="H180" s="262"/>
      <c r="I180" s="262"/>
      <c r="J180" s="262"/>
      <c r="K180" s="262"/>
      <c r="L180" s="262"/>
      <c r="M180" s="262"/>
      <c r="N180" s="262"/>
      <c r="O180" s="262"/>
      <c r="P180" s="262"/>
      <c r="Q180" s="262"/>
      <c r="R180" s="262"/>
      <c r="S180" s="262"/>
      <c r="T180" s="262"/>
      <c r="U180" s="262"/>
    </row>
    <row r="181" spans="1:21" ht="12.75" customHeight="1">
      <c r="A181" s="262"/>
      <c r="B181" s="262"/>
      <c r="C181" s="262"/>
      <c r="D181" s="262"/>
      <c r="E181" s="262"/>
      <c r="F181" s="262"/>
      <c r="G181" s="262"/>
      <c r="H181" s="262"/>
      <c r="I181" s="262"/>
      <c r="J181" s="262"/>
      <c r="K181" s="262"/>
      <c r="L181" s="262"/>
      <c r="M181" s="262"/>
      <c r="N181" s="262"/>
      <c r="O181" s="262"/>
      <c r="P181" s="262"/>
      <c r="Q181" s="262"/>
      <c r="R181" s="262"/>
      <c r="S181" s="262"/>
      <c r="T181" s="262"/>
      <c r="U181" s="262"/>
    </row>
    <row r="182" spans="1:21" ht="12.75" customHeight="1">
      <c r="A182" s="262"/>
      <c r="B182" s="262"/>
      <c r="C182" s="262"/>
      <c r="D182" s="262"/>
      <c r="E182" s="262"/>
      <c r="F182" s="262"/>
      <c r="G182" s="262"/>
      <c r="H182" s="262"/>
      <c r="I182" s="262"/>
      <c r="J182" s="262"/>
      <c r="K182" s="262"/>
      <c r="L182" s="262"/>
      <c r="M182" s="262"/>
      <c r="N182" s="262"/>
      <c r="O182" s="262"/>
      <c r="P182" s="262"/>
      <c r="Q182" s="262"/>
      <c r="R182" s="262"/>
      <c r="S182" s="262"/>
      <c r="T182" s="262"/>
      <c r="U182" s="262"/>
    </row>
    <row r="183" spans="1:21" ht="12.75" customHeight="1">
      <c r="A183" s="262"/>
      <c r="B183" s="262"/>
      <c r="C183" s="262"/>
      <c r="D183" s="262"/>
      <c r="E183" s="262"/>
      <c r="F183" s="262"/>
      <c r="G183" s="262"/>
      <c r="H183" s="262"/>
      <c r="I183" s="262"/>
      <c r="J183" s="262"/>
      <c r="K183" s="262"/>
      <c r="L183" s="262"/>
      <c r="M183" s="262"/>
      <c r="N183" s="262"/>
      <c r="O183" s="262"/>
      <c r="P183" s="262"/>
      <c r="Q183" s="262"/>
      <c r="R183" s="262"/>
      <c r="S183" s="262"/>
      <c r="T183" s="262"/>
      <c r="U183" s="262"/>
    </row>
    <row r="184" spans="1:21" ht="12.75" customHeight="1">
      <c r="A184" s="262"/>
      <c r="B184" s="262"/>
      <c r="C184" s="262"/>
      <c r="D184" s="262"/>
      <c r="E184" s="262"/>
      <c r="F184" s="262"/>
      <c r="G184" s="262"/>
      <c r="H184" s="262"/>
      <c r="I184" s="262"/>
      <c r="J184" s="262"/>
      <c r="K184" s="262"/>
      <c r="L184" s="262"/>
      <c r="M184" s="262"/>
      <c r="N184" s="262"/>
      <c r="O184" s="262"/>
      <c r="P184" s="262"/>
      <c r="Q184" s="262"/>
      <c r="R184" s="262"/>
      <c r="S184" s="262"/>
      <c r="T184" s="262"/>
      <c r="U184" s="262"/>
    </row>
    <row r="185" spans="1:21" ht="12.75" customHeight="1">
      <c r="A185" s="262"/>
      <c r="B185" s="262"/>
      <c r="C185" s="262"/>
      <c r="D185" s="262"/>
      <c r="E185" s="262"/>
      <c r="F185" s="262"/>
      <c r="G185" s="262"/>
      <c r="H185" s="262"/>
      <c r="I185" s="262"/>
      <c r="J185" s="262"/>
      <c r="K185" s="262"/>
      <c r="L185" s="262"/>
      <c r="M185" s="262"/>
      <c r="N185" s="262"/>
      <c r="O185" s="262"/>
      <c r="P185" s="262"/>
      <c r="Q185" s="262"/>
      <c r="R185" s="262"/>
      <c r="S185" s="262"/>
      <c r="T185" s="262"/>
      <c r="U185" s="262"/>
    </row>
    <row r="186" spans="1:21" ht="12.75" customHeight="1">
      <c r="A186" s="262"/>
      <c r="B186" s="262"/>
      <c r="C186" s="262"/>
      <c r="D186" s="262"/>
      <c r="E186" s="262"/>
      <c r="F186" s="262"/>
      <c r="G186" s="262"/>
      <c r="H186" s="262"/>
      <c r="I186" s="262"/>
      <c r="J186" s="262"/>
      <c r="K186" s="262"/>
      <c r="L186" s="262"/>
      <c r="M186" s="262"/>
      <c r="N186" s="262"/>
      <c r="O186" s="262"/>
      <c r="P186" s="262"/>
      <c r="Q186" s="262"/>
      <c r="R186" s="262"/>
      <c r="S186" s="262"/>
      <c r="T186" s="262"/>
      <c r="U186" s="262"/>
    </row>
    <row r="187" spans="1:21" ht="12.75" customHeight="1">
      <c r="A187" s="262"/>
      <c r="B187" s="262"/>
      <c r="C187" s="262"/>
      <c r="D187" s="262"/>
      <c r="E187" s="262"/>
      <c r="F187" s="262"/>
      <c r="G187" s="262"/>
      <c r="H187" s="262"/>
      <c r="I187" s="262"/>
      <c r="J187" s="262"/>
      <c r="K187" s="262"/>
      <c r="L187" s="262"/>
      <c r="M187" s="262"/>
      <c r="N187" s="262"/>
      <c r="O187" s="262"/>
      <c r="P187" s="262"/>
      <c r="Q187" s="262"/>
      <c r="R187" s="262"/>
      <c r="S187" s="262"/>
      <c r="T187" s="262"/>
      <c r="U187" s="262"/>
    </row>
    <row r="188" spans="1:21" ht="12.75" customHeight="1">
      <c r="A188" s="262"/>
      <c r="B188" s="262"/>
      <c r="C188" s="262"/>
      <c r="D188" s="262"/>
      <c r="E188" s="262"/>
      <c r="F188" s="262"/>
      <c r="G188" s="262"/>
      <c r="H188" s="262"/>
      <c r="I188" s="262"/>
      <c r="J188" s="262"/>
      <c r="K188" s="262"/>
      <c r="L188" s="262"/>
      <c r="M188" s="262"/>
      <c r="N188" s="262"/>
      <c r="O188" s="262"/>
      <c r="P188" s="262"/>
      <c r="Q188" s="262"/>
      <c r="R188" s="262"/>
      <c r="S188" s="262"/>
      <c r="T188" s="262"/>
      <c r="U188" s="262"/>
    </row>
    <row r="189" spans="1:21" ht="12.75" customHeight="1">
      <c r="A189" s="262"/>
      <c r="B189" s="262"/>
      <c r="C189" s="262"/>
      <c r="D189" s="262"/>
      <c r="E189" s="262"/>
      <c r="F189" s="262"/>
      <c r="G189" s="262"/>
      <c r="H189" s="262"/>
      <c r="I189" s="262"/>
      <c r="J189" s="262"/>
      <c r="K189" s="262"/>
      <c r="L189" s="262"/>
      <c r="M189" s="262"/>
      <c r="N189" s="262"/>
      <c r="O189" s="262"/>
      <c r="P189" s="262"/>
      <c r="Q189" s="262"/>
      <c r="R189" s="262"/>
      <c r="S189" s="262"/>
      <c r="T189" s="262"/>
      <c r="U189" s="262"/>
    </row>
    <row r="190" spans="1:21" ht="12.75" customHeight="1">
      <c r="A190" s="262"/>
      <c r="B190" s="262"/>
      <c r="C190" s="262"/>
      <c r="D190" s="262"/>
      <c r="E190" s="262"/>
      <c r="F190" s="262"/>
      <c r="G190" s="262"/>
      <c r="H190" s="262"/>
      <c r="I190" s="262"/>
      <c r="J190" s="262"/>
      <c r="K190" s="262"/>
      <c r="L190" s="262"/>
      <c r="M190" s="262"/>
      <c r="N190" s="262"/>
      <c r="O190" s="262"/>
      <c r="P190" s="262"/>
      <c r="Q190" s="262"/>
      <c r="R190" s="262"/>
      <c r="S190" s="262"/>
      <c r="T190" s="262"/>
      <c r="U190" s="262"/>
    </row>
    <row r="191" spans="1:21" ht="12.75" customHeight="1">
      <c r="A191" s="262"/>
      <c r="B191" s="262"/>
      <c r="C191" s="262"/>
      <c r="D191" s="262"/>
      <c r="E191" s="262"/>
      <c r="F191" s="262"/>
      <c r="G191" s="262"/>
      <c r="H191" s="262"/>
      <c r="I191" s="262"/>
      <c r="J191" s="262"/>
      <c r="K191" s="262"/>
      <c r="L191" s="262"/>
      <c r="M191" s="262"/>
      <c r="N191" s="262"/>
      <c r="O191" s="262"/>
      <c r="P191" s="262"/>
      <c r="Q191" s="262"/>
      <c r="R191" s="262"/>
      <c r="S191" s="262"/>
      <c r="T191" s="262"/>
      <c r="U191" s="262"/>
    </row>
    <row r="192" spans="1:21" ht="12.75" customHeight="1">
      <c r="A192" s="262"/>
      <c r="B192" s="262"/>
      <c r="C192" s="262"/>
      <c r="D192" s="262"/>
      <c r="E192" s="262"/>
      <c r="F192" s="262"/>
      <c r="G192" s="262"/>
      <c r="H192" s="262"/>
      <c r="I192" s="262"/>
      <c r="J192" s="262"/>
      <c r="K192" s="262"/>
      <c r="L192" s="262"/>
      <c r="M192" s="262"/>
      <c r="N192" s="262"/>
      <c r="O192" s="262"/>
      <c r="P192" s="262"/>
      <c r="Q192" s="262"/>
      <c r="R192" s="262"/>
      <c r="S192" s="262"/>
      <c r="T192" s="262"/>
      <c r="U192" s="262"/>
    </row>
    <row r="193" spans="1:21" ht="12.75" customHeight="1">
      <c r="A193" s="262"/>
      <c r="B193" s="262"/>
      <c r="C193" s="262"/>
      <c r="D193" s="262"/>
      <c r="E193" s="262"/>
      <c r="F193" s="262"/>
      <c r="G193" s="262"/>
      <c r="H193" s="262"/>
      <c r="I193" s="262"/>
      <c r="J193" s="262"/>
      <c r="K193" s="262"/>
      <c r="L193" s="262"/>
      <c r="M193" s="262"/>
      <c r="N193" s="262"/>
      <c r="O193" s="262"/>
      <c r="P193" s="262"/>
      <c r="Q193" s="262"/>
      <c r="R193" s="262"/>
      <c r="S193" s="262"/>
      <c r="T193" s="262"/>
      <c r="U193" s="262"/>
    </row>
    <row r="194" spans="1:21" ht="12.75" customHeight="1">
      <c r="A194" s="262"/>
      <c r="B194" s="262"/>
      <c r="C194" s="262"/>
      <c r="D194" s="262"/>
      <c r="E194" s="262"/>
      <c r="F194" s="262"/>
      <c r="G194" s="262"/>
      <c r="H194" s="262"/>
      <c r="I194" s="262"/>
      <c r="J194" s="262"/>
      <c r="K194" s="262"/>
      <c r="L194" s="262"/>
      <c r="M194" s="262"/>
      <c r="N194" s="262"/>
      <c r="O194" s="262"/>
      <c r="P194" s="262"/>
      <c r="Q194" s="262"/>
      <c r="R194" s="262"/>
      <c r="S194" s="262"/>
      <c r="T194" s="262"/>
      <c r="U194" s="262"/>
    </row>
    <row r="195" spans="1:21" ht="12.75" customHeight="1">
      <c r="A195" s="262"/>
      <c r="B195" s="262"/>
      <c r="C195" s="262"/>
      <c r="D195" s="262"/>
      <c r="E195" s="262"/>
      <c r="F195" s="262"/>
      <c r="G195" s="262"/>
      <c r="H195" s="262"/>
      <c r="I195" s="262"/>
      <c r="J195" s="262"/>
      <c r="K195" s="262"/>
      <c r="L195" s="262"/>
      <c r="M195" s="262"/>
      <c r="N195" s="262"/>
      <c r="O195" s="262"/>
      <c r="P195" s="262"/>
      <c r="Q195" s="262"/>
      <c r="R195" s="262"/>
      <c r="S195" s="262"/>
      <c r="T195" s="262"/>
      <c r="U195" s="262"/>
    </row>
    <row r="196" spans="1:21" ht="12.75" customHeight="1">
      <c r="A196" s="262"/>
      <c r="B196" s="262"/>
      <c r="C196" s="262"/>
      <c r="D196" s="262"/>
      <c r="E196" s="262"/>
      <c r="F196" s="262"/>
      <c r="G196" s="262"/>
      <c r="H196" s="262"/>
      <c r="I196" s="262"/>
      <c r="J196" s="262"/>
      <c r="K196" s="262"/>
      <c r="L196" s="262"/>
      <c r="M196" s="262"/>
      <c r="N196" s="262"/>
      <c r="O196" s="262"/>
      <c r="P196" s="262"/>
      <c r="Q196" s="262"/>
      <c r="R196" s="262"/>
      <c r="S196" s="262"/>
      <c r="T196" s="262"/>
      <c r="U196" s="262"/>
    </row>
    <row r="197" spans="1:21" ht="12.75" customHeight="1">
      <c r="A197" s="262"/>
      <c r="B197" s="262"/>
      <c r="C197" s="262"/>
      <c r="D197" s="262"/>
      <c r="E197" s="262"/>
      <c r="F197" s="262"/>
      <c r="G197" s="262"/>
      <c r="H197" s="262"/>
      <c r="I197" s="262"/>
      <c r="J197" s="262"/>
      <c r="K197" s="262"/>
      <c r="L197" s="262"/>
      <c r="M197" s="262"/>
      <c r="N197" s="262"/>
      <c r="O197" s="262"/>
      <c r="P197" s="262"/>
      <c r="Q197" s="262"/>
      <c r="R197" s="262"/>
      <c r="S197" s="262"/>
      <c r="T197" s="262"/>
      <c r="U197" s="262"/>
    </row>
    <row r="198" spans="1:21" ht="12.75" customHeight="1">
      <c r="A198" s="262"/>
      <c r="B198" s="262"/>
      <c r="C198" s="262"/>
      <c r="D198" s="262"/>
      <c r="E198" s="262"/>
      <c r="F198" s="262"/>
      <c r="G198" s="262"/>
      <c r="H198" s="262"/>
      <c r="I198" s="262"/>
      <c r="J198" s="262"/>
      <c r="K198" s="262"/>
      <c r="L198" s="262"/>
      <c r="M198" s="262"/>
      <c r="N198" s="262"/>
      <c r="O198" s="262"/>
      <c r="P198" s="262"/>
      <c r="Q198" s="262"/>
      <c r="R198" s="262"/>
      <c r="S198" s="262"/>
      <c r="T198" s="262"/>
      <c r="U198" s="262"/>
    </row>
    <row r="199" spans="1:21" ht="12.75" customHeight="1">
      <c r="A199" s="262"/>
      <c r="B199" s="262"/>
      <c r="C199" s="262"/>
      <c r="D199" s="262"/>
      <c r="E199" s="262"/>
      <c r="F199" s="262"/>
      <c r="G199" s="262"/>
      <c r="H199" s="262"/>
      <c r="I199" s="262"/>
      <c r="J199" s="262"/>
      <c r="K199" s="262"/>
      <c r="L199" s="262"/>
      <c r="M199" s="262"/>
      <c r="N199" s="262"/>
      <c r="O199" s="262"/>
      <c r="P199" s="262"/>
      <c r="Q199" s="262"/>
      <c r="R199" s="262"/>
      <c r="S199" s="262"/>
      <c r="T199" s="262"/>
      <c r="U199" s="262"/>
    </row>
    <row r="200" spans="1:21" ht="12.75" customHeight="1">
      <c r="A200" s="262"/>
      <c r="B200" s="262"/>
      <c r="C200" s="262"/>
      <c r="D200" s="262"/>
      <c r="E200" s="262"/>
      <c r="F200" s="262"/>
      <c r="G200" s="262"/>
      <c r="H200" s="262"/>
      <c r="I200" s="262"/>
      <c r="J200" s="262"/>
      <c r="K200" s="262"/>
      <c r="L200" s="262"/>
      <c r="M200" s="262"/>
      <c r="N200" s="262"/>
      <c r="O200" s="262"/>
      <c r="P200" s="262"/>
      <c r="Q200" s="262"/>
      <c r="R200" s="262"/>
      <c r="S200" s="262"/>
      <c r="T200" s="262"/>
      <c r="U200" s="262"/>
    </row>
    <row r="201" spans="1:21" ht="12.75" customHeight="1">
      <c r="A201" s="262"/>
      <c r="B201" s="262"/>
      <c r="C201" s="262"/>
      <c r="D201" s="262"/>
      <c r="E201" s="262"/>
      <c r="F201" s="262"/>
      <c r="G201" s="262"/>
      <c r="H201" s="262"/>
      <c r="I201" s="262"/>
      <c r="J201" s="262"/>
      <c r="K201" s="262"/>
      <c r="L201" s="262"/>
      <c r="M201" s="262"/>
      <c r="N201" s="262"/>
      <c r="O201" s="262"/>
      <c r="P201" s="262"/>
      <c r="Q201" s="262"/>
      <c r="R201" s="262"/>
      <c r="S201" s="262"/>
      <c r="T201" s="262"/>
      <c r="U201" s="262"/>
    </row>
    <row r="202" spans="1:21" ht="12.75" customHeight="1">
      <c r="A202" s="262"/>
      <c r="B202" s="262"/>
      <c r="C202" s="262"/>
      <c r="D202" s="262"/>
      <c r="E202" s="262"/>
      <c r="F202" s="262"/>
      <c r="G202" s="262"/>
      <c r="H202" s="262"/>
      <c r="I202" s="262"/>
      <c r="J202" s="262"/>
      <c r="K202" s="262"/>
      <c r="L202" s="262"/>
      <c r="M202" s="262"/>
      <c r="N202" s="262"/>
      <c r="O202" s="262"/>
      <c r="P202" s="262"/>
      <c r="Q202" s="262"/>
      <c r="R202" s="262"/>
      <c r="S202" s="262"/>
      <c r="T202" s="262"/>
      <c r="U202" s="262"/>
    </row>
    <row r="203" spans="1:21" ht="12.75" customHeight="1">
      <c r="A203" s="262"/>
      <c r="B203" s="262"/>
      <c r="C203" s="262"/>
      <c r="D203" s="262"/>
      <c r="E203" s="262"/>
      <c r="F203" s="262"/>
      <c r="G203" s="262"/>
      <c r="H203" s="262"/>
      <c r="I203" s="262"/>
      <c r="J203" s="262"/>
      <c r="K203" s="262"/>
      <c r="L203" s="262"/>
      <c r="M203" s="262"/>
      <c r="N203" s="262"/>
      <c r="O203" s="262"/>
      <c r="P203" s="262"/>
      <c r="Q203" s="262"/>
      <c r="R203" s="262"/>
      <c r="S203" s="262"/>
      <c r="T203" s="262"/>
      <c r="U203" s="262"/>
    </row>
    <row r="204" spans="1:21" ht="12.75" customHeight="1">
      <c r="A204" s="262"/>
      <c r="B204" s="262"/>
      <c r="C204" s="262"/>
      <c r="D204" s="262"/>
      <c r="E204" s="262"/>
      <c r="F204" s="262"/>
      <c r="G204" s="262"/>
      <c r="H204" s="262"/>
      <c r="I204" s="262"/>
      <c r="J204" s="262"/>
      <c r="K204" s="262"/>
      <c r="L204" s="262"/>
      <c r="M204" s="262"/>
      <c r="N204" s="262"/>
      <c r="O204" s="262"/>
      <c r="P204" s="262"/>
      <c r="Q204" s="262"/>
      <c r="R204" s="262"/>
      <c r="S204" s="262"/>
      <c r="T204" s="262"/>
      <c r="U204" s="262"/>
    </row>
    <row r="205" spans="1:21" ht="12.75" customHeight="1">
      <c r="A205" s="262"/>
      <c r="B205" s="262"/>
      <c r="C205" s="262"/>
      <c r="D205" s="262"/>
      <c r="E205" s="262"/>
      <c r="F205" s="262"/>
      <c r="G205" s="262"/>
      <c r="H205" s="262"/>
      <c r="I205" s="262"/>
      <c r="J205" s="262"/>
      <c r="K205" s="262"/>
      <c r="L205" s="262"/>
      <c r="M205" s="262"/>
      <c r="N205" s="262"/>
      <c r="O205" s="262"/>
      <c r="P205" s="262"/>
      <c r="Q205" s="262"/>
      <c r="R205" s="262"/>
      <c r="S205" s="262"/>
      <c r="T205" s="262"/>
      <c r="U205" s="262"/>
    </row>
    <row r="206" spans="1:21" ht="12.75" customHeight="1">
      <c r="A206" s="262"/>
      <c r="B206" s="262"/>
      <c r="C206" s="262"/>
      <c r="D206" s="262"/>
      <c r="E206" s="262"/>
      <c r="F206" s="262"/>
      <c r="G206" s="262"/>
      <c r="H206" s="262"/>
      <c r="I206" s="262"/>
      <c r="J206" s="262"/>
      <c r="K206" s="262"/>
      <c r="L206" s="262"/>
      <c r="M206" s="262"/>
      <c r="N206" s="262"/>
      <c r="O206" s="262"/>
      <c r="P206" s="262"/>
      <c r="Q206" s="262"/>
      <c r="R206" s="262"/>
      <c r="S206" s="262"/>
      <c r="T206" s="262"/>
      <c r="U206" s="262"/>
    </row>
    <row r="207" spans="1:21" ht="12.75" customHeight="1">
      <c r="A207" s="262"/>
      <c r="B207" s="262"/>
      <c r="C207" s="262"/>
      <c r="D207" s="262"/>
      <c r="E207" s="262"/>
      <c r="F207" s="262"/>
      <c r="G207" s="262"/>
      <c r="H207" s="262"/>
      <c r="I207" s="262"/>
      <c r="J207" s="262"/>
      <c r="K207" s="262"/>
      <c r="L207" s="262"/>
      <c r="M207" s="262"/>
      <c r="N207" s="262"/>
      <c r="O207" s="262"/>
      <c r="P207" s="262"/>
      <c r="Q207" s="262"/>
      <c r="R207" s="262"/>
      <c r="S207" s="262"/>
      <c r="T207" s="262"/>
      <c r="U207" s="262"/>
    </row>
    <row r="208" spans="1:21" ht="12.75" customHeight="1">
      <c r="A208" s="262"/>
      <c r="B208" s="262"/>
      <c r="C208" s="262"/>
      <c r="D208" s="262"/>
      <c r="E208" s="262"/>
      <c r="F208" s="262"/>
      <c r="G208" s="262"/>
      <c r="H208" s="262"/>
      <c r="I208" s="262"/>
      <c r="J208" s="262"/>
      <c r="K208" s="262"/>
      <c r="L208" s="262"/>
      <c r="M208" s="262"/>
      <c r="N208" s="262"/>
      <c r="O208" s="262"/>
      <c r="P208" s="262"/>
      <c r="Q208" s="262"/>
      <c r="R208" s="262"/>
      <c r="S208" s="262"/>
      <c r="T208" s="262"/>
      <c r="U208" s="262"/>
    </row>
    <row r="209" spans="1:21" ht="12.75" customHeight="1">
      <c r="A209" s="262"/>
      <c r="B209" s="262"/>
      <c r="C209" s="262"/>
      <c r="D209" s="262"/>
      <c r="E209" s="262"/>
      <c r="F209" s="262"/>
      <c r="G209" s="262"/>
      <c r="H209" s="262"/>
      <c r="I209" s="262"/>
      <c r="J209" s="262"/>
      <c r="K209" s="262"/>
      <c r="L209" s="262"/>
      <c r="M209" s="262"/>
      <c r="N209" s="262"/>
      <c r="O209" s="262"/>
      <c r="P209" s="262"/>
      <c r="Q209" s="262"/>
      <c r="R209" s="262"/>
      <c r="S209" s="262"/>
      <c r="T209" s="262"/>
      <c r="U209" s="262"/>
    </row>
    <row r="210" spans="1:21" ht="12.75" customHeight="1">
      <c r="A210" s="262"/>
      <c r="B210" s="262"/>
      <c r="C210" s="262"/>
      <c r="D210" s="262"/>
      <c r="E210" s="262"/>
      <c r="F210" s="262"/>
      <c r="G210" s="262"/>
      <c r="H210" s="262"/>
      <c r="I210" s="262"/>
      <c r="J210" s="262"/>
      <c r="K210" s="262"/>
      <c r="L210" s="262"/>
      <c r="M210" s="262"/>
      <c r="N210" s="262"/>
      <c r="O210" s="262"/>
      <c r="P210" s="262"/>
      <c r="Q210" s="262"/>
      <c r="R210" s="262"/>
      <c r="S210" s="262"/>
      <c r="T210" s="262"/>
      <c r="U210" s="262"/>
    </row>
    <row r="211" spans="1:21" ht="12.75" customHeight="1">
      <c r="A211" s="262"/>
      <c r="B211" s="262"/>
      <c r="C211" s="262"/>
      <c r="D211" s="262"/>
      <c r="E211" s="262"/>
      <c r="F211" s="262"/>
      <c r="G211" s="262"/>
      <c r="H211" s="262"/>
      <c r="I211" s="262"/>
      <c r="J211" s="262"/>
      <c r="K211" s="262"/>
      <c r="L211" s="262"/>
      <c r="M211" s="262"/>
      <c r="N211" s="262"/>
      <c r="O211" s="262"/>
      <c r="P211" s="262"/>
      <c r="Q211" s="262"/>
      <c r="R211" s="262"/>
      <c r="S211" s="262"/>
      <c r="T211" s="262"/>
      <c r="U211" s="262"/>
    </row>
    <row r="212" spans="1:21" ht="12.75" customHeight="1">
      <c r="A212" s="262"/>
      <c r="B212" s="262"/>
      <c r="C212" s="262"/>
      <c r="D212" s="262"/>
      <c r="E212" s="262"/>
      <c r="F212" s="262"/>
      <c r="G212" s="262"/>
      <c r="H212" s="262"/>
      <c r="I212" s="262"/>
      <c r="J212" s="262"/>
      <c r="K212" s="262"/>
      <c r="L212" s="262"/>
      <c r="M212" s="262"/>
      <c r="N212" s="262"/>
      <c r="O212" s="262"/>
      <c r="P212" s="262"/>
      <c r="Q212" s="262"/>
      <c r="R212" s="262"/>
      <c r="S212" s="262"/>
      <c r="T212" s="262"/>
      <c r="U212" s="262"/>
    </row>
    <row r="213" spans="1:21" ht="12.75" customHeight="1">
      <c r="A213" s="262"/>
      <c r="B213" s="262"/>
      <c r="C213" s="262"/>
      <c r="D213" s="262"/>
      <c r="E213" s="262"/>
      <c r="F213" s="262"/>
      <c r="G213" s="262"/>
      <c r="H213" s="262"/>
      <c r="I213" s="262"/>
      <c r="J213" s="262"/>
      <c r="K213" s="262"/>
      <c r="L213" s="262"/>
      <c r="M213" s="262"/>
      <c r="N213" s="262"/>
      <c r="O213" s="262"/>
      <c r="P213" s="262"/>
      <c r="Q213" s="262"/>
      <c r="R213" s="262"/>
      <c r="S213" s="262"/>
      <c r="T213" s="262"/>
      <c r="U213" s="262"/>
    </row>
    <row r="214" spans="1:21" ht="12.75" customHeight="1">
      <c r="A214" s="262"/>
      <c r="B214" s="262"/>
      <c r="C214" s="262"/>
      <c r="D214" s="262"/>
      <c r="E214" s="262"/>
      <c r="F214" s="262"/>
      <c r="G214" s="262"/>
      <c r="H214" s="262"/>
      <c r="I214" s="262"/>
      <c r="J214" s="262"/>
      <c r="K214" s="262"/>
      <c r="L214" s="262"/>
      <c r="M214" s="262"/>
      <c r="N214" s="262"/>
      <c r="O214" s="262"/>
      <c r="P214" s="262"/>
      <c r="Q214" s="262"/>
      <c r="R214" s="262"/>
      <c r="S214" s="262"/>
      <c r="T214" s="262"/>
      <c r="U214" s="262"/>
    </row>
    <row r="215" spans="1:21" ht="12.75" customHeight="1">
      <c r="A215" s="262"/>
      <c r="B215" s="262"/>
      <c r="C215" s="262"/>
      <c r="D215" s="262"/>
      <c r="E215" s="262"/>
      <c r="F215" s="262"/>
      <c r="G215" s="262"/>
      <c r="H215" s="262"/>
      <c r="I215" s="262"/>
      <c r="J215" s="262"/>
      <c r="K215" s="262"/>
      <c r="L215" s="262"/>
      <c r="M215" s="262"/>
      <c r="N215" s="262"/>
      <c r="O215" s="262"/>
      <c r="P215" s="262"/>
      <c r="Q215" s="262"/>
      <c r="R215" s="262"/>
      <c r="S215" s="262"/>
      <c r="T215" s="262"/>
      <c r="U215" s="262"/>
    </row>
    <row r="216" spans="1:21" ht="12.75" customHeight="1">
      <c r="A216" s="262"/>
      <c r="B216" s="262"/>
      <c r="C216" s="262"/>
      <c r="D216" s="262"/>
      <c r="E216" s="262"/>
      <c r="F216" s="262"/>
      <c r="G216" s="262"/>
      <c r="H216" s="262"/>
      <c r="I216" s="262"/>
      <c r="J216" s="262"/>
      <c r="K216" s="262"/>
      <c r="L216" s="262"/>
      <c r="M216" s="262"/>
      <c r="N216" s="262"/>
      <c r="O216" s="262"/>
      <c r="P216" s="262"/>
      <c r="Q216" s="262"/>
      <c r="R216" s="262"/>
      <c r="S216" s="262"/>
      <c r="T216" s="262"/>
      <c r="U216" s="262"/>
    </row>
    <row r="217" spans="1:21" ht="12.75" customHeight="1">
      <c r="A217" s="262"/>
      <c r="B217" s="262"/>
      <c r="C217" s="262"/>
      <c r="D217" s="262"/>
      <c r="E217" s="262"/>
      <c r="F217" s="262"/>
      <c r="G217" s="262"/>
      <c r="H217" s="262"/>
      <c r="I217" s="262"/>
      <c r="J217" s="262"/>
      <c r="K217" s="262"/>
      <c r="L217" s="262"/>
      <c r="M217" s="262"/>
      <c r="N217" s="262"/>
      <c r="O217" s="262"/>
      <c r="P217" s="262"/>
      <c r="Q217" s="262"/>
      <c r="R217" s="262"/>
      <c r="S217" s="262"/>
      <c r="T217" s="262"/>
      <c r="U217" s="262"/>
    </row>
    <row r="218" spans="1:21" ht="12.75" customHeight="1">
      <c r="A218" s="262"/>
      <c r="B218" s="262"/>
      <c r="C218" s="262"/>
      <c r="D218" s="262"/>
      <c r="E218" s="262"/>
      <c r="F218" s="262"/>
      <c r="G218" s="262"/>
      <c r="H218" s="262"/>
      <c r="I218" s="262"/>
      <c r="J218" s="262"/>
      <c r="K218" s="262"/>
      <c r="L218" s="262"/>
      <c r="M218" s="262"/>
      <c r="N218" s="262"/>
      <c r="O218" s="262"/>
      <c r="P218" s="262"/>
      <c r="Q218" s="262"/>
      <c r="R218" s="262"/>
      <c r="S218" s="262"/>
      <c r="T218" s="262"/>
      <c r="U218" s="262"/>
    </row>
    <row r="219" spans="1:21" ht="12.75" customHeight="1">
      <c r="A219" s="262"/>
      <c r="B219" s="262"/>
      <c r="C219" s="262"/>
      <c r="D219" s="262"/>
      <c r="E219" s="262"/>
      <c r="F219" s="262"/>
      <c r="G219" s="262"/>
      <c r="H219" s="262"/>
      <c r="I219" s="262"/>
      <c r="J219" s="262"/>
      <c r="K219" s="262"/>
      <c r="L219" s="262"/>
      <c r="M219" s="262"/>
      <c r="N219" s="262"/>
      <c r="O219" s="262"/>
      <c r="P219" s="262"/>
      <c r="Q219" s="262"/>
      <c r="R219" s="262"/>
      <c r="S219" s="262"/>
      <c r="T219" s="262"/>
      <c r="U219" s="262"/>
    </row>
    <row r="220" spans="1:21" ht="12.75" customHeight="1">
      <c r="A220" s="262"/>
      <c r="B220" s="262"/>
      <c r="C220" s="262"/>
      <c r="D220" s="262"/>
      <c r="E220" s="262"/>
      <c r="F220" s="262"/>
      <c r="G220" s="262"/>
      <c r="H220" s="262"/>
      <c r="I220" s="262"/>
      <c r="J220" s="262"/>
      <c r="K220" s="262"/>
      <c r="L220" s="262"/>
      <c r="M220" s="262"/>
      <c r="N220" s="262"/>
      <c r="O220" s="262"/>
      <c r="P220" s="262"/>
      <c r="Q220" s="262"/>
      <c r="R220" s="262"/>
      <c r="S220" s="262"/>
      <c r="T220" s="262"/>
      <c r="U220" s="262"/>
    </row>
    <row r="221" spans="1:21" ht="12.75" customHeight="1">
      <c r="A221" s="262"/>
      <c r="B221" s="262"/>
      <c r="C221" s="262"/>
      <c r="D221" s="262"/>
      <c r="E221" s="262"/>
      <c r="F221" s="262"/>
      <c r="G221" s="262"/>
      <c r="H221" s="262"/>
      <c r="I221" s="262"/>
      <c r="J221" s="262"/>
      <c r="K221" s="262"/>
      <c r="L221" s="262"/>
      <c r="M221" s="262"/>
      <c r="N221" s="262"/>
      <c r="O221" s="262"/>
      <c r="P221" s="262"/>
      <c r="Q221" s="262"/>
      <c r="R221" s="262"/>
      <c r="S221" s="262"/>
      <c r="T221" s="262"/>
      <c r="U221" s="262"/>
    </row>
    <row r="222" spans="1:21" ht="15.75" customHeight="1"/>
    <row r="223" spans="1:21" ht="15.75" customHeight="1"/>
    <row r="224" spans="1:21"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2060"/>
  </sheetPr>
  <dimension ref="A1:AP811"/>
  <sheetViews>
    <sheetView tabSelected="1" view="pageBreakPreview" topLeftCell="A16" zoomScale="20" zoomScaleNormal="100" zoomScaleSheetLayoutView="20" workbookViewId="0">
      <selection activeCell="U33" sqref="U33"/>
    </sheetView>
  </sheetViews>
  <sheetFormatPr defaultColWidth="14.42578125" defaultRowHeight="15" customHeight="1"/>
  <cols>
    <col min="1" max="1" width="6.7109375" customWidth="1"/>
    <col min="2" max="2" width="21.140625" customWidth="1"/>
    <col min="3" max="3" width="22" customWidth="1"/>
    <col min="4" max="4" width="30.42578125" customWidth="1"/>
    <col min="5" max="5" width="25.85546875" customWidth="1"/>
    <col min="6" max="6" width="43.7109375" customWidth="1"/>
    <col min="7" max="10" width="11.42578125" customWidth="1"/>
    <col min="11" max="11" width="19" customWidth="1"/>
    <col min="12" max="12" width="13.42578125" customWidth="1"/>
    <col min="13" max="13" width="16.42578125" customWidth="1"/>
    <col min="14" max="14" width="6.28515625" customWidth="1"/>
    <col min="15" max="15" width="31.85546875" customWidth="1"/>
    <col min="16" max="16" width="30.42578125" hidden="1" customWidth="1"/>
    <col min="17" max="17" width="17.42578125" customWidth="1"/>
    <col min="18" max="18" width="6.28515625" customWidth="1"/>
    <col min="19" max="19" width="16" customWidth="1"/>
    <col min="20" max="20" width="5.85546875" customWidth="1"/>
    <col min="21" max="21" width="51.7109375" customWidth="1"/>
    <col min="22" max="22" width="15.140625" customWidth="1"/>
    <col min="23" max="23" width="6.85546875" customWidth="1"/>
    <col min="24" max="24" width="5" customWidth="1"/>
    <col min="25" max="25" width="5.42578125" customWidth="1"/>
    <col min="26" max="26" width="7.140625" customWidth="1"/>
    <col min="27" max="27" width="6.7109375" customWidth="1"/>
    <col min="28" max="28" width="7.42578125" customWidth="1"/>
    <col min="29" max="29" width="10.140625" customWidth="1"/>
    <col min="30" max="30" width="8.7109375" customWidth="1"/>
    <col min="31" max="31" width="10.42578125" customWidth="1"/>
    <col min="32" max="32" width="9.28515625" customWidth="1"/>
    <col min="33" max="33" width="9.140625" customWidth="1"/>
    <col min="34" max="34" width="9.85546875" customWidth="1"/>
    <col min="35" max="35" width="7.28515625" customWidth="1"/>
    <col min="36" max="36" width="11.85546875" customWidth="1"/>
    <col min="37" max="37" width="33.42578125" customWidth="1"/>
    <col min="38" max="38" width="18.85546875" customWidth="1"/>
    <col min="39" max="39" width="30.42578125" customWidth="1"/>
    <col min="40" max="40" width="14.85546875" hidden="1" customWidth="1"/>
    <col min="41" max="41" width="18.42578125" hidden="1" customWidth="1"/>
    <col min="42" max="42" width="21" hidden="1" customWidth="1"/>
  </cols>
  <sheetData>
    <row r="1" spans="1:42" ht="16.5" customHeight="1">
      <c r="A1" s="330"/>
      <c r="B1" s="331"/>
      <c r="C1" s="331"/>
      <c r="D1" s="331"/>
      <c r="E1" s="331"/>
      <c r="F1" s="332"/>
      <c r="G1" s="337" t="s">
        <v>61</v>
      </c>
      <c r="H1" s="331"/>
      <c r="I1" s="331"/>
      <c r="J1" s="331"/>
      <c r="K1" s="331"/>
      <c r="L1" s="331"/>
      <c r="M1" s="331"/>
      <c r="N1" s="331"/>
      <c r="O1" s="331"/>
      <c r="P1" s="331"/>
      <c r="Q1" s="331"/>
      <c r="R1" s="331"/>
      <c r="S1" s="331"/>
      <c r="T1" s="331"/>
      <c r="U1" s="331"/>
      <c r="V1" s="331"/>
      <c r="W1" s="331"/>
      <c r="X1" s="331"/>
      <c r="Y1" s="331"/>
      <c r="Z1" s="331"/>
      <c r="AA1" s="331"/>
      <c r="AB1" s="331"/>
      <c r="AC1" s="331"/>
      <c r="AD1" s="331"/>
      <c r="AE1" s="331"/>
      <c r="AF1" s="331"/>
      <c r="AG1" s="331"/>
      <c r="AH1" s="331"/>
      <c r="AI1" s="332"/>
      <c r="AJ1" s="338" t="s">
        <v>62</v>
      </c>
      <c r="AK1" s="331"/>
      <c r="AL1" s="331"/>
      <c r="AM1" s="331"/>
      <c r="AN1" s="332"/>
      <c r="AO1" s="18"/>
      <c r="AP1" s="18"/>
    </row>
    <row r="2" spans="1:42" ht="16.5" customHeight="1">
      <c r="A2" s="333"/>
      <c r="B2" s="272"/>
      <c r="C2" s="272"/>
      <c r="D2" s="272"/>
      <c r="E2" s="272"/>
      <c r="F2" s="334"/>
      <c r="G2" s="335"/>
      <c r="H2" s="275"/>
      <c r="I2" s="275"/>
      <c r="J2" s="275"/>
      <c r="K2" s="275"/>
      <c r="L2" s="275"/>
      <c r="M2" s="275"/>
      <c r="N2" s="275"/>
      <c r="O2" s="275"/>
      <c r="P2" s="275"/>
      <c r="Q2" s="275"/>
      <c r="R2" s="275"/>
      <c r="S2" s="275"/>
      <c r="T2" s="275"/>
      <c r="U2" s="275"/>
      <c r="V2" s="275"/>
      <c r="W2" s="275"/>
      <c r="X2" s="275"/>
      <c r="Y2" s="275"/>
      <c r="Z2" s="275"/>
      <c r="AA2" s="275"/>
      <c r="AB2" s="275"/>
      <c r="AC2" s="275"/>
      <c r="AD2" s="275"/>
      <c r="AE2" s="275"/>
      <c r="AF2" s="275"/>
      <c r="AG2" s="275"/>
      <c r="AH2" s="275"/>
      <c r="AI2" s="336"/>
      <c r="AJ2" s="335"/>
      <c r="AK2" s="275"/>
      <c r="AL2" s="275"/>
      <c r="AM2" s="275"/>
      <c r="AN2" s="336"/>
      <c r="AO2" s="18"/>
      <c r="AP2" s="18"/>
    </row>
    <row r="3" spans="1:42" ht="16.5" customHeight="1">
      <c r="A3" s="333"/>
      <c r="B3" s="272"/>
      <c r="C3" s="272"/>
      <c r="D3" s="272"/>
      <c r="E3" s="272"/>
      <c r="F3" s="334"/>
      <c r="G3" s="337" t="s">
        <v>63</v>
      </c>
      <c r="H3" s="331"/>
      <c r="I3" s="331"/>
      <c r="J3" s="331"/>
      <c r="K3" s="331"/>
      <c r="L3" s="331"/>
      <c r="M3" s="331"/>
      <c r="N3" s="331"/>
      <c r="O3" s="331"/>
      <c r="P3" s="331"/>
      <c r="Q3" s="331"/>
      <c r="R3" s="331"/>
      <c r="S3" s="331"/>
      <c r="T3" s="331"/>
      <c r="U3" s="331"/>
      <c r="V3" s="331"/>
      <c r="W3" s="331"/>
      <c r="X3" s="331"/>
      <c r="Y3" s="331"/>
      <c r="Z3" s="331"/>
      <c r="AA3" s="331"/>
      <c r="AB3" s="331"/>
      <c r="AC3" s="331"/>
      <c r="AD3" s="331"/>
      <c r="AE3" s="331"/>
      <c r="AF3" s="331"/>
      <c r="AG3" s="331"/>
      <c r="AH3" s="331"/>
      <c r="AI3" s="332"/>
      <c r="AJ3" s="338" t="s">
        <v>64</v>
      </c>
      <c r="AK3" s="331"/>
      <c r="AL3" s="331"/>
      <c r="AM3" s="331"/>
      <c r="AN3" s="332"/>
      <c r="AO3" s="19"/>
      <c r="AP3" s="19"/>
    </row>
    <row r="4" spans="1:42" ht="16.5" customHeight="1">
      <c r="A4" s="333"/>
      <c r="B4" s="272"/>
      <c r="C4" s="272"/>
      <c r="D4" s="272"/>
      <c r="E4" s="272"/>
      <c r="F4" s="334"/>
      <c r="G4" s="335"/>
      <c r="H4" s="275"/>
      <c r="I4" s="275"/>
      <c r="J4" s="275"/>
      <c r="K4" s="275"/>
      <c r="L4" s="275"/>
      <c r="M4" s="275"/>
      <c r="N4" s="275"/>
      <c r="O4" s="275"/>
      <c r="P4" s="275"/>
      <c r="Q4" s="275"/>
      <c r="R4" s="275"/>
      <c r="S4" s="275"/>
      <c r="T4" s="275"/>
      <c r="U4" s="275"/>
      <c r="V4" s="275"/>
      <c r="W4" s="275"/>
      <c r="X4" s="275"/>
      <c r="Y4" s="275"/>
      <c r="Z4" s="275"/>
      <c r="AA4" s="275"/>
      <c r="AB4" s="275"/>
      <c r="AC4" s="275"/>
      <c r="AD4" s="275"/>
      <c r="AE4" s="275"/>
      <c r="AF4" s="275"/>
      <c r="AG4" s="275"/>
      <c r="AH4" s="275"/>
      <c r="AI4" s="336"/>
      <c r="AJ4" s="335"/>
      <c r="AK4" s="275"/>
      <c r="AL4" s="275"/>
      <c r="AM4" s="275"/>
      <c r="AN4" s="336"/>
      <c r="AO4" s="20"/>
      <c r="AP4" s="20"/>
    </row>
    <row r="5" spans="1:42" ht="16.5" customHeight="1">
      <c r="A5" s="335"/>
      <c r="B5" s="275"/>
      <c r="C5" s="275"/>
      <c r="D5" s="275"/>
      <c r="E5" s="275"/>
      <c r="F5" s="336"/>
      <c r="G5" s="339" t="s">
        <v>65</v>
      </c>
      <c r="H5" s="340"/>
      <c r="I5" s="340"/>
      <c r="J5" s="340"/>
      <c r="K5" s="340"/>
      <c r="L5" s="340"/>
      <c r="M5" s="340"/>
      <c r="N5" s="340"/>
      <c r="O5" s="340"/>
      <c r="P5" s="340"/>
      <c r="Q5" s="340"/>
      <c r="R5" s="340"/>
      <c r="S5" s="340"/>
      <c r="T5" s="340"/>
      <c r="U5" s="340"/>
      <c r="V5" s="340"/>
      <c r="W5" s="340"/>
      <c r="X5" s="340"/>
      <c r="Y5" s="340"/>
      <c r="Z5" s="340"/>
      <c r="AA5" s="340"/>
      <c r="AB5" s="340"/>
      <c r="AC5" s="340"/>
      <c r="AD5" s="340"/>
      <c r="AE5" s="340"/>
      <c r="AF5" s="340"/>
      <c r="AG5" s="340"/>
      <c r="AH5" s="340"/>
      <c r="AI5" s="341"/>
      <c r="AJ5" s="342" t="s">
        <v>66</v>
      </c>
      <c r="AK5" s="340"/>
      <c r="AL5" s="340"/>
      <c r="AM5" s="340"/>
      <c r="AN5" s="341"/>
      <c r="AO5" s="20"/>
      <c r="AP5" s="20"/>
    </row>
    <row r="6" spans="1:42" ht="24" customHeight="1">
      <c r="A6" s="20"/>
      <c r="B6" s="343"/>
      <c r="C6" s="281"/>
      <c r="D6" s="281"/>
      <c r="E6" s="281"/>
      <c r="F6" s="281"/>
      <c r="G6" s="344"/>
      <c r="H6" s="345"/>
      <c r="I6" s="346"/>
      <c r="J6" s="346"/>
      <c r="K6" s="346"/>
      <c r="L6" s="346"/>
      <c r="M6" s="346"/>
      <c r="N6" s="346"/>
      <c r="O6" s="346"/>
      <c r="P6" s="346"/>
      <c r="Q6" s="346"/>
      <c r="R6" s="346"/>
      <c r="S6" s="346"/>
      <c r="T6" s="346"/>
      <c r="U6" s="346"/>
      <c r="V6" s="346"/>
      <c r="W6" s="346"/>
      <c r="X6" s="346"/>
      <c r="Y6" s="346"/>
      <c r="Z6" s="346"/>
      <c r="AA6" s="346"/>
      <c r="AB6" s="346"/>
      <c r="AC6" s="346"/>
      <c r="AD6" s="346"/>
      <c r="AE6" s="346"/>
      <c r="AF6" s="346"/>
      <c r="AG6" s="346"/>
      <c r="AH6" s="346"/>
      <c r="AI6" s="346"/>
      <c r="AJ6" s="346"/>
      <c r="AK6" s="346"/>
      <c r="AL6" s="346"/>
      <c r="AM6" s="347"/>
      <c r="AN6" s="20"/>
      <c r="AO6" s="20"/>
      <c r="AP6" s="20"/>
    </row>
    <row r="7" spans="1:42" ht="13.5" customHeight="1">
      <c r="A7" s="351" t="s">
        <v>67</v>
      </c>
      <c r="B7" s="340"/>
      <c r="C7" s="341"/>
      <c r="D7" s="351" t="s">
        <v>68</v>
      </c>
      <c r="E7" s="341"/>
      <c r="F7" s="21"/>
      <c r="G7" s="22" t="s">
        <v>69</v>
      </c>
      <c r="H7" s="348"/>
      <c r="I7" s="349"/>
      <c r="J7" s="349"/>
      <c r="K7" s="349"/>
      <c r="L7" s="349"/>
      <c r="M7" s="349"/>
      <c r="N7" s="349"/>
      <c r="O7" s="349"/>
      <c r="P7" s="349"/>
      <c r="Q7" s="349"/>
      <c r="R7" s="349"/>
      <c r="S7" s="349"/>
      <c r="T7" s="349"/>
      <c r="U7" s="349"/>
      <c r="V7" s="349"/>
      <c r="W7" s="349"/>
      <c r="X7" s="349"/>
      <c r="Y7" s="349"/>
      <c r="Z7" s="349"/>
      <c r="AA7" s="349"/>
      <c r="AB7" s="349"/>
      <c r="AC7" s="349"/>
      <c r="AD7" s="349"/>
      <c r="AE7" s="349"/>
      <c r="AF7" s="349"/>
      <c r="AG7" s="349"/>
      <c r="AH7" s="349"/>
      <c r="AI7" s="349"/>
      <c r="AJ7" s="349"/>
      <c r="AK7" s="349"/>
      <c r="AL7" s="349"/>
      <c r="AM7" s="350"/>
      <c r="AN7" s="20"/>
      <c r="AO7" s="20"/>
      <c r="AP7" s="20"/>
    </row>
    <row r="8" spans="1:42" ht="16.5">
      <c r="A8" s="23"/>
      <c r="B8" s="23"/>
      <c r="C8" s="24"/>
      <c r="D8" s="24"/>
      <c r="E8" s="24"/>
      <c r="F8" s="24"/>
      <c r="G8" s="24"/>
      <c r="H8" s="24"/>
      <c r="I8" s="24"/>
      <c r="J8" s="24"/>
      <c r="K8" s="24"/>
      <c r="L8" s="24"/>
      <c r="M8" s="24"/>
      <c r="N8" s="24"/>
      <c r="O8" s="24"/>
      <c r="S8" s="24"/>
      <c r="T8" s="24"/>
      <c r="U8" s="24"/>
      <c r="V8" s="24"/>
      <c r="W8" s="24"/>
      <c r="X8" s="24"/>
      <c r="Y8" s="24"/>
      <c r="Z8" s="24"/>
      <c r="AA8" s="24"/>
      <c r="AB8" s="24"/>
      <c r="AC8" s="24"/>
      <c r="AD8" s="24"/>
      <c r="AE8" s="24"/>
      <c r="AF8" s="24"/>
      <c r="AG8" s="24"/>
      <c r="AH8" s="24"/>
      <c r="AI8" s="25"/>
      <c r="AJ8" s="25"/>
      <c r="AK8" s="25"/>
      <c r="AL8" s="25"/>
      <c r="AM8" s="25"/>
      <c r="AN8" s="25"/>
      <c r="AO8" s="25"/>
      <c r="AP8" s="25"/>
    </row>
    <row r="9" spans="1:42" ht="16.5">
      <c r="A9" s="23"/>
      <c r="B9" s="23"/>
      <c r="C9" s="352" t="s">
        <v>70</v>
      </c>
      <c r="D9" s="298"/>
      <c r="E9" s="298"/>
      <c r="F9" s="298"/>
      <c r="G9" s="298"/>
      <c r="H9" s="298"/>
      <c r="I9" s="298"/>
      <c r="J9" s="298"/>
      <c r="K9" s="298"/>
      <c r="L9" s="298"/>
      <c r="M9" s="298"/>
      <c r="N9" s="298"/>
      <c r="O9" s="353"/>
      <c r="S9" s="354" t="s">
        <v>71</v>
      </c>
      <c r="T9" s="281"/>
      <c r="U9" s="281"/>
      <c r="V9" s="281"/>
      <c r="W9" s="281"/>
      <c r="X9" s="281"/>
      <c r="Y9" s="281"/>
      <c r="Z9" s="281"/>
      <c r="AA9" s="281"/>
      <c r="AB9" s="281"/>
      <c r="AC9" s="281"/>
      <c r="AD9" s="281"/>
      <c r="AE9" s="281"/>
      <c r="AF9" s="281"/>
      <c r="AG9" s="281"/>
      <c r="AH9" s="355"/>
      <c r="AI9" s="25"/>
      <c r="AJ9" s="25"/>
      <c r="AK9" s="25"/>
      <c r="AL9" s="25"/>
      <c r="AM9" s="25"/>
      <c r="AN9" s="25"/>
      <c r="AO9" s="25"/>
      <c r="AP9" s="25"/>
    </row>
    <row r="10" spans="1:42" ht="168.75" customHeight="1">
      <c r="A10" s="23"/>
      <c r="B10" s="23"/>
      <c r="C10" s="356" t="s">
        <v>72</v>
      </c>
      <c r="D10" s="341"/>
      <c r="E10" s="362" t="s">
        <v>378</v>
      </c>
      <c r="F10" s="340"/>
      <c r="G10" s="340"/>
      <c r="H10" s="340"/>
      <c r="I10" s="340"/>
      <c r="J10" s="340"/>
      <c r="K10" s="340"/>
      <c r="L10" s="340"/>
      <c r="M10" s="340"/>
      <c r="N10" s="340"/>
      <c r="O10" s="341"/>
      <c r="S10" s="358" t="s">
        <v>73</v>
      </c>
      <c r="T10" s="340"/>
      <c r="U10" s="341"/>
      <c r="V10" s="357" t="s">
        <v>74</v>
      </c>
      <c r="W10" s="340"/>
      <c r="X10" s="340"/>
      <c r="Y10" s="340"/>
      <c r="Z10" s="340"/>
      <c r="AA10" s="340"/>
      <c r="AB10" s="340"/>
      <c r="AC10" s="340"/>
      <c r="AD10" s="340"/>
      <c r="AE10" s="340"/>
      <c r="AF10" s="340"/>
      <c r="AG10" s="340"/>
      <c r="AH10" s="341"/>
      <c r="AI10" s="26"/>
      <c r="AJ10" s="26"/>
      <c r="AK10" s="26"/>
      <c r="AL10" s="26"/>
      <c r="AM10" s="26"/>
      <c r="AN10" s="26"/>
      <c r="AO10" s="26"/>
      <c r="AP10" s="26"/>
    </row>
    <row r="11" spans="1:42" ht="75" customHeight="1">
      <c r="A11" s="23"/>
      <c r="B11" s="23"/>
      <c r="C11" s="356" t="s">
        <v>75</v>
      </c>
      <c r="D11" s="341"/>
      <c r="E11" s="363" t="s">
        <v>379</v>
      </c>
      <c r="F11" s="340"/>
      <c r="G11" s="340"/>
      <c r="H11" s="340"/>
      <c r="I11" s="340"/>
      <c r="J11" s="340"/>
      <c r="K11" s="340"/>
      <c r="L11" s="340"/>
      <c r="M11" s="340"/>
      <c r="N11" s="340"/>
      <c r="O11" s="341"/>
      <c r="S11" s="358" t="s">
        <v>76</v>
      </c>
      <c r="T11" s="340"/>
      <c r="U11" s="341"/>
      <c r="V11" s="360" t="s">
        <v>77</v>
      </c>
      <c r="W11" s="340"/>
      <c r="X11" s="340"/>
      <c r="Y11" s="340"/>
      <c r="Z11" s="340"/>
      <c r="AA11" s="340"/>
      <c r="AB11" s="340"/>
      <c r="AC11" s="340"/>
      <c r="AD11" s="340"/>
      <c r="AE11" s="340"/>
      <c r="AF11" s="340"/>
      <c r="AG11" s="340"/>
      <c r="AH11" s="341"/>
      <c r="AI11" s="26"/>
      <c r="AJ11" s="26"/>
      <c r="AK11" s="26"/>
      <c r="AL11" s="26"/>
      <c r="AM11" s="26"/>
      <c r="AN11" s="26"/>
      <c r="AO11" s="26"/>
      <c r="AP11" s="26"/>
    </row>
    <row r="12" spans="1:42" ht="135" customHeight="1">
      <c r="A12" s="23"/>
      <c r="B12" s="23"/>
      <c r="C12" s="356" t="s">
        <v>78</v>
      </c>
      <c r="D12" s="341"/>
      <c r="E12" s="364" t="s">
        <v>380</v>
      </c>
      <c r="F12" s="340"/>
      <c r="G12" s="340"/>
      <c r="H12" s="340"/>
      <c r="I12" s="340"/>
      <c r="J12" s="340"/>
      <c r="K12" s="340"/>
      <c r="L12" s="340"/>
      <c r="M12" s="340"/>
      <c r="N12" s="340"/>
      <c r="O12" s="341"/>
      <c r="S12" s="358" t="s">
        <v>79</v>
      </c>
      <c r="T12" s="340"/>
      <c r="U12" s="341"/>
      <c r="V12" s="357" t="s">
        <v>80</v>
      </c>
      <c r="W12" s="340"/>
      <c r="X12" s="340"/>
      <c r="Y12" s="340"/>
      <c r="Z12" s="340"/>
      <c r="AA12" s="340"/>
      <c r="AB12" s="340"/>
      <c r="AC12" s="340"/>
      <c r="AD12" s="340"/>
      <c r="AE12" s="340"/>
      <c r="AF12" s="340"/>
      <c r="AG12" s="340"/>
      <c r="AH12" s="341"/>
      <c r="AI12" s="26"/>
      <c r="AJ12" s="26"/>
      <c r="AK12" s="26"/>
      <c r="AL12" s="26"/>
      <c r="AM12" s="26"/>
      <c r="AN12" s="26"/>
      <c r="AO12" s="26"/>
      <c r="AP12" s="26"/>
    </row>
    <row r="13" spans="1:42" ht="124.5" customHeight="1">
      <c r="A13" s="23"/>
      <c r="B13" s="23"/>
      <c r="C13" s="356" t="s">
        <v>81</v>
      </c>
      <c r="D13" s="341"/>
      <c r="E13" s="364" t="s">
        <v>381</v>
      </c>
      <c r="F13" s="340"/>
      <c r="G13" s="340"/>
      <c r="H13" s="340"/>
      <c r="I13" s="340"/>
      <c r="J13" s="340"/>
      <c r="K13" s="340"/>
      <c r="L13" s="340"/>
      <c r="M13" s="340"/>
      <c r="N13" s="340"/>
      <c r="O13" s="341"/>
      <c r="S13" s="358" t="s">
        <v>82</v>
      </c>
      <c r="T13" s="340"/>
      <c r="U13" s="341"/>
      <c r="V13" s="360" t="s">
        <v>382</v>
      </c>
      <c r="W13" s="340"/>
      <c r="X13" s="340"/>
      <c r="Y13" s="340"/>
      <c r="Z13" s="340"/>
      <c r="AA13" s="340"/>
      <c r="AB13" s="340"/>
      <c r="AC13" s="340"/>
      <c r="AD13" s="340"/>
      <c r="AE13" s="340"/>
      <c r="AF13" s="340"/>
      <c r="AG13" s="340"/>
      <c r="AH13" s="341"/>
      <c r="AI13" s="26"/>
      <c r="AJ13" s="26"/>
      <c r="AK13" s="26"/>
      <c r="AL13" s="26"/>
      <c r="AM13" s="26"/>
      <c r="AN13" s="26"/>
      <c r="AO13" s="26"/>
      <c r="AP13" s="26"/>
    </row>
    <row r="14" spans="1:42" ht="74.25" customHeight="1">
      <c r="A14" s="27"/>
      <c r="B14" s="27"/>
      <c r="C14" s="356" t="s">
        <v>83</v>
      </c>
      <c r="D14" s="341"/>
      <c r="E14" s="363" t="s">
        <v>84</v>
      </c>
      <c r="F14" s="340"/>
      <c r="G14" s="340"/>
      <c r="H14" s="340"/>
      <c r="I14" s="340"/>
      <c r="J14" s="340"/>
      <c r="K14" s="340"/>
      <c r="L14" s="340"/>
      <c r="M14" s="340"/>
      <c r="N14" s="340"/>
      <c r="O14" s="341"/>
      <c r="S14" s="358" t="s">
        <v>85</v>
      </c>
      <c r="T14" s="340"/>
      <c r="U14" s="341"/>
      <c r="V14" s="361" t="s">
        <v>86</v>
      </c>
      <c r="W14" s="340"/>
      <c r="X14" s="340"/>
      <c r="Y14" s="340"/>
      <c r="Z14" s="340"/>
      <c r="AA14" s="340"/>
      <c r="AB14" s="340"/>
      <c r="AC14" s="340"/>
      <c r="AD14" s="340"/>
      <c r="AE14" s="340"/>
      <c r="AF14" s="340"/>
      <c r="AG14" s="340"/>
      <c r="AH14" s="341"/>
      <c r="AI14" s="26"/>
      <c r="AJ14" s="26"/>
      <c r="AK14" s="26"/>
      <c r="AL14" s="26"/>
      <c r="AM14" s="26"/>
      <c r="AN14" s="26"/>
      <c r="AO14" s="26"/>
      <c r="AP14" s="26"/>
    </row>
    <row r="15" spans="1:42" ht="69.75" customHeight="1">
      <c r="A15" s="27"/>
      <c r="B15" s="27"/>
      <c r="C15" s="356" t="s">
        <v>87</v>
      </c>
      <c r="D15" s="341"/>
      <c r="E15" s="362" t="s">
        <v>88</v>
      </c>
      <c r="F15" s="340"/>
      <c r="G15" s="340"/>
      <c r="H15" s="340"/>
      <c r="I15" s="340"/>
      <c r="J15" s="340"/>
      <c r="K15" s="340"/>
      <c r="L15" s="340"/>
      <c r="M15" s="340"/>
      <c r="N15" s="340"/>
      <c r="O15" s="341"/>
      <c r="S15" s="358" t="s">
        <v>89</v>
      </c>
      <c r="T15" s="340"/>
      <c r="U15" s="341"/>
      <c r="V15" s="361" t="s">
        <v>90</v>
      </c>
      <c r="W15" s="340"/>
      <c r="X15" s="340"/>
      <c r="Y15" s="340"/>
      <c r="Z15" s="340"/>
      <c r="AA15" s="340"/>
      <c r="AB15" s="340"/>
      <c r="AC15" s="340"/>
      <c r="AD15" s="340"/>
      <c r="AE15" s="340"/>
      <c r="AF15" s="340"/>
      <c r="AG15" s="340"/>
      <c r="AH15" s="341"/>
      <c r="AI15" s="26"/>
      <c r="AJ15" s="26"/>
      <c r="AK15" s="26"/>
      <c r="AL15" s="26"/>
      <c r="AM15" s="26"/>
      <c r="AN15" s="26"/>
      <c r="AO15" s="26"/>
      <c r="AP15" s="26"/>
    </row>
    <row r="16" spans="1:42" ht="26.25" customHeight="1">
      <c r="A16" s="28"/>
      <c r="B16" s="28"/>
      <c r="C16" s="28"/>
      <c r="D16" s="29"/>
      <c r="E16" s="29"/>
      <c r="F16" s="29"/>
      <c r="G16" s="29"/>
      <c r="H16" s="29"/>
      <c r="I16" s="29"/>
      <c r="J16" s="29"/>
      <c r="K16" s="29"/>
      <c r="L16" s="29"/>
      <c r="M16" s="29"/>
      <c r="N16" s="29"/>
      <c r="O16" s="29"/>
      <c r="P16" s="29"/>
      <c r="Q16" s="29"/>
      <c r="R16" s="29"/>
      <c r="S16" s="30"/>
      <c r="T16" s="30"/>
      <c r="U16" s="30"/>
      <c r="V16" s="31"/>
      <c r="W16" s="30"/>
      <c r="X16" s="26"/>
      <c r="Y16" s="26"/>
      <c r="Z16" s="26"/>
      <c r="AA16" s="26"/>
      <c r="AB16" s="26"/>
      <c r="AC16" s="26"/>
      <c r="AD16" s="26"/>
      <c r="AE16" s="26"/>
      <c r="AF16" s="26"/>
      <c r="AG16" s="26"/>
      <c r="AH16" s="32"/>
      <c r="AI16" s="32"/>
      <c r="AJ16" s="32"/>
      <c r="AK16" s="32"/>
      <c r="AL16" s="32"/>
      <c r="AM16" s="32"/>
      <c r="AN16" s="32"/>
      <c r="AO16" s="32"/>
      <c r="AP16" s="32"/>
    </row>
    <row r="17" spans="1:42" ht="26.25" customHeight="1">
      <c r="A17" s="28"/>
      <c r="B17" s="28"/>
      <c r="C17" s="28"/>
      <c r="D17" s="29"/>
      <c r="E17" s="29"/>
      <c r="F17" s="29"/>
      <c r="G17" s="29"/>
      <c r="H17" s="29"/>
      <c r="I17" s="29"/>
      <c r="J17" s="29"/>
      <c r="K17" s="29"/>
      <c r="L17" s="29"/>
      <c r="M17" s="29"/>
      <c r="N17" s="29"/>
      <c r="O17" s="29"/>
      <c r="P17" s="29"/>
      <c r="Q17" s="29"/>
      <c r="R17" s="29"/>
      <c r="S17" s="33"/>
      <c r="T17" s="34"/>
      <c r="U17" s="34"/>
      <c r="V17" s="34"/>
      <c r="W17" s="35"/>
      <c r="X17" s="35"/>
      <c r="Y17" s="35"/>
      <c r="Z17" s="35"/>
      <c r="AA17" s="35"/>
      <c r="AB17" s="35"/>
      <c r="AC17" s="35"/>
      <c r="AD17" s="35"/>
      <c r="AE17" s="35"/>
      <c r="AF17" s="35"/>
      <c r="AG17" s="35"/>
      <c r="AH17" s="35"/>
      <c r="AI17" s="35"/>
      <c r="AJ17" s="35"/>
      <c r="AK17" s="35"/>
      <c r="AL17" s="35"/>
      <c r="AM17" s="35"/>
      <c r="AN17" s="35"/>
      <c r="AO17" s="35"/>
      <c r="AP17" s="35"/>
    </row>
    <row r="18" spans="1:42" ht="26.25" customHeight="1">
      <c r="A18" s="358" t="s">
        <v>91</v>
      </c>
      <c r="B18" s="340"/>
      <c r="C18" s="340"/>
      <c r="D18" s="340"/>
      <c r="E18" s="340"/>
      <c r="F18" s="340"/>
      <c r="G18" s="340"/>
      <c r="H18" s="340"/>
      <c r="I18" s="340"/>
      <c r="J18" s="340"/>
      <c r="K18" s="340"/>
      <c r="L18" s="340"/>
      <c r="M18" s="340"/>
      <c r="N18" s="340"/>
      <c r="O18" s="340"/>
      <c r="P18" s="340"/>
      <c r="Q18" s="340"/>
      <c r="R18" s="340"/>
      <c r="S18" s="341"/>
      <c r="T18" s="34"/>
      <c r="U18" s="34"/>
      <c r="V18" s="34"/>
      <c r="W18" s="35"/>
      <c r="X18" s="35"/>
      <c r="Y18" s="35"/>
      <c r="Z18" s="35"/>
      <c r="AA18" s="35"/>
      <c r="AB18" s="35"/>
      <c r="AC18" s="35"/>
      <c r="AD18" s="35"/>
      <c r="AE18" s="35"/>
      <c r="AF18" s="35"/>
      <c r="AG18" s="35"/>
      <c r="AH18" s="35"/>
      <c r="AI18" s="35"/>
      <c r="AJ18" s="35"/>
      <c r="AK18" s="35"/>
      <c r="AL18" s="35"/>
      <c r="AM18" s="35"/>
      <c r="AN18" s="35"/>
      <c r="AO18" s="35"/>
      <c r="AP18" s="35"/>
    </row>
    <row r="19" spans="1:42" ht="26.25" customHeight="1">
      <c r="A19" s="365" t="s">
        <v>92</v>
      </c>
      <c r="B19" s="366"/>
      <c r="C19" s="367"/>
      <c r="D19" s="407" t="s">
        <v>93</v>
      </c>
      <c r="E19" s="366"/>
      <c r="F19" s="366"/>
      <c r="G19" s="366"/>
      <c r="H19" s="366"/>
      <c r="I19" s="366"/>
      <c r="J19" s="366"/>
      <c r="K19" s="366"/>
      <c r="L19" s="366"/>
      <c r="M19" s="366"/>
      <c r="N19" s="366"/>
      <c r="O19" s="366"/>
      <c r="P19" s="366"/>
      <c r="Q19" s="366"/>
      <c r="R19" s="366"/>
      <c r="S19" s="367"/>
      <c r="T19" s="359"/>
      <c r="U19" s="298"/>
      <c r="V19" s="353"/>
      <c r="W19" s="36"/>
      <c r="X19" s="36"/>
      <c r="Y19" s="36"/>
      <c r="Z19" s="36"/>
      <c r="AA19" s="36"/>
      <c r="AB19" s="36"/>
      <c r="AC19" s="36"/>
      <c r="AD19" s="36"/>
      <c r="AE19" s="36"/>
      <c r="AF19" s="36"/>
      <c r="AG19" s="36"/>
      <c r="AH19" s="36"/>
      <c r="AI19" s="36"/>
      <c r="AJ19" s="36"/>
      <c r="AK19" s="36"/>
      <c r="AL19" s="36"/>
      <c r="AM19" s="36"/>
      <c r="AN19" s="36"/>
      <c r="AO19" s="36"/>
      <c r="AP19" s="36"/>
    </row>
    <row r="20" spans="1:42" ht="30" customHeight="1">
      <c r="A20" s="368" t="s">
        <v>94</v>
      </c>
      <c r="B20" s="321"/>
      <c r="C20" s="322"/>
      <c r="D20" s="408" t="s">
        <v>95</v>
      </c>
      <c r="E20" s="409"/>
      <c r="F20" s="409"/>
      <c r="G20" s="409"/>
      <c r="H20" s="409"/>
      <c r="I20" s="409"/>
      <c r="J20" s="409"/>
      <c r="K20" s="409"/>
      <c r="L20" s="409"/>
      <c r="M20" s="409"/>
      <c r="N20" s="409"/>
      <c r="O20" s="409"/>
      <c r="P20" s="409"/>
      <c r="Q20" s="409"/>
      <c r="R20" s="409"/>
      <c r="S20" s="410"/>
      <c r="T20" s="36"/>
      <c r="U20" s="36"/>
      <c r="V20" s="37"/>
      <c r="W20" s="36"/>
      <c r="X20" s="36"/>
      <c r="Y20" s="36"/>
      <c r="Z20" s="36"/>
      <c r="AA20" s="36"/>
      <c r="AB20" s="36"/>
      <c r="AC20" s="36"/>
      <c r="AD20" s="36"/>
      <c r="AE20" s="36"/>
      <c r="AF20" s="36"/>
      <c r="AG20" s="36"/>
      <c r="AH20" s="36"/>
      <c r="AI20" s="36"/>
      <c r="AJ20" s="36"/>
      <c r="AK20" s="36"/>
      <c r="AL20" s="36"/>
      <c r="AM20" s="36"/>
      <c r="AN20" s="36"/>
      <c r="AO20" s="36"/>
      <c r="AP20" s="36"/>
    </row>
    <row r="21" spans="1:42" ht="36" customHeight="1">
      <c r="A21" s="369" t="s">
        <v>96</v>
      </c>
      <c r="B21" s="321"/>
      <c r="C21" s="322"/>
      <c r="D21" s="411" t="s">
        <v>97</v>
      </c>
      <c r="E21" s="409"/>
      <c r="F21" s="409"/>
      <c r="G21" s="409"/>
      <c r="H21" s="409"/>
      <c r="I21" s="409"/>
      <c r="J21" s="409"/>
      <c r="K21" s="409"/>
      <c r="L21" s="409"/>
      <c r="M21" s="409"/>
      <c r="N21" s="409"/>
      <c r="O21" s="409"/>
      <c r="P21" s="409"/>
      <c r="Q21" s="409"/>
      <c r="R21" s="409"/>
      <c r="S21" s="410"/>
      <c r="T21" s="36"/>
      <c r="U21" s="36"/>
      <c r="V21" s="37"/>
      <c r="W21" s="36"/>
      <c r="X21" s="36"/>
      <c r="Y21" s="36"/>
      <c r="Z21" s="36"/>
      <c r="AA21" s="36"/>
      <c r="AB21" s="36"/>
      <c r="AC21" s="36"/>
      <c r="AD21" s="36"/>
      <c r="AE21" s="36"/>
      <c r="AF21" s="36"/>
      <c r="AG21" s="36"/>
      <c r="AH21" s="36"/>
      <c r="AI21" s="36"/>
      <c r="AJ21" s="36"/>
      <c r="AK21" s="36"/>
      <c r="AL21" s="36"/>
      <c r="AM21" s="36"/>
      <c r="AN21" s="36"/>
      <c r="AO21" s="36"/>
      <c r="AP21" s="36"/>
    </row>
    <row r="22" spans="1:42" ht="42.75" customHeight="1">
      <c r="A22" s="369" t="s">
        <v>98</v>
      </c>
      <c r="B22" s="321"/>
      <c r="C22" s="322"/>
      <c r="D22" s="411" t="s">
        <v>99</v>
      </c>
      <c r="E22" s="409"/>
      <c r="F22" s="409"/>
      <c r="G22" s="409"/>
      <c r="H22" s="409"/>
      <c r="I22" s="409"/>
      <c r="J22" s="409"/>
      <c r="K22" s="409"/>
      <c r="L22" s="409"/>
      <c r="M22" s="409"/>
      <c r="N22" s="409"/>
      <c r="O22" s="409"/>
      <c r="P22" s="409"/>
      <c r="Q22" s="409"/>
      <c r="R22" s="409"/>
      <c r="S22" s="410"/>
      <c r="T22" s="36"/>
      <c r="U22" s="36"/>
      <c r="V22" s="37"/>
      <c r="W22" s="36"/>
      <c r="X22" s="36"/>
      <c r="Y22" s="36"/>
      <c r="Z22" s="36"/>
      <c r="AA22" s="36"/>
      <c r="AB22" s="36"/>
      <c r="AC22" s="36"/>
      <c r="AD22" s="36"/>
      <c r="AE22" s="36"/>
      <c r="AF22" s="36"/>
      <c r="AG22" s="36"/>
      <c r="AH22" s="36"/>
      <c r="AI22" s="36"/>
      <c r="AJ22" s="36"/>
      <c r="AK22" s="36"/>
      <c r="AL22" s="36"/>
      <c r="AM22" s="36"/>
      <c r="AN22" s="36"/>
      <c r="AO22" s="36"/>
      <c r="AP22" s="36"/>
    </row>
    <row r="23" spans="1:42" ht="42.75" customHeight="1">
      <c r="A23" s="369" t="s">
        <v>100</v>
      </c>
      <c r="B23" s="321"/>
      <c r="C23" s="322"/>
      <c r="D23" s="411" t="s">
        <v>101</v>
      </c>
      <c r="E23" s="409"/>
      <c r="F23" s="409"/>
      <c r="G23" s="409"/>
      <c r="H23" s="409"/>
      <c r="I23" s="409"/>
      <c r="J23" s="409"/>
      <c r="K23" s="409"/>
      <c r="L23" s="409"/>
      <c r="M23" s="409"/>
      <c r="N23" s="409"/>
      <c r="O23" s="409"/>
      <c r="P23" s="409"/>
      <c r="Q23" s="409"/>
      <c r="R23" s="409"/>
      <c r="S23" s="410"/>
      <c r="T23" s="36"/>
      <c r="U23" s="36"/>
      <c r="V23" s="37"/>
      <c r="W23" s="36"/>
      <c r="X23" s="36"/>
      <c r="Y23" s="36"/>
      <c r="Z23" s="36"/>
      <c r="AA23" s="36"/>
      <c r="AB23" s="36"/>
      <c r="AC23" s="36"/>
      <c r="AD23" s="36"/>
      <c r="AE23" s="36"/>
      <c r="AF23" s="36"/>
      <c r="AG23" s="36"/>
      <c r="AH23" s="36"/>
      <c r="AI23" s="36"/>
      <c r="AJ23" s="36"/>
      <c r="AK23" s="36"/>
      <c r="AL23" s="36"/>
      <c r="AM23" s="36"/>
      <c r="AN23" s="36"/>
      <c r="AO23" s="36"/>
      <c r="AP23" s="36"/>
    </row>
    <row r="24" spans="1:42" ht="16.5">
      <c r="T24" s="36"/>
      <c r="U24" s="36"/>
      <c r="V24" s="37"/>
      <c r="W24" s="36"/>
      <c r="X24" s="36"/>
      <c r="Y24" s="36"/>
      <c r="Z24" s="36"/>
      <c r="AA24" s="36"/>
      <c r="AB24" s="36"/>
      <c r="AC24" s="36"/>
      <c r="AD24" s="36"/>
      <c r="AE24" s="36"/>
      <c r="AF24" s="36"/>
      <c r="AG24" s="36"/>
      <c r="AH24" s="36"/>
      <c r="AI24" s="36"/>
      <c r="AJ24" s="36"/>
      <c r="AK24" s="36"/>
      <c r="AL24" s="36"/>
      <c r="AM24" s="36"/>
      <c r="AN24" s="36"/>
      <c r="AO24" s="36"/>
      <c r="AP24" s="36"/>
    </row>
    <row r="25" spans="1:42" ht="13.5" customHeight="1" thickBot="1">
      <c r="A25" s="320" t="s">
        <v>102</v>
      </c>
      <c r="B25" s="321"/>
      <c r="C25" s="321"/>
      <c r="D25" s="321"/>
      <c r="E25" s="321"/>
      <c r="F25" s="321"/>
      <c r="G25" s="321"/>
      <c r="H25" s="321"/>
      <c r="I25" s="321"/>
      <c r="J25" s="321"/>
      <c r="K25" s="321"/>
      <c r="L25" s="322"/>
      <c r="M25" s="320" t="s">
        <v>103</v>
      </c>
      <c r="N25" s="321"/>
      <c r="O25" s="321"/>
      <c r="P25" s="321"/>
      <c r="Q25" s="321"/>
      <c r="R25" s="321"/>
      <c r="S25" s="322"/>
      <c r="T25" s="320" t="s">
        <v>104</v>
      </c>
      <c r="U25" s="321"/>
      <c r="V25" s="321"/>
      <c r="W25" s="321"/>
      <c r="X25" s="321"/>
      <c r="Y25" s="321"/>
      <c r="Z25" s="321"/>
      <c r="AA25" s="321"/>
      <c r="AB25" s="322"/>
      <c r="AC25" s="320" t="s">
        <v>105</v>
      </c>
      <c r="AD25" s="321"/>
      <c r="AE25" s="321"/>
      <c r="AF25" s="321"/>
      <c r="AG25" s="321"/>
      <c r="AH25" s="321"/>
      <c r="AI25" s="322"/>
      <c r="AJ25" s="38"/>
      <c r="AK25" s="323" t="s">
        <v>106</v>
      </c>
      <c r="AL25" s="324"/>
      <c r="AM25" s="324"/>
      <c r="AN25" s="324"/>
      <c r="AO25" s="324"/>
      <c r="AP25" s="325"/>
    </row>
    <row r="26" spans="1:42" ht="16.5" customHeight="1">
      <c r="A26" s="416" t="s">
        <v>107</v>
      </c>
      <c r="B26" s="417" t="s">
        <v>108</v>
      </c>
      <c r="C26" s="418" t="s">
        <v>15</v>
      </c>
      <c r="D26" s="414" t="s">
        <v>17</v>
      </c>
      <c r="E26" s="414" t="s">
        <v>19</v>
      </c>
      <c r="F26" s="419" t="s">
        <v>21</v>
      </c>
      <c r="G26" s="420" t="s">
        <v>109</v>
      </c>
      <c r="H26" s="421"/>
      <c r="I26" s="421"/>
      <c r="J26" s="422"/>
      <c r="K26" s="315" t="s">
        <v>23</v>
      </c>
      <c r="L26" s="414" t="s">
        <v>110</v>
      </c>
      <c r="M26" s="414" t="s">
        <v>111</v>
      </c>
      <c r="N26" s="412" t="s">
        <v>112</v>
      </c>
      <c r="O26" s="315" t="s">
        <v>113</v>
      </c>
      <c r="P26" s="315" t="s">
        <v>114</v>
      </c>
      <c r="Q26" s="415" t="s">
        <v>115</v>
      </c>
      <c r="R26" s="412" t="s">
        <v>112</v>
      </c>
      <c r="S26" s="414" t="s">
        <v>29</v>
      </c>
      <c r="T26" s="327" t="s">
        <v>116</v>
      </c>
      <c r="U26" s="315" t="s">
        <v>117</v>
      </c>
      <c r="V26" s="315" t="s">
        <v>33</v>
      </c>
      <c r="W26" s="326" t="s">
        <v>118</v>
      </c>
      <c r="X26" s="321"/>
      <c r="Y26" s="321"/>
      <c r="Z26" s="321"/>
      <c r="AA26" s="321"/>
      <c r="AB26" s="322"/>
      <c r="AC26" s="327" t="s">
        <v>119</v>
      </c>
      <c r="AD26" s="328" t="s">
        <v>120</v>
      </c>
      <c r="AE26" s="300" t="s">
        <v>112</v>
      </c>
      <c r="AF26" s="300" t="s">
        <v>121</v>
      </c>
      <c r="AG26" s="300" t="s">
        <v>112</v>
      </c>
      <c r="AH26" s="300" t="s">
        <v>122</v>
      </c>
      <c r="AI26" s="300" t="s">
        <v>50</v>
      </c>
      <c r="AJ26" s="302" t="s">
        <v>123</v>
      </c>
      <c r="AK26" s="302" t="s">
        <v>106</v>
      </c>
      <c r="AL26" s="302" t="s">
        <v>124</v>
      </c>
      <c r="AM26" s="302" t="s">
        <v>125</v>
      </c>
      <c r="AN26" s="313" t="s">
        <v>126</v>
      </c>
      <c r="AO26" s="315" t="s">
        <v>127</v>
      </c>
      <c r="AP26" s="315" t="s">
        <v>54</v>
      </c>
    </row>
    <row r="27" spans="1:42" ht="94.5" customHeight="1" thickBot="1">
      <c r="A27" s="316"/>
      <c r="B27" s="316"/>
      <c r="C27" s="316"/>
      <c r="D27" s="316"/>
      <c r="E27" s="316"/>
      <c r="F27" s="316"/>
      <c r="G27" s="39" t="s">
        <v>128</v>
      </c>
      <c r="H27" s="40" t="s">
        <v>129</v>
      </c>
      <c r="I27" s="40" t="s">
        <v>130</v>
      </c>
      <c r="J27" s="40" t="s">
        <v>131</v>
      </c>
      <c r="K27" s="316"/>
      <c r="L27" s="316"/>
      <c r="M27" s="316"/>
      <c r="N27" s="413"/>
      <c r="O27" s="316"/>
      <c r="P27" s="316"/>
      <c r="Q27" s="413"/>
      <c r="R27" s="413"/>
      <c r="S27" s="316"/>
      <c r="T27" s="316"/>
      <c r="U27" s="316"/>
      <c r="V27" s="316"/>
      <c r="W27" s="41" t="s">
        <v>132</v>
      </c>
      <c r="X27" s="41" t="s">
        <v>133</v>
      </c>
      <c r="Y27" s="41" t="s">
        <v>134</v>
      </c>
      <c r="Z27" s="41" t="s">
        <v>135</v>
      </c>
      <c r="AA27" s="41" t="s">
        <v>136</v>
      </c>
      <c r="AB27" s="41" t="s">
        <v>137</v>
      </c>
      <c r="AC27" s="316"/>
      <c r="AD27" s="329"/>
      <c r="AE27" s="301"/>
      <c r="AF27" s="301"/>
      <c r="AG27" s="301"/>
      <c r="AH27" s="301"/>
      <c r="AI27" s="301"/>
      <c r="AJ27" s="301"/>
      <c r="AK27" s="303"/>
      <c r="AL27" s="303"/>
      <c r="AM27" s="303"/>
      <c r="AN27" s="314"/>
      <c r="AO27" s="316"/>
      <c r="AP27" s="316"/>
    </row>
    <row r="28" spans="1:42" ht="138" customHeight="1" thickTop="1">
      <c r="A28" s="381">
        <v>1</v>
      </c>
      <c r="B28" s="384" t="s">
        <v>138</v>
      </c>
      <c r="C28" s="374" t="s">
        <v>139</v>
      </c>
      <c r="D28" s="374" t="s">
        <v>140</v>
      </c>
      <c r="E28" s="387" t="s">
        <v>141</v>
      </c>
      <c r="F28" s="388" t="s">
        <v>142</v>
      </c>
      <c r="G28" s="389" t="s">
        <v>143</v>
      </c>
      <c r="H28" s="370"/>
      <c r="I28" s="373" t="s">
        <v>143</v>
      </c>
      <c r="J28" s="373" t="s">
        <v>143</v>
      </c>
      <c r="K28" s="374" t="s">
        <v>144</v>
      </c>
      <c r="L28" s="375">
        <v>200</v>
      </c>
      <c r="M28" s="378" t="str">
        <f>IF(L28&lt;=0,"",IF(L28&lt;=2,"Muy Baja",IF(L28&lt;=24,"Baja",IF(L28&lt;=500,"Media",IF(L28&lt;=5000,"Alta","Muy Alta")))))</f>
        <v>Media</v>
      </c>
      <c r="N28" s="380">
        <f>IF(M28="","",IF(M28="Muy Baja",0.2,IF(M28="Baja",0.4,IF(M28="Media",0.6,IF(M28="Alta",0.8,IF(M28="Muy Alta",1,))))))</f>
        <v>0.6</v>
      </c>
      <c r="O28" s="397" t="s">
        <v>145</v>
      </c>
      <c r="P28" s="392" t="str">
        <f ca="1">IF(NOT(ISERROR(MATCH(O28,'Tabla Impacto'!$B$221:$B$223,0))),'Tabla Impacto'!$F$223&amp;"Por favor no seleccionar los criterios de impacto(Afectación Económica o presupuestal y Pérdida Reputacional)",O28)</f>
        <v xml:space="preserve">     Entre 50 y 100 SMLMV </v>
      </c>
      <c r="Q28" s="378" t="str">
        <f ca="1">IF(OR(P28='Tabla Impacto'!$C$11,P28='Tabla Impacto'!$D$11),"Leve",IF(OR(P28='Tabla Impacto'!$C$12,P28='Tabla Impacto'!$D$12),"Menor",IF(OR(P28='Tabla Impacto'!$C$13,P28='Tabla Impacto'!$D$13),"Moderado",IF(OR(P28='Tabla Impacto'!$C$14,P28='Tabla Impacto'!$D$14),"Mayor",IF(OR(P28='Tabla Impacto'!$C$15,P28='Tabla Impacto'!$D$15),"Catastrófico","")))))</f>
        <v>Moderado</v>
      </c>
      <c r="R28" s="403">
        <f ca="1">IF(Q28="","",IF(Q28="Leve",0.2,IF(Q28="Menor",0.4,IF(Q28="Moderado",0.6,IF(Q28="Mayor",0.8,IF(Q28="Catastrófico",1,))))))</f>
        <v>0.6</v>
      </c>
      <c r="S28" s="404" t="str">
        <f ca="1">IF(OR(AND(M28="Muy Baja",Q28="Leve"),AND(M28="Muy Baja",Q28="Menor"),AND(M28="Baja",Q28="Leve")),"Bajo",IF(OR(AND(M28="Muy baja",Q28="Moderado"),AND(M28="Baja",Q28="Menor"),AND(M28="Baja",Q28="Moderado"),AND(M28="Media",Q28="Leve"),AND(M28="Media",Q28="Menor"),AND(M28="Media",Q28="Moderado"),AND(M28="Alta",Q28="Leve"),AND(M28="Alta",Q28="Menor")),"Moderado",IF(OR(AND(M28="Muy Baja",Q28="Mayor"),AND(M28="Baja",Q28="Mayor"),AND(M28="Media",Q28="Mayor"),AND(M28="Alta",Q28="Moderado"),AND(M28="Alta",Q28="Mayor"),AND(M28="Muy Alta",Q28="Leve"),AND(M28="Muy Alta",Q28="Menor"),AND(M28="Muy Alta",Q28="Moderado"),AND(M28="Muy Alta",Q28="Mayor")),"Alto",IF(OR(AND(M28="Muy Baja",Q28="Catastrófico"),AND(M28="Baja",Q28="Catastrófico"),AND(M28="Media",Q28="Catastrófico"),AND(M28="Alta",Q28="Catastrófico"),AND(M28="Muy Alta",Q28="Catastrófico")),"Extremo",""))))</f>
        <v>Moderado</v>
      </c>
      <c r="T28" s="46">
        <v>1</v>
      </c>
      <c r="U28" s="47" t="s">
        <v>383</v>
      </c>
      <c r="V28" s="48" t="str">
        <f t="shared" ref="V28:V35" si="0">IF(OR(W28="Preventivo",W28="Detectivo"),"Probabilidad",IF(W28="Correctivo","Impacto",""))</f>
        <v>Probabilidad</v>
      </c>
      <c r="W28" s="49" t="s">
        <v>146</v>
      </c>
      <c r="X28" s="49" t="s">
        <v>147</v>
      </c>
      <c r="Y28" s="50" t="str">
        <f t="shared" ref="Y28:Y35" si="1">IF(AND(W28="Preventivo",X28="Automático"),"50%",IF(AND(W28="Preventivo",X28="Manual"),"40%",IF(AND(W28="Detectivo",X28="Automático"),"40%",IF(AND(W28="Detectivo",X28="Manual"),"30%",IF(AND(W28="Correctivo",X28="Automático"),"35%",IF(AND(W28="Correctivo",X28="Manual"),"25%",""))))))</f>
        <v>40%</v>
      </c>
      <c r="Z28" s="49" t="s">
        <v>148</v>
      </c>
      <c r="AA28" s="49" t="s">
        <v>149</v>
      </c>
      <c r="AB28" s="51" t="s">
        <v>150</v>
      </c>
      <c r="AC28" s="52">
        <f>IFERROR(IF(V28="Probabilidad",(N28-(+N28*Y28)),IF(V28="Impacto",N28,"")),"")</f>
        <v>0.36</v>
      </c>
      <c r="AD28" s="53" t="str">
        <f t="shared" ref="AD28:AD34" si="2">IFERROR(IF(AC28="","",IF(AC28&lt;=0.2,"Muy Baja",IF(AC28&lt;=0.4,"Baja",IF(AC28&lt;=0.6,"Media",IF(AC28&lt;=0.8,"Alta","Muy Alta"))))),"")</f>
        <v>Baja</v>
      </c>
      <c r="AE28" s="54">
        <f t="shared" ref="AE28:AE35" si="3">+AC28</f>
        <v>0.36</v>
      </c>
      <c r="AF28" s="55" t="str">
        <f t="shared" ref="AF28:AF30" ca="1" si="4">IFERROR(IF(AG28="","",IF(AG28&lt;=0.2,"Leve",IF(AG28&lt;=0.4,"Menor",IF(AG28&lt;=0.6,"Moderado",IF(AG28&lt;=0.8,"Mayor","Catastrófico"))))),"")</f>
        <v>Moderado</v>
      </c>
      <c r="AG28" s="56">
        <f ca="1">IFERROR(IF(V28="Impacto",(R28-(+R28*Y28)),IF(V28="Probabilidad",R28,"")),"")</f>
        <v>0.6</v>
      </c>
      <c r="AH28" s="57" t="str">
        <f t="shared" ref="AH28:AH32" ca="1" si="5">IFERROR(IF(OR(AND(AD28="Muy Baja",AF28="Leve"),AND(AD28="Muy Baja",AF28="Menor"),AND(AD28="Baja",AF28="Leve")),"Bajo",IF(OR(AND(AD28="Muy baja",AF28="Moderado"),AND(AD28="Baja",AF28="Menor"),AND(AD28="Baja",AF28="Moderado"),AND(AD28="Media",AF28="Leve"),AND(AD28="Media",AF28="Menor"),AND(AD28="Media",AF28="Moderado"),AND(AD28="Alta",AF28="Leve"),AND(AD28="Alta",AF28="Menor")),"Moderado",IF(OR(AND(AD28="Muy Baja",AF28="Mayor"),AND(AD28="Baja",AF28="Mayor"),AND(AD28="Media",AF28="Mayor"),AND(AD28="Alta",AF28="Moderado"),AND(AD28="Alta",AF28="Mayor"),AND(AD28="Muy Alta",AF28="Leve"),AND(AD28="Muy Alta",AF28="Menor"),AND(AD28="Muy Alta",AF28="Moderado"),AND(AD28="Muy Alta",AF28="Mayor")),"Alto",IF(OR(AND(AD28="Muy Baja",AF28="Catastrófico"),AND(AD28="Baja",AF28="Catastrófico"),AND(AD28="Media",AF28="Catastrófico"),AND(AD28="Alta",AF28="Catastrófico"),AND(AD28="Muy Alta",AF28="Catastrófico")),"Extremo","")))),"")</f>
        <v>Moderado</v>
      </c>
      <c r="AI28" s="58" t="s">
        <v>151</v>
      </c>
      <c r="AJ28" s="59"/>
      <c r="AK28" s="60" t="s">
        <v>384</v>
      </c>
      <c r="AL28" s="61" t="s">
        <v>385</v>
      </c>
      <c r="AM28" s="62">
        <v>45473</v>
      </c>
      <c r="AN28" s="63"/>
      <c r="AO28" s="317"/>
      <c r="AP28" s="65"/>
    </row>
    <row r="29" spans="1:42" ht="97.5" customHeight="1" thickBot="1">
      <c r="A29" s="382"/>
      <c r="B29" s="385"/>
      <c r="C29" s="371"/>
      <c r="D29" s="371"/>
      <c r="E29" s="371"/>
      <c r="F29" s="371"/>
      <c r="G29" s="371"/>
      <c r="H29" s="371"/>
      <c r="I29" s="371"/>
      <c r="J29" s="371"/>
      <c r="K29" s="371"/>
      <c r="L29" s="376"/>
      <c r="M29" s="318"/>
      <c r="N29" s="272"/>
      <c r="O29" s="318"/>
      <c r="P29" s="393"/>
      <c r="Q29" s="318"/>
      <c r="R29" s="318"/>
      <c r="S29" s="318"/>
      <c r="T29" s="66">
        <v>2</v>
      </c>
      <c r="U29" s="67" t="s">
        <v>386</v>
      </c>
      <c r="V29" s="68" t="str">
        <f t="shared" si="0"/>
        <v>Probabilidad</v>
      </c>
      <c r="W29" s="69" t="s">
        <v>146</v>
      </c>
      <c r="X29" s="69" t="s">
        <v>147</v>
      </c>
      <c r="Y29" s="70" t="str">
        <f t="shared" si="1"/>
        <v>40%</v>
      </c>
      <c r="Z29" s="69" t="s">
        <v>152</v>
      </c>
      <c r="AA29" s="69" t="s">
        <v>149</v>
      </c>
      <c r="AB29" s="71" t="s">
        <v>150</v>
      </c>
      <c r="AC29" s="52">
        <f t="shared" ref="AC29:AC31" si="6">IFERROR(IF(AND(V28="Probabilidad",V29="Probabilidad"),(AE28-(+AE28*Y29)),IF(V29="Probabilidad",(N28-(+N28*Y29)),IF(V29="Impacto",AE28,""))),"")</f>
        <v>0.216</v>
      </c>
      <c r="AD29" s="72" t="str">
        <f t="shared" si="2"/>
        <v>Baja</v>
      </c>
      <c r="AE29" s="73">
        <f t="shared" si="3"/>
        <v>0.216</v>
      </c>
      <c r="AF29" s="74" t="str">
        <f t="shared" ca="1" si="4"/>
        <v>Moderado</v>
      </c>
      <c r="AG29" s="75">
        <f t="shared" ref="AG29:AG30" ca="1" si="7">IFERROR(IF(AND(V28="Impacto",V29="Impacto"),(AG28-(+AG28*Y29)),IF(V29="Impacto",(R28-(+R28*Y29)),IF(V29="Probabilidad",AG28,""))),"")</f>
        <v>0.6</v>
      </c>
      <c r="AH29" s="76" t="str">
        <f t="shared" ca="1" si="5"/>
        <v>Moderado</v>
      </c>
      <c r="AI29" s="77" t="s">
        <v>151</v>
      </c>
      <c r="AJ29" s="78"/>
      <c r="AK29" s="304" t="s">
        <v>387</v>
      </c>
      <c r="AL29" s="307" t="s">
        <v>385</v>
      </c>
      <c r="AM29" s="310">
        <v>45473</v>
      </c>
      <c r="AN29" s="81"/>
      <c r="AO29" s="318"/>
      <c r="AP29" s="82"/>
    </row>
    <row r="30" spans="1:42" ht="1.5" customHeight="1" thickTop="1" thickBot="1">
      <c r="A30" s="382"/>
      <c r="B30" s="385"/>
      <c r="C30" s="371"/>
      <c r="D30" s="371"/>
      <c r="E30" s="371"/>
      <c r="F30" s="371"/>
      <c r="G30" s="371"/>
      <c r="H30" s="371"/>
      <c r="I30" s="371"/>
      <c r="J30" s="371"/>
      <c r="K30" s="371"/>
      <c r="L30" s="376"/>
      <c r="M30" s="318"/>
      <c r="N30" s="272"/>
      <c r="O30" s="318"/>
      <c r="P30" s="83" t="str">
        <f ca="1">IF(NOT(ISERROR(MATCH(O32,'Tabla Impacto'!$B$221:$B$223,0))),'Tabla Impacto'!$F$223&amp;"Por favor no seleccionar los criterios de impacto(Afectación Económica o presupuestal y Pérdida Reputacional)",O32)</f>
        <v xml:space="preserve">     El riesgo afecta la imagen de alguna área de la organización</v>
      </c>
      <c r="Q30" s="318"/>
      <c r="R30" s="318"/>
      <c r="S30" s="318"/>
      <c r="T30" s="84"/>
      <c r="U30" s="85"/>
      <c r="V30" s="68" t="str">
        <f t="shared" si="0"/>
        <v/>
      </c>
      <c r="W30" s="86"/>
      <c r="X30" s="86"/>
      <c r="Y30" s="70" t="str">
        <f t="shared" si="1"/>
        <v/>
      </c>
      <c r="Z30" s="86"/>
      <c r="AA30" s="86"/>
      <c r="AB30" s="86"/>
      <c r="AC30" s="52" t="str">
        <f t="shared" si="6"/>
        <v/>
      </c>
      <c r="AD30" s="72" t="str">
        <f t="shared" si="2"/>
        <v/>
      </c>
      <c r="AE30" s="73" t="str">
        <f t="shared" si="3"/>
        <v/>
      </c>
      <c r="AF30" s="74" t="str">
        <f t="shared" si="4"/>
        <v/>
      </c>
      <c r="AG30" s="75" t="str">
        <f t="shared" si="7"/>
        <v/>
      </c>
      <c r="AH30" s="57" t="str">
        <f t="shared" si="5"/>
        <v/>
      </c>
      <c r="AI30" s="58"/>
      <c r="AJ30" s="59"/>
      <c r="AK30" s="305"/>
      <c r="AL30" s="308"/>
      <c r="AM30" s="311"/>
      <c r="AN30" s="63"/>
      <c r="AO30" s="319"/>
      <c r="AP30" s="87"/>
    </row>
    <row r="31" spans="1:42" ht="97.5" customHeight="1" thickTop="1" thickBot="1">
      <c r="A31" s="383"/>
      <c r="B31" s="386"/>
      <c r="C31" s="372"/>
      <c r="D31" s="372"/>
      <c r="E31" s="372"/>
      <c r="F31" s="372"/>
      <c r="G31" s="372"/>
      <c r="H31" s="372"/>
      <c r="I31" s="372"/>
      <c r="J31" s="372"/>
      <c r="K31" s="372"/>
      <c r="L31" s="377"/>
      <c r="M31" s="379"/>
      <c r="N31" s="272"/>
      <c r="O31" s="379"/>
      <c r="P31" s="44"/>
      <c r="Q31" s="379"/>
      <c r="R31" s="318"/>
      <c r="S31" s="379"/>
      <c r="T31" s="45"/>
      <c r="U31" s="43" t="s">
        <v>388</v>
      </c>
      <c r="V31" s="68" t="str">
        <f t="shared" si="0"/>
        <v>Probabilidad</v>
      </c>
      <c r="W31" s="88" t="s">
        <v>146</v>
      </c>
      <c r="X31" s="88" t="s">
        <v>147</v>
      </c>
      <c r="Y31" s="70" t="str">
        <f t="shared" si="1"/>
        <v>40%</v>
      </c>
      <c r="Z31" s="88" t="s">
        <v>152</v>
      </c>
      <c r="AA31" s="88" t="s">
        <v>149</v>
      </c>
      <c r="AB31" s="88" t="s">
        <v>150</v>
      </c>
      <c r="AC31" s="52">
        <f t="shared" si="6"/>
        <v>0</v>
      </c>
      <c r="AD31" s="72" t="str">
        <f t="shared" si="2"/>
        <v>Muy Baja</v>
      </c>
      <c r="AE31" s="73">
        <f t="shared" si="3"/>
        <v>0</v>
      </c>
      <c r="AF31" s="74" t="s">
        <v>153</v>
      </c>
      <c r="AG31" s="75">
        <v>0.6</v>
      </c>
      <c r="AH31" s="76" t="str">
        <f t="shared" si="5"/>
        <v>Moderado</v>
      </c>
      <c r="AI31" s="77" t="s">
        <v>151</v>
      </c>
      <c r="AJ31" s="89"/>
      <c r="AK31" s="306"/>
      <c r="AL31" s="309"/>
      <c r="AM31" s="312"/>
      <c r="AN31" s="90"/>
      <c r="AO31" s="64"/>
      <c r="AP31" s="91"/>
    </row>
    <row r="32" spans="1:42" ht="177" customHeight="1" thickTop="1" thickBot="1">
      <c r="A32" s="92">
        <v>2</v>
      </c>
      <c r="B32" s="93" t="s">
        <v>154</v>
      </c>
      <c r="C32" s="94" t="s">
        <v>155</v>
      </c>
      <c r="D32" s="95" t="s">
        <v>156</v>
      </c>
      <c r="E32" s="96" t="s">
        <v>157</v>
      </c>
      <c r="F32" s="97" t="s">
        <v>158</v>
      </c>
      <c r="G32" s="98" t="s">
        <v>143</v>
      </c>
      <c r="H32" s="99"/>
      <c r="I32" s="99" t="s">
        <v>143</v>
      </c>
      <c r="J32" s="99" t="s">
        <v>143</v>
      </c>
      <c r="K32" s="100" t="s">
        <v>144</v>
      </c>
      <c r="L32" s="101">
        <v>35</v>
      </c>
      <c r="M32" s="102" t="str">
        <f t="shared" ref="M32:M33" si="8">IF(L32&lt;=0,"",IF(L32&lt;=2,"Muy Baja",IF(L32&lt;=24,"Baja",IF(L32&lt;=500,"Media",IF(L32&lt;=5000,"Alta","Muy Alta")))))</f>
        <v>Media</v>
      </c>
      <c r="N32" s="103">
        <f t="shared" ref="N32:N33" si="9">IF(M32="","",IF(M32="Muy Baja",0.2,IF(M32="Baja",0.4,IF(M32="Media",0.6,IF(M32="Alta",0.8,IF(M32="Muy Alta",1,))))))</f>
        <v>0.6</v>
      </c>
      <c r="O32" s="104" t="s">
        <v>159</v>
      </c>
      <c r="P32" s="105" t="str">
        <f ca="1">IF(NOT(ISERROR(MATCH(O32,'Tabla Impacto'!$B$221:$B$223,0))),'Tabla Impacto'!$F$223&amp;"Por favor no seleccionar los criterios de impacto(Afectación Económica o presupuestal y Pérdida Reputacional)",O32)</f>
        <v xml:space="preserve">     El riesgo afecta la imagen de alguna área de la organización</v>
      </c>
      <c r="Q32" s="102" t="str">
        <f ca="1">IF(OR(P32='Tabla Impacto'!$C$11,P32='Tabla Impacto'!$D$11),"Leve",IF(OR(P32='Tabla Impacto'!$C$12,P32='Tabla Impacto'!$D$12),"Menor",IF(OR(P32='Tabla Impacto'!$C$13,P32='Tabla Impacto'!$D$13),"Moderado",IF(OR(P32='Tabla Impacto'!$C$14,P32='Tabla Impacto'!$D$14),"Mayor",IF(OR(P32='Tabla Impacto'!$C$15,P32='Tabla Impacto'!$D$15),"Catastrófico","")))))</f>
        <v>Leve</v>
      </c>
      <c r="R32" s="106">
        <f t="shared" ref="R32:R33" ca="1" si="10">IF(Q32="","",IF(Q32="Leve",0.2,IF(Q32="Menor",0.4,IF(Q32="Moderado",0.6,IF(Q32="Mayor",0.8,IF(Q32="Catastrófico",1,))))))</f>
        <v>0.2</v>
      </c>
      <c r="S32" s="107" t="s">
        <v>160</v>
      </c>
      <c r="T32" s="107">
        <v>1</v>
      </c>
      <c r="U32" s="108" t="s">
        <v>161</v>
      </c>
      <c r="V32" s="109" t="str">
        <f t="shared" si="0"/>
        <v>Probabilidad</v>
      </c>
      <c r="W32" s="110" t="s">
        <v>146</v>
      </c>
      <c r="X32" s="110" t="s">
        <v>147</v>
      </c>
      <c r="Y32" s="111" t="str">
        <f t="shared" si="1"/>
        <v>40%</v>
      </c>
      <c r="Z32" s="110" t="s">
        <v>148</v>
      </c>
      <c r="AA32" s="110" t="s">
        <v>149</v>
      </c>
      <c r="AB32" s="110" t="s">
        <v>150</v>
      </c>
      <c r="AC32" s="112">
        <f t="shared" ref="AC32:AC33" si="11">IFERROR(IF(V32="Probabilidad",(N32-(+N32*Y32)),IF(V32="Impacto",N32,"")),"")</f>
        <v>0.36</v>
      </c>
      <c r="AD32" s="113" t="str">
        <f t="shared" si="2"/>
        <v>Baja</v>
      </c>
      <c r="AE32" s="114">
        <f t="shared" si="3"/>
        <v>0.36</v>
      </c>
      <c r="AF32" s="115" t="str">
        <f t="shared" ref="AF32:AF37" ca="1" si="12">IFERROR(IF(AG32="","",IF(AG32&lt;=0.2,"Leve",IF(AG32&lt;=0.4,"Menor",IF(AG32&lt;=0.6,"Moderado",IF(AG32&lt;=0.8,"Mayor","Catastrófico"))))),"")</f>
        <v>Leve</v>
      </c>
      <c r="AG32" s="114">
        <f t="shared" ref="AG32:AG33" ca="1" si="13">IFERROR(IF(V32="Impacto",(R32-(+R32*Y32)),IF(V32="Probabilidad",R32,"")),"")</f>
        <v>0.2</v>
      </c>
      <c r="AH32" s="116" t="str">
        <f t="shared" ca="1" si="5"/>
        <v>Bajo</v>
      </c>
      <c r="AI32" s="117" t="s">
        <v>151</v>
      </c>
      <c r="AJ32" s="118"/>
      <c r="AK32" s="119" t="s">
        <v>162</v>
      </c>
      <c r="AL32" s="61" t="s">
        <v>385</v>
      </c>
      <c r="AM32" s="120">
        <v>45473</v>
      </c>
      <c r="AN32" s="121"/>
      <c r="AO32" s="122"/>
      <c r="AP32" s="123"/>
    </row>
    <row r="33" spans="1:42" ht="174" customHeight="1" thickTop="1">
      <c r="A33" s="398">
        <v>3</v>
      </c>
      <c r="B33" s="397" t="s">
        <v>163</v>
      </c>
      <c r="C33" s="424" t="s">
        <v>155</v>
      </c>
      <c r="D33" s="388" t="s">
        <v>164</v>
      </c>
      <c r="E33" s="387" t="s">
        <v>165</v>
      </c>
      <c r="F33" s="425" t="s">
        <v>166</v>
      </c>
      <c r="G33" s="390" t="s">
        <v>143</v>
      </c>
      <c r="H33" s="397"/>
      <c r="I33" s="397"/>
      <c r="J33" s="397"/>
      <c r="K33" s="397" t="s">
        <v>389</v>
      </c>
      <c r="L33" s="398">
        <v>4</v>
      </c>
      <c r="M33" s="399" t="str">
        <f t="shared" si="8"/>
        <v>Baja</v>
      </c>
      <c r="N33" s="400">
        <f t="shared" si="9"/>
        <v>0.4</v>
      </c>
      <c r="O33" s="390" t="s">
        <v>168</v>
      </c>
      <c r="P33" s="392" t="str">
        <f ca="1">IF(NOT(ISERROR(MATCH(O33,'Tabla Impacto'!$B$221:$B$223,0))),'Tabla Impacto'!$F$223&amp;"Por favor no seleccionar los criterios de impacto(Afectación Económica o presupuestal y Pérdida Reputacional)",O33)</f>
        <v xml:space="preserve">     Entre 10 y 50 SMLMV </v>
      </c>
      <c r="Q33" s="399" t="str">
        <f ca="1">IF(OR(P33='Tabla Impacto'!$C$11,P33='Tabla Impacto'!$D$11),"Leve",IF(OR(P33='Tabla Impacto'!$C$12,P33='Tabla Impacto'!$D$12),"Menor",IF(OR(P33='Tabla Impacto'!$C$13,P33='Tabla Impacto'!$D$13),"Moderado",IF(OR(P33='Tabla Impacto'!$C$14,P33='Tabla Impacto'!$D$14),"Mayor",IF(OR(P33='Tabla Impacto'!$C$15,P33='Tabla Impacto'!$D$15),"Catastrófico","")))))</f>
        <v>Menor</v>
      </c>
      <c r="R33" s="423">
        <f t="shared" ca="1" si="10"/>
        <v>0.4</v>
      </c>
      <c r="S33" s="404" t="s">
        <v>160</v>
      </c>
      <c r="T33" s="124">
        <v>1</v>
      </c>
      <c r="U33" s="125" t="s">
        <v>390</v>
      </c>
      <c r="V33" s="126" t="str">
        <f t="shared" si="0"/>
        <v>Probabilidad</v>
      </c>
      <c r="W33" s="58" t="s">
        <v>146</v>
      </c>
      <c r="X33" s="58" t="s">
        <v>147</v>
      </c>
      <c r="Y33" s="54" t="str">
        <f t="shared" si="1"/>
        <v>40%</v>
      </c>
      <c r="Z33" s="58" t="s">
        <v>152</v>
      </c>
      <c r="AA33" s="58" t="s">
        <v>149</v>
      </c>
      <c r="AB33" s="58" t="s">
        <v>150</v>
      </c>
      <c r="AC33" s="127">
        <f t="shared" si="11"/>
        <v>0.24</v>
      </c>
      <c r="AD33" s="55" t="str">
        <f t="shared" si="2"/>
        <v>Baja</v>
      </c>
      <c r="AE33" s="54">
        <f t="shared" si="3"/>
        <v>0.24</v>
      </c>
      <c r="AF33" s="55" t="str">
        <f t="shared" ca="1" si="12"/>
        <v>Menor</v>
      </c>
      <c r="AG33" s="56">
        <f t="shared" ca="1" si="13"/>
        <v>0.4</v>
      </c>
      <c r="AH33" s="57" t="s">
        <v>160</v>
      </c>
      <c r="AI33" s="58" t="s">
        <v>169</v>
      </c>
      <c r="AJ33" s="59"/>
      <c r="AK33" s="394"/>
      <c r="AL33" s="395"/>
      <c r="AM33" s="396"/>
      <c r="AN33" s="128"/>
      <c r="AO33" s="129"/>
      <c r="AP33" s="130"/>
    </row>
    <row r="34" spans="1:42" ht="75.75" customHeight="1" thickBot="1">
      <c r="A34" s="316"/>
      <c r="B34" s="316"/>
      <c r="C34" s="386"/>
      <c r="D34" s="372"/>
      <c r="E34" s="372"/>
      <c r="F34" s="372"/>
      <c r="G34" s="391"/>
      <c r="H34" s="316"/>
      <c r="I34" s="316"/>
      <c r="J34" s="316"/>
      <c r="K34" s="316"/>
      <c r="L34" s="316"/>
      <c r="M34" s="386"/>
      <c r="N34" s="301"/>
      <c r="O34" s="391"/>
      <c r="P34" s="393"/>
      <c r="Q34" s="386"/>
      <c r="R34" s="301"/>
      <c r="S34" s="316"/>
      <c r="T34" s="131">
        <v>2</v>
      </c>
      <c r="U34" s="132" t="s">
        <v>170</v>
      </c>
      <c r="V34" s="133" t="str">
        <f t="shared" si="0"/>
        <v>Probabilidad</v>
      </c>
      <c r="W34" s="117" t="s">
        <v>146</v>
      </c>
      <c r="X34" s="117" t="s">
        <v>147</v>
      </c>
      <c r="Y34" s="114" t="str">
        <f t="shared" si="1"/>
        <v>40%</v>
      </c>
      <c r="Z34" s="117" t="s">
        <v>152</v>
      </c>
      <c r="AA34" s="117" t="s">
        <v>149</v>
      </c>
      <c r="AB34" s="117" t="s">
        <v>150</v>
      </c>
      <c r="AC34" s="134">
        <f>IFERROR(IF(AND(V33="Probabilidad",V34="Probabilidad"),(AE33-(+AE33*Y34)),IF(V34="Probabilidad",(N33-(+N33*Y34)),IF(V34="Impacto",AE33,""))),"")</f>
        <v>0.14399999999999999</v>
      </c>
      <c r="AD34" s="115" t="str">
        <f t="shared" si="2"/>
        <v>Muy Baja</v>
      </c>
      <c r="AE34" s="114">
        <f t="shared" si="3"/>
        <v>0.14399999999999999</v>
      </c>
      <c r="AF34" s="115" t="str">
        <f t="shared" ca="1" si="12"/>
        <v>Menor</v>
      </c>
      <c r="AG34" s="135">
        <f ca="1">IFERROR(IF(AND(V33="Impacto",V34="Impacto"),(AG33-(+AG33*Y34)),IF(V34="Impacto",(R33-(+R33*Y34)),IF(V34="Probabilidad",AG33,""))),"")</f>
        <v>0.4</v>
      </c>
      <c r="AH34" s="116" t="str">
        <f ca="1">IFERROR(IF(OR(AND(AD34="Muy Baja",AF34="Leve"),AND(AD34="Muy Baja",AF34="Menor"),AND(AD34="Baja",AF34="Leve")),"Bajo",IF(OR(AND(AD34="Muy baja",AF34="Moderado"),AND(AD34="Baja",AF34="Menor"),AND(AD34="Baja",AF34="Moderado"),AND(AD34="Media",AF34="Leve"),AND(AD34="Media",AF34="Menor"),AND(AD34="Media",AF34="Moderado"),AND(AD34="Alta",AF34="Leve"),AND(AD34="Alta",AF34="Menor")),"Moderado",IF(OR(AND(AD34="Muy Baja",AF34="Mayor"),AND(AD34="Baja",AF34="Mayor"),AND(AD34="Media",AF34="Mayor"),AND(AD34="Alta",AF34="Moderado"),AND(AD34="Alta",AF34="Mayor"),AND(AD34="Muy Alta",AF34="Leve"),AND(AD34="Muy Alta",AF34="Menor"),AND(AD34="Muy Alta",AF34="Moderado"),AND(AD34="Muy Alta",AF34="Mayor")),"Alto",IF(OR(AND(AD34="Muy Baja",AF34="Catastrófico"),AND(AD34="Baja",AF34="Catastrófico"),AND(AD34="Media",AF34="Catastrófico"),AND(AD34="Alta",AF34="Catastrófico"),AND(AD34="Muy Alta",AF34="Catastrófico")),"Extremo","")))),"")</f>
        <v>Bajo</v>
      </c>
      <c r="AI34" s="117" t="s">
        <v>169</v>
      </c>
      <c r="AJ34" s="118"/>
      <c r="AK34" s="306"/>
      <c r="AL34" s="309"/>
      <c r="AM34" s="312"/>
      <c r="AN34" s="136"/>
      <c r="AO34" s="137"/>
      <c r="AP34" s="138"/>
    </row>
    <row r="35" spans="1:42" ht="112.5" customHeight="1" thickTop="1" thickBot="1">
      <c r="A35" s="139">
        <v>4</v>
      </c>
      <c r="B35" s="140" t="s">
        <v>163</v>
      </c>
      <c r="C35" s="141" t="s">
        <v>155</v>
      </c>
      <c r="D35" s="142" t="s">
        <v>171</v>
      </c>
      <c r="E35" s="142" t="s">
        <v>373</v>
      </c>
      <c r="F35" s="143" t="s">
        <v>374</v>
      </c>
      <c r="G35" s="144" t="s">
        <v>143</v>
      </c>
      <c r="H35" s="144"/>
      <c r="I35" s="144"/>
      <c r="J35" s="144"/>
      <c r="K35" s="144" t="s">
        <v>172</v>
      </c>
      <c r="L35" s="139">
        <v>2</v>
      </c>
      <c r="M35" s="145" t="str">
        <f>IF(L35&lt;=0,"",IF(L35&lt;=2,"Muy Baja",IF(L35&lt;=24,"Baja",IF(L35&lt;=500,"Media",IF(L35&lt;=5000,"Alta","Muy Alta")))))</f>
        <v>Muy Baja</v>
      </c>
      <c r="N35" s="146">
        <f>IF(M35="","",IF(M35="Muy Baja",0.2,IF(M35="Baja",0.4,IF(M35="Media",0.6,IF(M35="Alta",0.8,IF(M35="Muy Alta",1,))))))</f>
        <v>0.2</v>
      </c>
      <c r="O35" s="144" t="s">
        <v>168</v>
      </c>
      <c r="P35" s="146" t="str">
        <f ca="1">IF(NOT(ISERROR(MATCH(O35,'Tabla Impacto'!$B$221:$B$223,0))),'Tabla Impacto'!$F$223&amp;"Por favor no seleccionar los criterios de impacto(Afectación Económica o presupuestal y Pérdida Reputacional)",O35)</f>
        <v xml:space="preserve">     Entre 10 y 50 SMLMV </v>
      </c>
      <c r="Q35" s="145" t="str">
        <f ca="1">IF(OR(P35='Tabla Impacto'!$C$11,P35='Tabla Impacto'!$D$11),"Leve",IF(OR(P35='Tabla Impacto'!$C$12,P35='Tabla Impacto'!$D$12),"Menor",IF(OR(P35='Tabla Impacto'!$C$13,P35='Tabla Impacto'!$D$13),"Moderado",IF(OR(P35='Tabla Impacto'!$C$14,P35='Tabla Impacto'!$D$14),"Mayor",IF(OR(P35='Tabla Impacto'!$C$15,P35='Tabla Impacto'!$D$15),"Catastrófico","")))))</f>
        <v>Menor</v>
      </c>
      <c r="R35" s="147">
        <f ca="1">IF(Q35="","",IF(Q35="Leve",0.2,IF(Q35="Menor",0.4,IF(Q35="Moderado",0.6,IF(Q35="Mayor",0.8,IF(Q35="Catastrófico",1,))))))</f>
        <v>0.4</v>
      </c>
      <c r="S35" s="148" t="str">
        <f ca="1">IF(OR(AND(M35="Muy Baja",Q35="Leve"),AND(M35="Muy Baja",Q35="Menor"),AND(M35="Baja",Q35="Leve")),"Bajo",IF(OR(AND(M35="Muy baja",Q35="Moderado"),AND(M35="Baja",Q35="Menor"),AND(M35="Baja",Q35="Moderado"),AND(M35="Media",Q35="Leve"),AND(M35="Media",Q35="Menor"),AND(M35="Media",Q35="Moderado"),AND(M35="Alta",Q35="Leve"),AND(M35="Alta",Q35="Menor")),"Moderado",IF(OR(AND(M35="Muy Baja",Q35="Mayor"),AND(M35="Baja",Q35="Mayor"),AND(M35="Media",Q35="Mayor"),AND(M35="Alta",Q35="Moderado"),AND(M35="Alta",Q35="Mayor"),AND(M35="Muy Alta",Q35="Leve"),AND(M35="Muy Alta",Q35="Menor"),AND(M35="Muy Alta",Q35="Moderado"),AND(M35="Muy Alta",Q35="Mayor")),"Alto",IF(OR(AND(M35="Muy Baja",Q35="Catastrófico"),AND(M35="Baja",Q35="Catastrófico"),AND(M35="Media",Q35="Catastrófico"),AND(M35="Alta",Q35="Catastrófico"),AND(M35="Muy Alta",Q35="Catastrófico")),"Extremo",""))))</f>
        <v>Bajo</v>
      </c>
      <c r="T35" s="107">
        <v>1</v>
      </c>
      <c r="U35" s="108" t="s">
        <v>375</v>
      </c>
      <c r="V35" s="109" t="str">
        <f t="shared" si="0"/>
        <v>Probabilidad</v>
      </c>
      <c r="W35" s="110" t="s">
        <v>146</v>
      </c>
      <c r="X35" s="110" t="s">
        <v>147</v>
      </c>
      <c r="Y35" s="111" t="str">
        <f t="shared" si="1"/>
        <v>40%</v>
      </c>
      <c r="Z35" s="110" t="s">
        <v>152</v>
      </c>
      <c r="AA35" s="110" t="s">
        <v>149</v>
      </c>
      <c r="AB35" s="110" t="s">
        <v>150</v>
      </c>
      <c r="AC35" s="52">
        <f t="shared" ref="AC35:AC36" si="14">IFERROR(IF(V35="Probabilidad",(N35-(+N35*Y35)),IF(V35="Impacto",N35,"")),"")</f>
        <v>0.12</v>
      </c>
      <c r="AD35" s="113" t="s">
        <v>173</v>
      </c>
      <c r="AE35" s="149">
        <f t="shared" si="3"/>
        <v>0.12</v>
      </c>
      <c r="AF35" s="115" t="str">
        <f t="shared" ca="1" si="12"/>
        <v>Menor</v>
      </c>
      <c r="AG35" s="56">
        <f t="shared" ref="AG35:AG36" ca="1" si="15">IFERROR(IF(V35="Impacto",(R35-(+R35*Y35)),IF(V35="Probabilidad",R35,"")),"")</f>
        <v>0.4</v>
      </c>
      <c r="AH35" s="57" t="s">
        <v>153</v>
      </c>
      <c r="AI35" s="150" t="s">
        <v>169</v>
      </c>
      <c r="AJ35" s="151"/>
      <c r="AK35" s="79"/>
      <c r="AL35" s="80"/>
      <c r="AM35" s="152"/>
      <c r="AN35" s="153"/>
      <c r="AO35" s="154"/>
      <c r="AP35" s="155"/>
    </row>
    <row r="36" spans="1:42" ht="151.5" customHeight="1" thickTop="1" thickBot="1">
      <c r="A36" s="398">
        <v>5</v>
      </c>
      <c r="B36" s="397" t="s">
        <v>174</v>
      </c>
      <c r="C36" s="397" t="s">
        <v>155</v>
      </c>
      <c r="D36" s="397" t="s">
        <v>175</v>
      </c>
      <c r="E36" s="397" t="s">
        <v>176</v>
      </c>
      <c r="F36" s="401" t="s">
        <v>376</v>
      </c>
      <c r="G36" s="397" t="s">
        <v>143</v>
      </c>
      <c r="H36" s="397"/>
      <c r="I36" s="397"/>
      <c r="J36" s="397"/>
      <c r="K36" s="397" t="s">
        <v>144</v>
      </c>
      <c r="L36" s="398">
        <v>25</v>
      </c>
      <c r="M36" s="378" t="str">
        <f>IF(L36&lt;=0,"",IF(L36&lt;=2,"Muy Baja",IF(L36&lt;=24,"Baja",IF(L36&lt;=500,"Media",IF(L36&lt;=5000,"Alta","Muy Alta")))))</f>
        <v>Media</v>
      </c>
      <c r="N36" s="42">
        <f t="shared" ref="N36:N37" si="16">IF(M36="","",IF(M36="Muy Baja",0.2,IF(M36="Baja",0.4,IF(M36="Media",0.6,IF(M36="Alta",0.8,IF(M36="Muy Alta",1,))))))</f>
        <v>0.6</v>
      </c>
      <c r="O36" s="397" t="s">
        <v>159</v>
      </c>
      <c r="P36" s="380" t="str">
        <f ca="1">IF(NOT(ISERROR(MATCH(O36,'Tabla Impacto'!$B$221:$B$223,0))),'Tabla Impacto'!$F$223&amp;"Por favor no seleccionar los criterios de impacto(Afectación Económica o presupuestal y Pérdida Reputacional)",O36)</f>
        <v xml:space="preserve">     El riesgo afecta la imagen de alguna área de la organización</v>
      </c>
      <c r="Q36" s="378" t="str">
        <f ca="1">IF(OR(P36='Tabla Impacto'!$C$11,P36='Tabla Impacto'!$D$11),"Leve",IF(OR(P36='Tabla Impacto'!$C$12,P36='Tabla Impacto'!$D$12),"Menor",IF(OR(P36='Tabla Impacto'!$C$13,P36='Tabla Impacto'!$D$13),"Moderado",IF(OR(P36='Tabla Impacto'!$C$14,P36='Tabla Impacto'!$D$14),"Mayor",IF(OR(P36='Tabla Impacto'!$C$15,P36='Tabla Impacto'!$D$15),"Catastrófico","")))))</f>
        <v>Leve</v>
      </c>
      <c r="R36" s="403">
        <f ca="1">IF(Q36="","",IF(Q36="Leve",0.2,IF(Q36="Menor",0.4,IF(Q36="Moderado",0.6,IF(Q36="Mayor",0.8,IF(Q36="Catastrófico",1,))))))</f>
        <v>0.2</v>
      </c>
      <c r="S36" s="404" t="str">
        <f ca="1">IF(OR(AND(M36="Muy Baja",Q36="Leve"),AND(M36="Muy Baja",Q36="Menor"),AND(M36="Baja",Q36="Leve")),"Bajo",IF(OR(AND(M36="Muy baja",Q36="Moderado"),AND(M36="Baja",Q36="Menor"),AND(M36="Baja",Q36="Moderado"),AND(M36="Media",Q36="Leve"),AND(M36="Media",Q36="Menor"),AND(M36="Media",Q36="Moderado"),AND(M36="Alta",Q36="Leve"),AND(M36="Alta",Q36="Menor")),"Moderado",IF(OR(AND(M36="Muy Baja",Q36="Mayor"),AND(M36="Baja",Q36="Mayor"),AND(M36="Media",Q36="Mayor"),AND(M36="Alta",Q36="Moderado"),AND(M36="Alta",Q36="Mayor"),AND(M36="Muy Alta",Q36="Leve"),AND(M36="Muy Alta",Q36="Menor"),AND(M36="Muy Alta",Q36="Moderado"),AND(M36="Muy Alta",Q36="Mayor")),"Alto",IF(OR(AND(M36="Muy Baja",Q36="Catastrófico"),AND(M36="Baja",Q36="Catastrófico"),AND(M36="Media",Q36="Catastrófico"),AND(M36="Alta",Q36="Catastrófico"),AND(M36="Muy Alta",Q36="Catastrófico")),"Extremo",""))))</f>
        <v>Moderado</v>
      </c>
      <c r="T36" s="46">
        <v>1</v>
      </c>
      <c r="U36" s="47" t="s">
        <v>177</v>
      </c>
      <c r="V36" s="48" t="str">
        <f t="shared" ref="V36:V37" si="17">IF(OR(W36="Preventivo",W36="Detectivo"),"Probabilidad",IF(W36="Correctivo","Impacto",""))</f>
        <v>Probabilidad</v>
      </c>
      <c r="W36" s="49" t="s">
        <v>146</v>
      </c>
      <c r="X36" s="49" t="s">
        <v>147</v>
      </c>
      <c r="Y36" s="50" t="str">
        <f t="shared" ref="Y36:Y37" si="18">IF(AND(W36="Preventivo",X36="Automático"),"50%",IF(AND(W36="Preventivo",X36="Manual"),"40%",IF(AND(W36="Detectivo",X36="Automático"),"40%",IF(AND(W36="Detectivo",X36="Manual"),"30%",IF(AND(W36="Correctivo",X36="Automático"),"35%",IF(AND(W36="Correctivo",X36="Manual"),"25%",""))))))</f>
        <v>40%</v>
      </c>
      <c r="Z36" s="49" t="s">
        <v>152</v>
      </c>
      <c r="AA36" s="49" t="s">
        <v>149</v>
      </c>
      <c r="AB36" s="49" t="s">
        <v>178</v>
      </c>
      <c r="AC36" s="52">
        <f t="shared" si="14"/>
        <v>0.36</v>
      </c>
      <c r="AD36" s="113" t="s">
        <v>173</v>
      </c>
      <c r="AE36" s="54">
        <f t="shared" ref="AE36:AE37" si="19">+AC36</f>
        <v>0.36</v>
      </c>
      <c r="AF36" s="55" t="str">
        <f t="shared" ca="1" si="12"/>
        <v>Leve</v>
      </c>
      <c r="AG36" s="56">
        <f t="shared" ca="1" si="15"/>
        <v>0.2</v>
      </c>
      <c r="AH36" s="57" t="s">
        <v>153</v>
      </c>
      <c r="AI36" s="58" t="s">
        <v>151</v>
      </c>
      <c r="AJ36" s="59"/>
      <c r="AK36" s="304" t="s">
        <v>179</v>
      </c>
      <c r="AL36" s="307" t="s">
        <v>180</v>
      </c>
      <c r="AM36" s="405">
        <v>45626</v>
      </c>
      <c r="AN36" s="63"/>
      <c r="AO36" s="156"/>
      <c r="AP36" s="65"/>
    </row>
    <row r="37" spans="1:42" ht="105.75" customHeight="1" thickTop="1" thickBot="1">
      <c r="A37" s="319"/>
      <c r="B37" s="318"/>
      <c r="C37" s="379"/>
      <c r="D37" s="379"/>
      <c r="E37" s="379"/>
      <c r="F37" s="379"/>
      <c r="G37" s="379"/>
      <c r="H37" s="379"/>
      <c r="I37" s="379"/>
      <c r="J37" s="379"/>
      <c r="K37" s="379"/>
      <c r="L37" s="379"/>
      <c r="M37" s="379"/>
      <c r="N37" s="103" t="str">
        <f t="shared" si="16"/>
        <v/>
      </c>
      <c r="O37" s="379"/>
      <c r="P37" s="402"/>
      <c r="Q37" s="379"/>
      <c r="R37" s="379"/>
      <c r="S37" s="379"/>
      <c r="T37" s="157">
        <v>2</v>
      </c>
      <c r="U37" s="158" t="s">
        <v>377</v>
      </c>
      <c r="V37" s="109" t="str">
        <f t="shared" si="17"/>
        <v>Probabilidad</v>
      </c>
      <c r="W37" s="159" t="s">
        <v>146</v>
      </c>
      <c r="X37" s="159" t="s">
        <v>147</v>
      </c>
      <c r="Y37" s="111" t="str">
        <f t="shared" si="18"/>
        <v>40%</v>
      </c>
      <c r="Z37" s="159" t="s">
        <v>148</v>
      </c>
      <c r="AA37" s="159" t="s">
        <v>149</v>
      </c>
      <c r="AB37" s="160" t="s">
        <v>150</v>
      </c>
      <c r="AC37" s="161">
        <f>IFERROR(IF(AND(V36="Probabilidad",V37="Probabilidad"),(AE36-(+AE36*Y37)),IF(V37="Probabilidad",(N36-(+N36*Y37)),IF(V37="Impacto",AE36,""))),"")</f>
        <v>0.216</v>
      </c>
      <c r="AD37" s="113" t="s">
        <v>173</v>
      </c>
      <c r="AE37" s="114">
        <f t="shared" si="19"/>
        <v>0.216</v>
      </c>
      <c r="AF37" s="115" t="str">
        <f t="shared" ca="1" si="12"/>
        <v>Leve</v>
      </c>
      <c r="AG37" s="135">
        <f ca="1">IFERROR(IF(AND(V36="Impacto",V37="Impacto"),(AG36-(+AG36*Y37)),IF(V37="Impacto",(R36-(+R36*Y37)),IF(V37="Probabilidad",AG36,""))),"")</f>
        <v>0.2</v>
      </c>
      <c r="AH37" s="57" t="s">
        <v>153</v>
      </c>
      <c r="AI37" s="117" t="s">
        <v>151</v>
      </c>
      <c r="AJ37" s="118"/>
      <c r="AK37" s="306"/>
      <c r="AL37" s="309"/>
      <c r="AM37" s="312"/>
      <c r="AN37" s="121"/>
      <c r="AO37" s="122"/>
      <c r="AP37" s="123"/>
    </row>
    <row r="38" spans="1:42" ht="20.25" customHeight="1" thickTop="1">
      <c r="A38" s="162"/>
      <c r="B38" s="162"/>
      <c r="C38" s="162"/>
      <c r="D38" s="162"/>
      <c r="E38" s="162"/>
      <c r="F38" s="163"/>
      <c r="G38" s="163"/>
      <c r="H38" s="163"/>
      <c r="I38" s="163"/>
      <c r="J38" s="163"/>
      <c r="K38" s="164"/>
      <c r="L38" s="163"/>
      <c r="M38" s="163"/>
      <c r="N38" s="163"/>
      <c r="O38" s="163"/>
      <c r="P38" s="406">
        <f ca="1">IF(NOT(ISERROR(MATCH(O38,'Tabla Impacto'!$B$221:$B$223,0))),'Tabla Impacto'!$F$223&amp;"Por favor no seleccionar los criterios de impacto(Afectación Económica o presupuestal y Pérdida Reputacional)",O38)</f>
        <v>0</v>
      </c>
      <c r="Q38" s="163"/>
      <c r="R38" s="163"/>
      <c r="S38" s="163"/>
      <c r="T38" s="163"/>
      <c r="U38" s="163"/>
      <c r="V38" s="165"/>
      <c r="W38" s="163"/>
      <c r="X38" s="163"/>
      <c r="Y38" s="163"/>
      <c r="Z38" s="163"/>
      <c r="AA38" s="163"/>
      <c r="AB38" s="163"/>
      <c r="AC38" s="163"/>
      <c r="AD38" s="163"/>
      <c r="AE38" s="163"/>
      <c r="AF38" s="163"/>
      <c r="AG38" s="163"/>
      <c r="AH38" s="163"/>
      <c r="AI38" s="163"/>
      <c r="AJ38" s="166"/>
      <c r="AK38" s="163"/>
      <c r="AL38" s="163"/>
      <c r="AM38" s="163"/>
      <c r="AN38" s="163"/>
      <c r="AO38" s="163"/>
      <c r="AP38" s="163"/>
    </row>
    <row r="39" spans="1:42" ht="13.5" customHeight="1">
      <c r="A39" s="163"/>
      <c r="B39" s="163"/>
      <c r="C39" s="167" t="s">
        <v>181</v>
      </c>
      <c r="D39" s="163"/>
      <c r="E39" s="163"/>
      <c r="F39" s="163"/>
      <c r="G39" s="163"/>
      <c r="H39" s="163"/>
      <c r="I39" s="163"/>
      <c r="J39" s="163"/>
      <c r="K39" s="163"/>
      <c r="L39" s="163"/>
      <c r="M39" s="163"/>
      <c r="N39" s="163"/>
      <c r="O39" s="163"/>
      <c r="P39" s="272"/>
      <c r="Q39" s="163"/>
      <c r="R39" s="163"/>
      <c r="S39" s="163"/>
      <c r="T39" s="163"/>
      <c r="U39" s="163"/>
      <c r="V39" s="165"/>
      <c r="W39" s="163"/>
      <c r="X39" s="163"/>
      <c r="Y39" s="163"/>
      <c r="Z39" s="163"/>
      <c r="AA39" s="163"/>
      <c r="AB39" s="163"/>
      <c r="AC39" s="163"/>
      <c r="AD39" s="163"/>
      <c r="AE39" s="163"/>
      <c r="AF39" s="163"/>
      <c r="AG39" s="163"/>
      <c r="AH39" s="163"/>
      <c r="AI39" s="163"/>
      <c r="AJ39" s="166"/>
      <c r="AK39" s="163"/>
      <c r="AL39" s="163"/>
      <c r="AM39" s="163"/>
      <c r="AN39" s="163"/>
      <c r="AO39" s="163"/>
      <c r="AP39" s="163"/>
    </row>
    <row r="40" spans="1:42" ht="13.5" customHeight="1">
      <c r="A40" s="162"/>
      <c r="B40" s="162"/>
      <c r="C40" s="162"/>
      <c r="D40" s="162"/>
      <c r="E40" s="162"/>
      <c r="F40" s="163"/>
      <c r="G40" s="163"/>
      <c r="H40" s="163"/>
      <c r="I40" s="163"/>
      <c r="J40" s="163"/>
      <c r="K40" s="164"/>
      <c r="L40" s="163"/>
      <c r="M40" s="163"/>
      <c r="N40" s="163"/>
      <c r="O40" s="163"/>
      <c r="P40" s="272"/>
      <c r="Q40" s="163"/>
      <c r="R40" s="163"/>
      <c r="S40" s="163"/>
      <c r="T40" s="163"/>
      <c r="U40" s="163"/>
      <c r="V40" s="165"/>
      <c r="W40" s="163"/>
      <c r="X40" s="163"/>
      <c r="Y40" s="163"/>
      <c r="Z40" s="163"/>
      <c r="AA40" s="163"/>
      <c r="AB40" s="163"/>
      <c r="AC40" s="163"/>
      <c r="AD40" s="163"/>
      <c r="AE40" s="163"/>
      <c r="AF40" s="163"/>
      <c r="AG40" s="163"/>
      <c r="AH40" s="163"/>
      <c r="AI40" s="163"/>
      <c r="AJ40" s="166"/>
      <c r="AK40" s="163"/>
      <c r="AL40" s="163"/>
      <c r="AM40" s="163"/>
      <c r="AN40" s="163"/>
      <c r="AO40" s="163"/>
      <c r="AP40" s="163"/>
    </row>
    <row r="41" spans="1:42" s="529" customFormat="1" ht="9.75" customHeight="1">
      <c r="A41" s="524"/>
      <c r="B41" s="524"/>
      <c r="C41" s="524"/>
      <c r="D41" s="524"/>
      <c r="E41" s="524"/>
      <c r="F41" s="525"/>
      <c r="G41" s="525"/>
      <c r="H41" s="525"/>
      <c r="I41" s="525"/>
      <c r="J41" s="525"/>
      <c r="K41" s="526"/>
      <c r="L41" s="525"/>
      <c r="M41" s="525"/>
      <c r="N41" s="525"/>
      <c r="O41" s="525"/>
      <c r="P41" s="525"/>
      <c r="Q41" s="525"/>
      <c r="R41" s="525"/>
      <c r="S41" s="525"/>
      <c r="T41" s="525"/>
      <c r="U41" s="525"/>
      <c r="V41" s="527"/>
      <c r="W41" s="525"/>
      <c r="X41" s="525"/>
      <c r="Y41" s="525"/>
      <c r="Z41" s="525"/>
      <c r="AA41" s="525"/>
      <c r="AB41" s="525"/>
      <c r="AC41" s="525"/>
      <c r="AD41" s="525"/>
      <c r="AE41" s="525"/>
      <c r="AF41" s="525"/>
      <c r="AG41" s="525"/>
      <c r="AH41" s="525"/>
      <c r="AI41" s="525"/>
      <c r="AJ41" s="528"/>
      <c r="AK41" s="525"/>
      <c r="AL41" s="525"/>
      <c r="AM41" s="525"/>
      <c r="AN41" s="525"/>
      <c r="AO41" s="525"/>
      <c r="AP41" s="525"/>
    </row>
    <row r="42" spans="1:42" ht="13.5" customHeight="1">
      <c r="A42" s="162"/>
      <c r="B42" s="162"/>
      <c r="C42" s="162"/>
      <c r="D42" s="162"/>
      <c r="E42" s="162"/>
      <c r="F42" s="163"/>
      <c r="G42" s="163"/>
      <c r="H42" s="163"/>
      <c r="I42" s="163"/>
      <c r="J42" s="163"/>
      <c r="K42" s="164"/>
      <c r="L42" s="163"/>
      <c r="M42" s="163"/>
      <c r="N42" s="163"/>
      <c r="O42" s="163"/>
      <c r="P42" s="163"/>
      <c r="Q42" s="163"/>
      <c r="R42" s="163"/>
      <c r="S42" s="163"/>
      <c r="T42" s="163"/>
      <c r="U42" s="163"/>
      <c r="V42" s="165"/>
      <c r="W42" s="163"/>
      <c r="X42" s="163"/>
      <c r="Y42" s="163"/>
      <c r="Z42" s="163"/>
      <c r="AA42" s="163"/>
      <c r="AB42" s="163"/>
      <c r="AC42" s="163"/>
      <c r="AD42" s="163"/>
      <c r="AE42" s="163"/>
      <c r="AF42" s="163"/>
      <c r="AG42" s="163"/>
      <c r="AH42" s="163"/>
      <c r="AI42" s="163"/>
      <c r="AJ42" s="163"/>
      <c r="AK42" s="163"/>
      <c r="AL42" s="163"/>
      <c r="AM42" s="163"/>
      <c r="AN42" s="163"/>
      <c r="AO42" s="163"/>
      <c r="AP42" s="163"/>
    </row>
    <row r="43" spans="1:42" ht="13.5" customHeight="1">
      <c r="A43" s="162"/>
      <c r="B43" s="162"/>
      <c r="C43" s="162"/>
      <c r="D43" s="162"/>
      <c r="E43" s="162"/>
      <c r="F43" s="163"/>
      <c r="G43" s="163"/>
      <c r="H43" s="163"/>
      <c r="I43" s="163"/>
      <c r="J43" s="163"/>
      <c r="K43" s="164"/>
      <c r="L43" s="163"/>
      <c r="M43" s="163"/>
      <c r="N43" s="163"/>
      <c r="O43" s="163"/>
      <c r="P43" s="163"/>
      <c r="Q43" s="163"/>
      <c r="R43" s="163"/>
      <c r="S43" s="163"/>
      <c r="T43" s="163"/>
      <c r="U43" s="163"/>
      <c r="V43" s="165"/>
      <c r="W43" s="163"/>
      <c r="X43" s="163"/>
      <c r="Y43" s="163"/>
      <c r="Z43" s="163"/>
      <c r="AA43" s="163"/>
      <c r="AB43" s="163"/>
      <c r="AC43" s="163"/>
      <c r="AD43" s="163"/>
      <c r="AE43" s="163"/>
      <c r="AF43" s="163"/>
      <c r="AG43" s="163"/>
      <c r="AH43" s="163"/>
      <c r="AI43" s="163"/>
      <c r="AJ43" s="163"/>
      <c r="AK43" s="163"/>
      <c r="AL43" s="163"/>
      <c r="AM43" s="163"/>
      <c r="AN43" s="163"/>
      <c r="AO43" s="163"/>
      <c r="AP43" s="163"/>
    </row>
    <row r="44" spans="1:42" ht="13.5" customHeight="1">
      <c r="A44" s="162"/>
      <c r="B44" s="162"/>
      <c r="C44" s="162"/>
      <c r="D44" s="162"/>
      <c r="E44" s="162"/>
      <c r="F44" s="163"/>
      <c r="G44" s="163"/>
      <c r="H44" s="163"/>
      <c r="I44" s="163"/>
      <c r="J44" s="163"/>
      <c r="K44" s="164"/>
      <c r="L44" s="163"/>
      <c r="M44" s="163"/>
      <c r="N44" s="163"/>
      <c r="O44" s="163"/>
      <c r="P44" s="163"/>
      <c r="Q44" s="163"/>
      <c r="R44" s="163"/>
      <c r="S44" s="163"/>
      <c r="T44" s="163"/>
      <c r="U44" s="163"/>
      <c r="V44" s="165"/>
      <c r="W44" s="163"/>
      <c r="X44" s="163"/>
      <c r="Y44" s="163"/>
      <c r="Z44" s="163"/>
      <c r="AA44" s="163"/>
      <c r="AB44" s="163"/>
      <c r="AC44" s="163"/>
      <c r="AD44" s="163"/>
      <c r="AE44" s="163"/>
      <c r="AF44" s="163"/>
      <c r="AG44" s="163"/>
      <c r="AH44" s="163"/>
      <c r="AI44" s="163"/>
      <c r="AJ44" s="163"/>
      <c r="AK44" s="163"/>
      <c r="AL44" s="163"/>
      <c r="AM44" s="163"/>
      <c r="AN44" s="163"/>
      <c r="AO44" s="163"/>
      <c r="AP44" s="163"/>
    </row>
    <row r="45" spans="1:42" ht="13.5" customHeight="1">
      <c r="A45" s="162"/>
      <c r="B45" s="162"/>
      <c r="C45" s="162"/>
      <c r="D45" s="162"/>
      <c r="E45" s="162"/>
      <c r="F45" s="163"/>
      <c r="G45" s="163"/>
      <c r="H45" s="163"/>
      <c r="I45" s="163"/>
      <c r="J45" s="163"/>
      <c r="K45" s="164"/>
      <c r="L45" s="163"/>
      <c r="M45" s="163"/>
      <c r="N45" s="163"/>
      <c r="O45" s="163"/>
      <c r="P45" s="163"/>
      <c r="Q45" s="163"/>
      <c r="R45" s="163"/>
      <c r="S45" s="163"/>
      <c r="T45" s="163"/>
      <c r="U45" s="163"/>
      <c r="V45" s="165"/>
      <c r="W45" s="163"/>
      <c r="X45" s="163"/>
      <c r="Y45" s="163"/>
      <c r="Z45" s="163"/>
      <c r="AA45" s="163"/>
      <c r="AB45" s="163"/>
      <c r="AC45" s="163"/>
      <c r="AD45" s="163"/>
      <c r="AE45" s="163"/>
      <c r="AF45" s="163"/>
      <c r="AG45" s="163"/>
      <c r="AH45" s="163"/>
      <c r="AI45" s="163"/>
      <c r="AJ45" s="163"/>
      <c r="AK45" s="163"/>
      <c r="AL45" s="163"/>
      <c r="AM45" s="163"/>
      <c r="AN45" s="163"/>
      <c r="AO45" s="163"/>
      <c r="AP45" s="163"/>
    </row>
    <row r="46" spans="1:42" ht="13.5" customHeight="1">
      <c r="A46" s="162"/>
      <c r="B46" s="162"/>
      <c r="C46" s="162"/>
      <c r="D46" s="162"/>
      <c r="E46" s="162"/>
      <c r="F46" s="163"/>
      <c r="G46" s="163"/>
      <c r="H46" s="163"/>
      <c r="I46" s="163"/>
      <c r="J46" s="163"/>
      <c r="K46" s="164"/>
      <c r="L46" s="163"/>
      <c r="M46" s="163"/>
      <c r="N46" s="163"/>
      <c r="O46" s="163"/>
      <c r="P46" s="163"/>
      <c r="Q46" s="163"/>
      <c r="R46" s="163"/>
      <c r="S46" s="163"/>
      <c r="T46" s="163"/>
      <c r="U46" s="163"/>
      <c r="V46" s="165"/>
      <c r="W46" s="163"/>
      <c r="X46" s="163"/>
      <c r="Y46" s="163"/>
      <c r="Z46" s="163"/>
      <c r="AA46" s="163"/>
      <c r="AB46" s="163"/>
      <c r="AC46" s="163"/>
      <c r="AD46" s="163"/>
      <c r="AE46" s="163"/>
      <c r="AF46" s="163"/>
      <c r="AG46" s="163"/>
      <c r="AH46" s="163"/>
      <c r="AI46" s="163"/>
      <c r="AJ46" s="163"/>
      <c r="AK46" s="163"/>
      <c r="AL46" s="163"/>
      <c r="AM46" s="163"/>
      <c r="AN46" s="163"/>
      <c r="AO46" s="163"/>
      <c r="AP46" s="163"/>
    </row>
    <row r="47" spans="1:42" ht="13.5" customHeight="1">
      <c r="A47" s="162"/>
      <c r="B47" s="162"/>
      <c r="C47" s="162"/>
      <c r="D47" s="162"/>
      <c r="E47" s="162"/>
      <c r="F47" s="163"/>
      <c r="G47" s="163"/>
      <c r="H47" s="163"/>
      <c r="I47" s="163"/>
      <c r="J47" s="163"/>
      <c r="K47" s="164"/>
      <c r="L47" s="163"/>
      <c r="M47" s="163"/>
      <c r="N47" s="163"/>
      <c r="O47" s="163"/>
      <c r="P47" s="163"/>
      <c r="Q47" s="163"/>
      <c r="R47" s="163"/>
      <c r="S47" s="163"/>
      <c r="T47" s="163"/>
      <c r="U47" s="163"/>
      <c r="V47" s="165"/>
      <c r="W47" s="163"/>
      <c r="X47" s="163"/>
      <c r="Y47" s="163"/>
      <c r="Z47" s="163"/>
      <c r="AA47" s="163"/>
      <c r="AB47" s="163"/>
      <c r="AC47" s="163"/>
      <c r="AD47" s="163"/>
      <c r="AE47" s="163"/>
      <c r="AF47" s="163"/>
      <c r="AG47" s="163"/>
      <c r="AH47" s="163"/>
      <c r="AI47" s="163"/>
      <c r="AJ47" s="163"/>
      <c r="AK47" s="163"/>
      <c r="AL47" s="163"/>
      <c r="AM47" s="163"/>
      <c r="AN47" s="163"/>
      <c r="AO47" s="163"/>
      <c r="AP47" s="163"/>
    </row>
    <row r="48" spans="1:42" ht="13.5" customHeight="1">
      <c r="A48" s="162"/>
      <c r="B48" s="162"/>
      <c r="C48" s="162"/>
      <c r="D48" s="162"/>
      <c r="E48" s="162"/>
      <c r="F48" s="163"/>
      <c r="G48" s="163"/>
      <c r="H48" s="163"/>
      <c r="I48" s="163"/>
      <c r="J48" s="163"/>
      <c r="K48" s="164"/>
      <c r="L48" s="163"/>
      <c r="M48" s="163"/>
      <c r="N48" s="163"/>
      <c r="O48" s="163"/>
      <c r="P48" s="163"/>
      <c r="Q48" s="163"/>
      <c r="R48" s="163"/>
      <c r="S48" s="163"/>
      <c r="T48" s="163"/>
      <c r="U48" s="163"/>
      <c r="V48" s="165"/>
      <c r="W48" s="163"/>
      <c r="X48" s="163"/>
      <c r="Y48" s="163"/>
      <c r="Z48" s="163"/>
      <c r="AA48" s="163"/>
      <c r="AB48" s="163"/>
      <c r="AC48" s="163"/>
      <c r="AD48" s="163"/>
      <c r="AE48" s="163"/>
      <c r="AF48" s="163"/>
      <c r="AG48" s="163"/>
      <c r="AH48" s="163"/>
      <c r="AI48" s="163"/>
      <c r="AJ48" s="163"/>
      <c r="AK48" s="163"/>
      <c r="AL48" s="163"/>
      <c r="AM48" s="163"/>
      <c r="AN48" s="163"/>
      <c r="AO48" s="163"/>
      <c r="AP48" s="163"/>
    </row>
    <row r="49" spans="1:42" ht="13.5" customHeight="1">
      <c r="A49" s="162"/>
      <c r="B49" s="162"/>
      <c r="C49" s="162"/>
      <c r="D49" s="162"/>
      <c r="E49" s="162"/>
      <c r="F49" s="163"/>
      <c r="G49" s="163"/>
      <c r="H49" s="163"/>
      <c r="I49" s="163"/>
      <c r="J49" s="163"/>
      <c r="K49" s="164"/>
      <c r="L49" s="163"/>
      <c r="M49" s="163"/>
      <c r="N49" s="163"/>
      <c r="O49" s="163"/>
      <c r="P49" s="163"/>
      <c r="Q49" s="163"/>
      <c r="R49" s="163"/>
      <c r="S49" s="163"/>
      <c r="T49" s="163"/>
      <c r="U49" s="163"/>
      <c r="V49" s="165"/>
      <c r="W49" s="163"/>
      <c r="X49" s="163"/>
      <c r="Y49" s="163"/>
      <c r="Z49" s="163"/>
      <c r="AA49" s="163"/>
      <c r="AB49" s="163"/>
      <c r="AC49" s="163"/>
      <c r="AD49" s="163"/>
      <c r="AE49" s="163"/>
      <c r="AF49" s="163"/>
      <c r="AG49" s="163"/>
      <c r="AH49" s="163"/>
      <c r="AI49" s="163"/>
      <c r="AJ49" s="163"/>
      <c r="AK49" s="163"/>
      <c r="AL49" s="163"/>
      <c r="AM49" s="163"/>
      <c r="AN49" s="163"/>
      <c r="AO49" s="163"/>
      <c r="AP49" s="163"/>
    </row>
    <row r="50" spans="1:42" ht="13.5" customHeight="1">
      <c r="A50" s="162"/>
      <c r="B50" s="162"/>
      <c r="C50" s="162"/>
      <c r="D50" s="162"/>
      <c r="E50" s="162"/>
      <c r="F50" s="163"/>
      <c r="G50" s="163"/>
      <c r="H50" s="163"/>
      <c r="I50" s="163"/>
      <c r="J50" s="163"/>
      <c r="K50" s="164"/>
      <c r="L50" s="163"/>
      <c r="M50" s="163"/>
      <c r="N50" s="163"/>
      <c r="O50" s="163"/>
      <c r="P50" s="163"/>
      <c r="Q50" s="163"/>
      <c r="R50" s="163"/>
      <c r="S50" s="163"/>
      <c r="T50" s="163"/>
      <c r="U50" s="163"/>
      <c r="V50" s="165"/>
      <c r="W50" s="163"/>
      <c r="X50" s="163"/>
      <c r="Y50" s="163"/>
      <c r="Z50" s="163"/>
      <c r="AA50" s="163"/>
      <c r="AB50" s="163"/>
      <c r="AC50" s="163"/>
      <c r="AD50" s="163"/>
      <c r="AE50" s="163"/>
      <c r="AF50" s="163"/>
      <c r="AG50" s="163"/>
      <c r="AH50" s="163"/>
      <c r="AI50" s="163"/>
      <c r="AJ50" s="163"/>
      <c r="AK50" s="163"/>
      <c r="AL50" s="163"/>
      <c r="AM50" s="163"/>
      <c r="AN50" s="163"/>
      <c r="AO50" s="163"/>
      <c r="AP50" s="163"/>
    </row>
    <row r="51" spans="1:42" ht="13.5" customHeight="1">
      <c r="A51" s="162"/>
      <c r="B51" s="162"/>
      <c r="C51" s="162"/>
      <c r="D51" s="162"/>
      <c r="E51" s="162"/>
      <c r="F51" s="163"/>
      <c r="G51" s="163"/>
      <c r="H51" s="163"/>
      <c r="I51" s="163"/>
      <c r="J51" s="163"/>
      <c r="K51" s="164"/>
      <c r="L51" s="163"/>
      <c r="M51" s="163"/>
      <c r="N51" s="163"/>
      <c r="O51" s="163"/>
      <c r="P51" s="163"/>
      <c r="Q51" s="163"/>
      <c r="R51" s="163"/>
      <c r="S51" s="163"/>
      <c r="T51" s="163"/>
      <c r="U51" s="163"/>
      <c r="V51" s="165"/>
      <c r="W51" s="163"/>
      <c r="X51" s="163"/>
      <c r="Y51" s="163"/>
      <c r="Z51" s="163"/>
      <c r="AA51" s="163"/>
      <c r="AB51" s="163"/>
      <c r="AC51" s="163"/>
      <c r="AD51" s="163"/>
      <c r="AE51" s="163"/>
      <c r="AF51" s="163"/>
      <c r="AG51" s="163"/>
      <c r="AH51" s="163"/>
      <c r="AI51" s="163"/>
      <c r="AJ51" s="163"/>
      <c r="AK51" s="163"/>
      <c r="AL51" s="163"/>
      <c r="AM51" s="163"/>
      <c r="AN51" s="163"/>
      <c r="AO51" s="163"/>
      <c r="AP51" s="163"/>
    </row>
    <row r="52" spans="1:42" ht="13.5" customHeight="1">
      <c r="A52" s="162"/>
      <c r="B52" s="162"/>
      <c r="C52" s="162"/>
      <c r="D52" s="162"/>
      <c r="E52" s="162"/>
      <c r="F52" s="163"/>
      <c r="G52" s="163"/>
      <c r="H52" s="163"/>
      <c r="I52" s="163"/>
      <c r="J52" s="163"/>
      <c r="K52" s="164"/>
      <c r="L52" s="163"/>
      <c r="M52" s="163"/>
      <c r="N52" s="163"/>
      <c r="O52" s="163"/>
      <c r="P52" s="163"/>
      <c r="Q52" s="163"/>
      <c r="R52" s="163"/>
      <c r="S52" s="163"/>
      <c r="T52" s="163"/>
      <c r="U52" s="163"/>
      <c r="V52" s="165"/>
      <c r="W52" s="163"/>
      <c r="X52" s="163"/>
      <c r="Y52" s="163"/>
      <c r="Z52" s="163"/>
      <c r="AA52" s="163"/>
      <c r="AB52" s="163"/>
      <c r="AC52" s="163"/>
      <c r="AD52" s="163"/>
      <c r="AE52" s="163"/>
      <c r="AF52" s="163"/>
      <c r="AG52" s="163"/>
      <c r="AH52" s="163"/>
      <c r="AI52" s="163"/>
      <c r="AJ52" s="163"/>
      <c r="AK52" s="163"/>
      <c r="AL52" s="163"/>
      <c r="AM52" s="163"/>
      <c r="AN52" s="163"/>
      <c r="AO52" s="163"/>
      <c r="AP52" s="163"/>
    </row>
    <row r="53" spans="1:42" ht="13.5" customHeight="1">
      <c r="A53" s="162"/>
      <c r="B53" s="162"/>
      <c r="C53" s="162"/>
      <c r="D53" s="162"/>
      <c r="E53" s="162"/>
      <c r="F53" s="163"/>
      <c r="G53" s="163"/>
      <c r="H53" s="163"/>
      <c r="I53" s="163"/>
      <c r="J53" s="163"/>
      <c r="K53" s="164"/>
      <c r="L53" s="163"/>
      <c r="M53" s="163"/>
      <c r="N53" s="163"/>
      <c r="O53" s="163"/>
      <c r="P53" s="163"/>
      <c r="Q53" s="163"/>
      <c r="R53" s="163"/>
      <c r="S53" s="163"/>
      <c r="T53" s="163"/>
      <c r="U53" s="163"/>
      <c r="V53" s="165"/>
      <c r="W53" s="163"/>
      <c r="X53" s="163"/>
      <c r="Y53" s="163"/>
      <c r="Z53" s="163"/>
      <c r="AA53" s="163"/>
      <c r="AB53" s="163"/>
      <c r="AC53" s="163"/>
      <c r="AD53" s="163"/>
      <c r="AE53" s="163"/>
      <c r="AF53" s="163"/>
      <c r="AG53" s="163"/>
      <c r="AH53" s="163"/>
      <c r="AI53" s="163"/>
      <c r="AJ53" s="163"/>
      <c r="AK53" s="163"/>
      <c r="AL53" s="163"/>
      <c r="AM53" s="163"/>
      <c r="AN53" s="163"/>
      <c r="AO53" s="163"/>
      <c r="AP53" s="163"/>
    </row>
    <row r="54" spans="1:42" ht="13.5" customHeight="1">
      <c r="A54" s="162"/>
      <c r="B54" s="162"/>
      <c r="C54" s="162"/>
      <c r="D54" s="162"/>
      <c r="E54" s="162"/>
      <c r="F54" s="163"/>
      <c r="G54" s="163"/>
      <c r="H54" s="163"/>
      <c r="I54" s="163"/>
      <c r="J54" s="163"/>
      <c r="K54" s="164"/>
      <c r="L54" s="163"/>
      <c r="M54" s="163"/>
      <c r="N54" s="163"/>
      <c r="O54" s="163"/>
      <c r="P54" s="163"/>
      <c r="Q54" s="163"/>
      <c r="R54" s="163"/>
      <c r="S54" s="163"/>
      <c r="T54" s="163"/>
      <c r="U54" s="163"/>
      <c r="V54" s="165"/>
      <c r="W54" s="163"/>
      <c r="X54" s="163"/>
      <c r="Y54" s="163"/>
      <c r="Z54" s="163"/>
      <c r="AA54" s="163"/>
      <c r="AB54" s="163"/>
      <c r="AC54" s="163"/>
      <c r="AD54" s="163"/>
      <c r="AE54" s="163"/>
      <c r="AF54" s="163"/>
      <c r="AG54" s="163"/>
      <c r="AH54" s="163"/>
      <c r="AI54" s="163"/>
      <c r="AJ54" s="163"/>
      <c r="AK54" s="163"/>
      <c r="AL54" s="163"/>
      <c r="AM54" s="163"/>
      <c r="AN54" s="163"/>
      <c r="AO54" s="163"/>
      <c r="AP54" s="163"/>
    </row>
    <row r="55" spans="1:42" ht="13.5" customHeight="1">
      <c r="A55" s="162"/>
      <c r="B55" s="162"/>
      <c r="C55" s="162"/>
      <c r="D55" s="162"/>
      <c r="E55" s="162"/>
      <c r="F55" s="163"/>
      <c r="G55" s="163"/>
      <c r="H55" s="163"/>
      <c r="I55" s="163"/>
      <c r="J55" s="163"/>
      <c r="K55" s="164"/>
      <c r="L55" s="163"/>
      <c r="M55" s="163"/>
      <c r="N55" s="163"/>
      <c r="O55" s="163"/>
      <c r="P55" s="163"/>
      <c r="Q55" s="163"/>
      <c r="R55" s="163"/>
      <c r="S55" s="163"/>
      <c r="T55" s="163"/>
      <c r="U55" s="163"/>
      <c r="V55" s="165"/>
      <c r="W55" s="163"/>
      <c r="X55" s="163"/>
      <c r="Y55" s="163"/>
      <c r="Z55" s="163"/>
      <c r="AA55" s="163"/>
      <c r="AB55" s="163"/>
      <c r="AC55" s="163"/>
      <c r="AD55" s="163"/>
      <c r="AE55" s="163"/>
      <c r="AF55" s="163"/>
      <c r="AG55" s="163"/>
      <c r="AH55" s="163"/>
      <c r="AI55" s="163"/>
      <c r="AJ55" s="163"/>
      <c r="AK55" s="163"/>
      <c r="AL55" s="163"/>
      <c r="AM55" s="163"/>
      <c r="AN55" s="163"/>
      <c r="AO55" s="163"/>
      <c r="AP55" s="163"/>
    </row>
    <row r="56" spans="1:42" ht="13.5" customHeight="1">
      <c r="A56" s="162"/>
      <c r="B56" s="162"/>
      <c r="C56" s="162"/>
      <c r="D56" s="162"/>
      <c r="E56" s="162"/>
      <c r="F56" s="163"/>
      <c r="G56" s="163"/>
      <c r="H56" s="163"/>
      <c r="I56" s="163"/>
      <c r="J56" s="163"/>
      <c r="K56" s="164"/>
      <c r="L56" s="163"/>
      <c r="M56" s="163"/>
      <c r="N56" s="163"/>
      <c r="O56" s="163"/>
      <c r="P56" s="163"/>
      <c r="Q56" s="163"/>
      <c r="R56" s="163"/>
      <c r="S56" s="163"/>
      <c r="T56" s="163"/>
      <c r="U56" s="163"/>
      <c r="V56" s="165"/>
      <c r="W56" s="163"/>
      <c r="X56" s="163"/>
      <c r="Y56" s="163"/>
      <c r="Z56" s="163"/>
      <c r="AA56" s="163"/>
      <c r="AB56" s="163"/>
      <c r="AC56" s="163"/>
      <c r="AD56" s="163"/>
      <c r="AE56" s="163"/>
      <c r="AF56" s="163"/>
      <c r="AG56" s="163"/>
      <c r="AH56" s="163"/>
      <c r="AI56" s="163"/>
      <c r="AJ56" s="163"/>
      <c r="AK56" s="163"/>
      <c r="AL56" s="163"/>
      <c r="AM56" s="163"/>
      <c r="AN56" s="163"/>
      <c r="AO56" s="163"/>
      <c r="AP56" s="163"/>
    </row>
    <row r="57" spans="1:42" ht="13.5" customHeight="1">
      <c r="A57" s="162"/>
      <c r="B57" s="162"/>
      <c r="C57" s="162"/>
      <c r="D57" s="162"/>
      <c r="E57" s="162"/>
      <c r="F57" s="163"/>
      <c r="G57" s="163"/>
      <c r="H57" s="163"/>
      <c r="I57" s="163"/>
      <c r="J57" s="163"/>
      <c r="K57" s="164"/>
      <c r="L57" s="163"/>
      <c r="M57" s="163"/>
      <c r="N57" s="163"/>
      <c r="O57" s="163"/>
      <c r="P57" s="163"/>
      <c r="Q57" s="163"/>
      <c r="R57" s="163"/>
      <c r="S57" s="163"/>
      <c r="T57" s="163"/>
      <c r="U57" s="163"/>
      <c r="V57" s="165"/>
      <c r="W57" s="163"/>
      <c r="X57" s="163"/>
      <c r="Y57" s="163"/>
      <c r="Z57" s="163"/>
      <c r="AA57" s="163"/>
      <c r="AB57" s="163"/>
      <c r="AC57" s="163"/>
      <c r="AD57" s="163"/>
      <c r="AE57" s="163"/>
      <c r="AF57" s="163"/>
      <c r="AG57" s="163"/>
      <c r="AH57" s="163"/>
      <c r="AI57" s="163"/>
      <c r="AJ57" s="163"/>
      <c r="AK57" s="163"/>
      <c r="AL57" s="163"/>
      <c r="AM57" s="163"/>
      <c r="AN57" s="163"/>
      <c r="AO57" s="163"/>
      <c r="AP57" s="163"/>
    </row>
    <row r="58" spans="1:42" ht="13.5" customHeight="1">
      <c r="A58" s="162"/>
      <c r="B58" s="162"/>
      <c r="C58" s="162"/>
      <c r="D58" s="162"/>
      <c r="E58" s="162"/>
      <c r="F58" s="163"/>
      <c r="G58" s="163"/>
      <c r="H58" s="163"/>
      <c r="I58" s="163"/>
      <c r="J58" s="163"/>
      <c r="K58" s="164"/>
      <c r="L58" s="163"/>
      <c r="M58" s="163"/>
      <c r="N58" s="163"/>
      <c r="O58" s="163"/>
      <c r="P58" s="163"/>
      <c r="Q58" s="163"/>
      <c r="R58" s="163"/>
      <c r="S58" s="163"/>
      <c r="T58" s="163"/>
      <c r="U58" s="163"/>
      <c r="V58" s="165"/>
      <c r="W58" s="163"/>
      <c r="X58" s="163"/>
      <c r="Y58" s="163"/>
      <c r="Z58" s="163"/>
      <c r="AA58" s="163"/>
      <c r="AB58" s="163"/>
      <c r="AC58" s="163"/>
      <c r="AD58" s="163"/>
      <c r="AE58" s="163"/>
      <c r="AF58" s="163"/>
      <c r="AG58" s="163"/>
      <c r="AH58" s="163"/>
      <c r="AI58" s="163"/>
      <c r="AJ58" s="163"/>
      <c r="AK58" s="163"/>
      <c r="AL58" s="163"/>
      <c r="AM58" s="163"/>
      <c r="AN58" s="163"/>
      <c r="AO58" s="163"/>
      <c r="AP58" s="163"/>
    </row>
    <row r="59" spans="1:42" ht="13.5" customHeight="1">
      <c r="A59" s="162"/>
      <c r="B59" s="162"/>
      <c r="C59" s="162"/>
      <c r="D59" s="162"/>
      <c r="E59" s="162"/>
      <c r="F59" s="163"/>
      <c r="G59" s="163"/>
      <c r="H59" s="163"/>
      <c r="I59" s="163"/>
      <c r="J59" s="163"/>
      <c r="K59" s="164"/>
      <c r="L59" s="163"/>
      <c r="M59" s="163"/>
      <c r="N59" s="163"/>
      <c r="O59" s="163"/>
      <c r="P59" s="163"/>
      <c r="Q59" s="163"/>
      <c r="R59" s="163"/>
      <c r="S59" s="163"/>
      <c r="T59" s="163"/>
      <c r="U59" s="163"/>
      <c r="V59" s="165"/>
      <c r="W59" s="163"/>
      <c r="X59" s="163"/>
      <c r="Y59" s="163"/>
      <c r="Z59" s="163"/>
      <c r="AA59" s="163"/>
      <c r="AB59" s="163"/>
      <c r="AC59" s="163"/>
      <c r="AD59" s="163"/>
      <c r="AE59" s="163"/>
      <c r="AF59" s="163"/>
      <c r="AG59" s="163"/>
      <c r="AH59" s="163"/>
      <c r="AI59" s="163"/>
      <c r="AJ59" s="163"/>
      <c r="AK59" s="163"/>
      <c r="AL59" s="163"/>
      <c r="AM59" s="163"/>
      <c r="AN59" s="163"/>
      <c r="AO59" s="163"/>
      <c r="AP59" s="163"/>
    </row>
    <row r="60" spans="1:42" ht="13.5" customHeight="1">
      <c r="A60" s="162"/>
      <c r="B60" s="162"/>
      <c r="C60" s="162"/>
      <c r="D60" s="162"/>
      <c r="E60" s="162"/>
      <c r="F60" s="163"/>
      <c r="G60" s="163"/>
      <c r="H60" s="163"/>
      <c r="I60" s="163"/>
      <c r="J60" s="163"/>
      <c r="K60" s="164"/>
      <c r="L60" s="163"/>
      <c r="M60" s="163"/>
      <c r="N60" s="163"/>
      <c r="O60" s="163"/>
      <c r="P60" s="163"/>
      <c r="Q60" s="163"/>
      <c r="R60" s="163"/>
      <c r="S60" s="163"/>
      <c r="T60" s="163"/>
      <c r="U60" s="163"/>
      <c r="V60" s="165"/>
      <c r="W60" s="163"/>
      <c r="X60" s="163"/>
      <c r="Y60" s="163"/>
      <c r="Z60" s="163"/>
      <c r="AA60" s="163"/>
      <c r="AB60" s="163"/>
      <c r="AC60" s="163"/>
      <c r="AD60" s="163"/>
      <c r="AE60" s="163"/>
      <c r="AF60" s="163"/>
      <c r="AG60" s="163"/>
      <c r="AH60" s="163"/>
      <c r="AI60" s="163"/>
      <c r="AJ60" s="163"/>
      <c r="AK60" s="163"/>
      <c r="AL60" s="163"/>
      <c r="AM60" s="163"/>
      <c r="AN60" s="163"/>
      <c r="AO60" s="163"/>
      <c r="AP60" s="163"/>
    </row>
    <row r="61" spans="1:42" ht="13.5" customHeight="1">
      <c r="A61" s="162"/>
      <c r="B61" s="162"/>
      <c r="C61" s="162"/>
      <c r="D61" s="162"/>
      <c r="E61" s="162"/>
      <c r="F61" s="163"/>
      <c r="G61" s="163"/>
      <c r="H61" s="163"/>
      <c r="I61" s="163"/>
      <c r="J61" s="163"/>
      <c r="K61" s="164"/>
      <c r="L61" s="163"/>
      <c r="M61" s="163"/>
      <c r="N61" s="163"/>
      <c r="O61" s="163"/>
      <c r="P61" s="163"/>
      <c r="Q61" s="163"/>
      <c r="R61" s="163"/>
      <c r="S61" s="163"/>
      <c r="T61" s="163"/>
      <c r="U61" s="163"/>
      <c r="V61" s="165"/>
      <c r="W61" s="163"/>
      <c r="X61" s="163"/>
      <c r="Y61" s="163"/>
      <c r="Z61" s="163"/>
      <c r="AA61" s="163"/>
      <c r="AB61" s="163"/>
      <c r="AC61" s="163"/>
      <c r="AD61" s="163"/>
      <c r="AE61" s="163"/>
      <c r="AF61" s="163"/>
      <c r="AG61" s="163"/>
      <c r="AH61" s="163"/>
      <c r="AI61" s="163"/>
      <c r="AJ61" s="163"/>
      <c r="AK61" s="163"/>
      <c r="AL61" s="163"/>
      <c r="AM61" s="163"/>
      <c r="AN61" s="163"/>
      <c r="AO61" s="163"/>
      <c r="AP61" s="163"/>
    </row>
    <row r="62" spans="1:42" ht="13.5" customHeight="1">
      <c r="A62" s="162"/>
      <c r="B62" s="162"/>
      <c r="C62" s="162"/>
      <c r="D62" s="162"/>
      <c r="E62" s="162"/>
      <c r="F62" s="163"/>
      <c r="G62" s="163"/>
      <c r="H62" s="163"/>
      <c r="I62" s="163"/>
      <c r="J62" s="163"/>
      <c r="K62" s="164"/>
      <c r="L62" s="163"/>
      <c r="M62" s="163"/>
      <c r="N62" s="163"/>
      <c r="O62" s="163"/>
      <c r="P62" s="163"/>
      <c r="Q62" s="163"/>
      <c r="R62" s="163"/>
      <c r="S62" s="163"/>
      <c r="T62" s="163"/>
      <c r="U62" s="163"/>
      <c r="V62" s="165"/>
      <c r="W62" s="163"/>
      <c r="X62" s="163"/>
      <c r="Y62" s="163"/>
      <c r="Z62" s="163"/>
      <c r="AA62" s="163"/>
      <c r="AB62" s="163"/>
      <c r="AC62" s="163"/>
      <c r="AD62" s="163"/>
      <c r="AE62" s="163"/>
      <c r="AF62" s="163"/>
      <c r="AG62" s="163"/>
      <c r="AH62" s="163"/>
      <c r="AI62" s="163"/>
      <c r="AJ62" s="163"/>
      <c r="AK62" s="163"/>
      <c r="AL62" s="163"/>
      <c r="AM62" s="163"/>
      <c r="AN62" s="163"/>
      <c r="AO62" s="163"/>
      <c r="AP62" s="163"/>
    </row>
    <row r="63" spans="1:42" ht="13.5" customHeight="1">
      <c r="A63" s="162"/>
      <c r="B63" s="162"/>
      <c r="C63" s="162"/>
      <c r="D63" s="162"/>
      <c r="E63" s="162"/>
      <c r="F63" s="163"/>
      <c r="G63" s="163"/>
      <c r="H63" s="163"/>
      <c r="I63" s="163"/>
      <c r="J63" s="163"/>
      <c r="K63" s="164"/>
      <c r="L63" s="163"/>
      <c r="M63" s="163"/>
      <c r="N63" s="163"/>
      <c r="O63" s="163"/>
      <c r="P63" s="163"/>
      <c r="Q63" s="163"/>
      <c r="R63" s="163"/>
      <c r="S63" s="163"/>
      <c r="T63" s="163"/>
      <c r="U63" s="163"/>
      <c r="V63" s="165"/>
      <c r="W63" s="163"/>
      <c r="X63" s="163"/>
      <c r="Y63" s="163"/>
      <c r="Z63" s="163"/>
      <c r="AA63" s="163"/>
      <c r="AB63" s="163"/>
      <c r="AC63" s="163"/>
      <c r="AD63" s="163"/>
      <c r="AE63" s="163"/>
      <c r="AF63" s="163"/>
      <c r="AG63" s="163"/>
      <c r="AH63" s="163"/>
      <c r="AI63" s="163"/>
      <c r="AJ63" s="163"/>
      <c r="AK63" s="163"/>
      <c r="AL63" s="163"/>
      <c r="AM63" s="163"/>
      <c r="AN63" s="163"/>
      <c r="AO63" s="163"/>
      <c r="AP63" s="163"/>
    </row>
    <row r="64" spans="1:42" ht="13.5" customHeight="1">
      <c r="A64" s="162"/>
      <c r="B64" s="162"/>
      <c r="C64" s="162"/>
      <c r="D64" s="162"/>
      <c r="E64" s="162"/>
      <c r="F64" s="163"/>
      <c r="G64" s="163"/>
      <c r="H64" s="163"/>
      <c r="I64" s="163"/>
      <c r="J64" s="163"/>
      <c r="K64" s="164"/>
      <c r="L64" s="163"/>
      <c r="M64" s="163"/>
      <c r="N64" s="163"/>
      <c r="O64" s="163"/>
      <c r="P64" s="163"/>
      <c r="Q64" s="163"/>
      <c r="R64" s="163"/>
      <c r="S64" s="163"/>
      <c r="T64" s="163"/>
      <c r="U64" s="163"/>
      <c r="V64" s="165"/>
      <c r="W64" s="163"/>
      <c r="X64" s="163"/>
      <c r="Y64" s="163"/>
      <c r="Z64" s="163"/>
      <c r="AA64" s="163"/>
      <c r="AB64" s="163"/>
      <c r="AC64" s="163"/>
      <c r="AD64" s="163"/>
      <c r="AE64" s="163"/>
      <c r="AF64" s="163"/>
      <c r="AG64" s="163"/>
      <c r="AH64" s="163"/>
      <c r="AI64" s="163"/>
      <c r="AJ64" s="163"/>
      <c r="AK64" s="163"/>
      <c r="AL64" s="163"/>
      <c r="AM64" s="163"/>
      <c r="AN64" s="163"/>
      <c r="AO64" s="163"/>
      <c r="AP64" s="163"/>
    </row>
    <row r="65" spans="1:42" ht="13.5" customHeight="1">
      <c r="A65" s="162"/>
      <c r="B65" s="162"/>
      <c r="C65" s="162"/>
      <c r="D65" s="162"/>
      <c r="E65" s="162"/>
      <c r="F65" s="163"/>
      <c r="G65" s="163"/>
      <c r="H65" s="163"/>
      <c r="I65" s="163"/>
      <c r="J65" s="163"/>
      <c r="K65" s="164"/>
      <c r="L65" s="163"/>
      <c r="M65" s="163"/>
      <c r="N65" s="163"/>
      <c r="O65" s="163"/>
      <c r="P65" s="163"/>
      <c r="Q65" s="163"/>
      <c r="R65" s="163"/>
      <c r="S65" s="163"/>
      <c r="T65" s="163"/>
      <c r="U65" s="163"/>
      <c r="V65" s="165"/>
      <c r="W65" s="163"/>
      <c r="X65" s="163"/>
      <c r="Y65" s="163"/>
      <c r="Z65" s="163"/>
      <c r="AA65" s="163"/>
      <c r="AB65" s="163"/>
      <c r="AC65" s="163"/>
      <c r="AD65" s="163"/>
      <c r="AE65" s="163"/>
      <c r="AF65" s="163"/>
      <c r="AG65" s="163"/>
      <c r="AH65" s="163"/>
      <c r="AI65" s="163"/>
      <c r="AJ65" s="163"/>
      <c r="AK65" s="163"/>
      <c r="AL65" s="163"/>
      <c r="AM65" s="163"/>
      <c r="AN65" s="163"/>
      <c r="AO65" s="163"/>
      <c r="AP65" s="163"/>
    </row>
    <row r="66" spans="1:42" ht="13.5" customHeight="1">
      <c r="A66" s="162"/>
      <c r="B66" s="162"/>
      <c r="C66" s="162"/>
      <c r="D66" s="162"/>
      <c r="E66" s="162"/>
      <c r="F66" s="163"/>
      <c r="G66" s="163"/>
      <c r="H66" s="163"/>
      <c r="I66" s="163"/>
      <c r="J66" s="163"/>
      <c r="K66" s="164"/>
      <c r="L66" s="163"/>
      <c r="M66" s="163"/>
      <c r="N66" s="163"/>
      <c r="O66" s="163"/>
      <c r="P66" s="163"/>
      <c r="Q66" s="163"/>
      <c r="R66" s="163"/>
      <c r="S66" s="163"/>
      <c r="T66" s="163"/>
      <c r="U66" s="163"/>
      <c r="V66" s="165"/>
      <c r="W66" s="163"/>
      <c r="X66" s="163"/>
      <c r="Y66" s="163"/>
      <c r="Z66" s="163"/>
      <c r="AA66" s="163"/>
      <c r="AB66" s="163"/>
      <c r="AC66" s="163"/>
      <c r="AD66" s="163"/>
      <c r="AE66" s="163"/>
      <c r="AF66" s="163"/>
      <c r="AG66" s="163"/>
      <c r="AH66" s="163"/>
      <c r="AI66" s="163"/>
      <c r="AJ66" s="163"/>
      <c r="AK66" s="163"/>
      <c r="AL66" s="163"/>
      <c r="AM66" s="163"/>
      <c r="AN66" s="163"/>
      <c r="AO66" s="163"/>
      <c r="AP66" s="163"/>
    </row>
    <row r="67" spans="1:42" ht="13.5" customHeight="1">
      <c r="A67" s="162"/>
      <c r="B67" s="162"/>
      <c r="C67" s="162"/>
      <c r="D67" s="162"/>
      <c r="E67" s="162"/>
      <c r="F67" s="163"/>
      <c r="G67" s="163"/>
      <c r="H67" s="163"/>
      <c r="I67" s="163"/>
      <c r="J67" s="163"/>
      <c r="K67" s="164"/>
      <c r="L67" s="163"/>
      <c r="M67" s="163"/>
      <c r="N67" s="163"/>
      <c r="O67" s="163"/>
      <c r="P67" s="163"/>
      <c r="Q67" s="163"/>
      <c r="R67" s="163"/>
      <c r="S67" s="163"/>
      <c r="T67" s="163"/>
      <c r="U67" s="163"/>
      <c r="V67" s="165"/>
      <c r="W67" s="163"/>
      <c r="X67" s="163"/>
      <c r="Y67" s="163"/>
      <c r="Z67" s="163"/>
      <c r="AA67" s="163"/>
      <c r="AB67" s="163"/>
      <c r="AC67" s="163"/>
      <c r="AD67" s="163"/>
      <c r="AE67" s="163"/>
      <c r="AF67" s="163"/>
      <c r="AG67" s="163"/>
      <c r="AH67" s="163"/>
      <c r="AI67" s="163"/>
      <c r="AJ67" s="163"/>
      <c r="AK67" s="163"/>
      <c r="AL67" s="163"/>
      <c r="AM67" s="163"/>
      <c r="AN67" s="163"/>
      <c r="AO67" s="163"/>
      <c r="AP67" s="163"/>
    </row>
    <row r="68" spans="1:42" ht="13.5" customHeight="1">
      <c r="A68" s="162"/>
      <c r="B68" s="162"/>
      <c r="C68" s="162"/>
      <c r="D68" s="162"/>
      <c r="E68" s="162"/>
      <c r="F68" s="163"/>
      <c r="G68" s="163"/>
      <c r="H68" s="163"/>
      <c r="I68" s="163"/>
      <c r="J68" s="163"/>
      <c r="K68" s="164"/>
      <c r="L68" s="163"/>
      <c r="M68" s="163"/>
      <c r="N68" s="163"/>
      <c r="O68" s="163"/>
      <c r="P68" s="163"/>
      <c r="Q68" s="163"/>
      <c r="R68" s="163"/>
      <c r="S68" s="163"/>
      <c r="T68" s="163"/>
      <c r="U68" s="163"/>
      <c r="V68" s="165"/>
      <c r="W68" s="163"/>
      <c r="X68" s="163"/>
      <c r="Y68" s="163"/>
      <c r="Z68" s="163"/>
      <c r="AA68" s="163"/>
      <c r="AB68" s="163"/>
      <c r="AC68" s="163"/>
      <c r="AD68" s="163"/>
      <c r="AE68" s="163"/>
      <c r="AF68" s="163"/>
      <c r="AG68" s="163"/>
      <c r="AH68" s="163"/>
      <c r="AI68" s="163"/>
      <c r="AJ68" s="163"/>
      <c r="AK68" s="163"/>
      <c r="AL68" s="163"/>
      <c r="AM68" s="163"/>
      <c r="AN68" s="163"/>
      <c r="AO68" s="163"/>
      <c r="AP68" s="163"/>
    </row>
    <row r="69" spans="1:42" ht="13.5" customHeight="1">
      <c r="A69" s="162"/>
      <c r="B69" s="162"/>
      <c r="C69" s="162"/>
      <c r="D69" s="162"/>
      <c r="E69" s="162"/>
      <c r="F69" s="163"/>
      <c r="G69" s="163"/>
      <c r="H69" s="163"/>
      <c r="I69" s="163"/>
      <c r="J69" s="163"/>
      <c r="K69" s="164"/>
      <c r="L69" s="163"/>
      <c r="M69" s="163"/>
      <c r="N69" s="163"/>
      <c r="O69" s="163"/>
      <c r="P69" s="163"/>
      <c r="Q69" s="163"/>
      <c r="R69" s="163"/>
      <c r="S69" s="163"/>
      <c r="T69" s="163"/>
      <c r="U69" s="163"/>
      <c r="V69" s="165"/>
      <c r="W69" s="163"/>
      <c r="X69" s="163"/>
      <c r="Y69" s="163"/>
      <c r="Z69" s="163"/>
      <c r="AA69" s="163"/>
      <c r="AB69" s="163"/>
      <c r="AC69" s="163"/>
      <c r="AD69" s="163"/>
      <c r="AE69" s="163"/>
      <c r="AF69" s="163"/>
      <c r="AG69" s="163"/>
      <c r="AH69" s="163"/>
      <c r="AI69" s="163"/>
      <c r="AJ69" s="163"/>
      <c r="AK69" s="163"/>
      <c r="AL69" s="163"/>
      <c r="AM69" s="163"/>
      <c r="AN69" s="163"/>
      <c r="AO69" s="163"/>
      <c r="AP69" s="163"/>
    </row>
    <row r="70" spans="1:42" ht="13.5" customHeight="1">
      <c r="A70" s="162"/>
      <c r="B70" s="162"/>
      <c r="C70" s="162"/>
      <c r="D70" s="162"/>
      <c r="E70" s="162"/>
      <c r="F70" s="163"/>
      <c r="G70" s="163"/>
      <c r="H70" s="163"/>
      <c r="I70" s="163"/>
      <c r="J70" s="163"/>
      <c r="K70" s="164"/>
      <c r="L70" s="163"/>
      <c r="M70" s="163"/>
      <c r="N70" s="163"/>
      <c r="O70" s="163"/>
      <c r="P70" s="163"/>
      <c r="Q70" s="163"/>
      <c r="R70" s="163"/>
      <c r="S70" s="163"/>
      <c r="T70" s="163"/>
      <c r="U70" s="163"/>
      <c r="V70" s="165"/>
      <c r="W70" s="163"/>
      <c r="X70" s="163"/>
      <c r="Y70" s="163"/>
      <c r="Z70" s="163"/>
      <c r="AA70" s="163"/>
      <c r="AB70" s="163"/>
      <c r="AC70" s="163"/>
      <c r="AD70" s="163"/>
      <c r="AE70" s="163"/>
      <c r="AF70" s="163"/>
      <c r="AG70" s="163"/>
      <c r="AH70" s="163"/>
      <c r="AI70" s="163"/>
      <c r="AJ70" s="163"/>
      <c r="AK70" s="163"/>
      <c r="AL70" s="163"/>
      <c r="AM70" s="163"/>
      <c r="AN70" s="163"/>
      <c r="AO70" s="163"/>
      <c r="AP70" s="163"/>
    </row>
    <row r="71" spans="1:42" ht="13.5" customHeight="1">
      <c r="A71" s="162"/>
      <c r="B71" s="162"/>
      <c r="C71" s="162"/>
      <c r="D71" s="162"/>
      <c r="E71" s="162"/>
      <c r="F71" s="163"/>
      <c r="G71" s="163"/>
      <c r="H71" s="163"/>
      <c r="I71" s="163"/>
      <c r="J71" s="163"/>
      <c r="K71" s="164"/>
      <c r="L71" s="163"/>
      <c r="M71" s="163"/>
      <c r="N71" s="163"/>
      <c r="O71" s="163"/>
      <c r="P71" s="163"/>
      <c r="Q71" s="163"/>
      <c r="R71" s="163"/>
      <c r="S71" s="163"/>
      <c r="V71" s="168"/>
      <c r="AK71" s="163"/>
      <c r="AL71" s="163"/>
      <c r="AM71" s="163"/>
      <c r="AN71" s="163"/>
      <c r="AO71" s="163"/>
      <c r="AP71" s="163"/>
    </row>
    <row r="72" spans="1:42" ht="13.5" customHeight="1">
      <c r="V72" s="168"/>
    </row>
    <row r="73" spans="1:42" ht="15.75" customHeight="1">
      <c r="V73" s="168"/>
    </row>
    <row r="74" spans="1:42" ht="15.75" customHeight="1">
      <c r="V74" s="168"/>
    </row>
    <row r="75" spans="1:42" ht="15.75" customHeight="1">
      <c r="V75" s="168"/>
    </row>
    <row r="76" spans="1:42" ht="15.75" customHeight="1">
      <c r="V76" s="168"/>
    </row>
    <row r="77" spans="1:42" ht="15.75" customHeight="1">
      <c r="V77" s="168"/>
    </row>
    <row r="78" spans="1:42" ht="15.75" customHeight="1">
      <c r="V78" s="168"/>
    </row>
    <row r="79" spans="1:42" ht="15.75" customHeight="1">
      <c r="V79" s="168"/>
    </row>
    <row r="80" spans="1:42" ht="15.75" customHeight="1">
      <c r="V80" s="168"/>
    </row>
    <row r="81" spans="22:22" ht="15.75" customHeight="1">
      <c r="V81" s="168"/>
    </row>
    <row r="82" spans="22:22" ht="15.75" customHeight="1">
      <c r="V82" s="168"/>
    </row>
    <row r="83" spans="22:22" ht="15.75" customHeight="1">
      <c r="V83" s="168"/>
    </row>
    <row r="84" spans="22:22" ht="15.75" customHeight="1">
      <c r="V84" s="168"/>
    </row>
    <row r="85" spans="22:22" ht="15.75" customHeight="1">
      <c r="V85" s="168"/>
    </row>
    <row r="86" spans="22:22" ht="15.75" customHeight="1">
      <c r="V86" s="168"/>
    </row>
    <row r="87" spans="22:22" ht="15.75" customHeight="1">
      <c r="V87" s="168"/>
    </row>
    <row r="88" spans="22:22" ht="15.75" customHeight="1">
      <c r="V88" s="168"/>
    </row>
    <row r="89" spans="22:22" ht="15.75" customHeight="1">
      <c r="V89" s="168"/>
    </row>
    <row r="90" spans="22:22" ht="15.75" customHeight="1">
      <c r="V90" s="168"/>
    </row>
    <row r="91" spans="22:22" ht="15.75" customHeight="1">
      <c r="V91" s="168"/>
    </row>
    <row r="92" spans="22:22" ht="15.75" customHeight="1">
      <c r="V92" s="168"/>
    </row>
    <row r="93" spans="22:22" ht="15.75" customHeight="1">
      <c r="V93" s="168"/>
    </row>
    <row r="94" spans="22:22" ht="15.75" customHeight="1">
      <c r="V94" s="168"/>
    </row>
    <row r="95" spans="22:22" ht="15.75" customHeight="1">
      <c r="V95" s="168"/>
    </row>
    <row r="96" spans="22:22" ht="15.75" customHeight="1">
      <c r="V96" s="168"/>
    </row>
    <row r="97" spans="22:22" ht="15.75" customHeight="1">
      <c r="V97" s="168"/>
    </row>
    <row r="98" spans="22:22" ht="15.75" customHeight="1">
      <c r="V98" s="168"/>
    </row>
    <row r="99" spans="22:22" ht="15.75" customHeight="1">
      <c r="V99" s="168"/>
    </row>
    <row r="100" spans="22:22" ht="15.75" customHeight="1">
      <c r="V100" s="168"/>
    </row>
    <row r="101" spans="22:22" ht="15.75" customHeight="1">
      <c r="V101" s="168"/>
    </row>
    <row r="102" spans="22:22" ht="15.75" customHeight="1">
      <c r="V102" s="168"/>
    </row>
    <row r="103" spans="22:22" ht="15.75" customHeight="1">
      <c r="V103" s="168"/>
    </row>
    <row r="104" spans="22:22" ht="15.75" customHeight="1">
      <c r="V104" s="168"/>
    </row>
    <row r="105" spans="22:22" ht="15.75" customHeight="1">
      <c r="V105" s="168"/>
    </row>
    <row r="106" spans="22:22" ht="15.75" customHeight="1">
      <c r="V106" s="168"/>
    </row>
    <row r="107" spans="22:22" ht="15.75" customHeight="1">
      <c r="V107" s="168"/>
    </row>
    <row r="108" spans="22:22" ht="15.75" customHeight="1">
      <c r="V108" s="168"/>
    </row>
    <row r="109" spans="22:22" ht="15.75" customHeight="1">
      <c r="V109" s="168"/>
    </row>
    <row r="110" spans="22:22" ht="15.75" customHeight="1">
      <c r="V110" s="168"/>
    </row>
    <row r="111" spans="22:22" ht="15.75" customHeight="1">
      <c r="V111" s="168"/>
    </row>
    <row r="112" spans="22:22" ht="15.75" customHeight="1">
      <c r="V112" s="168"/>
    </row>
    <row r="113" spans="22:22" ht="15.75" customHeight="1">
      <c r="V113" s="168"/>
    </row>
    <row r="114" spans="22:22" ht="15.75" customHeight="1">
      <c r="V114" s="168"/>
    </row>
    <row r="115" spans="22:22" ht="15.75" customHeight="1">
      <c r="V115" s="168"/>
    </row>
    <row r="116" spans="22:22" ht="15.75" customHeight="1">
      <c r="V116" s="168"/>
    </row>
    <row r="117" spans="22:22" ht="15.75" customHeight="1">
      <c r="V117" s="168"/>
    </row>
    <row r="118" spans="22:22" ht="15.75" customHeight="1">
      <c r="V118" s="168"/>
    </row>
    <row r="119" spans="22:22" ht="15.75" customHeight="1">
      <c r="V119" s="168"/>
    </row>
    <row r="120" spans="22:22" ht="15.75" customHeight="1">
      <c r="V120" s="168"/>
    </row>
    <row r="121" spans="22:22" ht="15.75" customHeight="1">
      <c r="V121" s="168"/>
    </row>
    <row r="122" spans="22:22" ht="15.75" customHeight="1">
      <c r="V122" s="168"/>
    </row>
    <row r="123" spans="22:22" ht="15.75" customHeight="1">
      <c r="V123" s="168"/>
    </row>
    <row r="124" spans="22:22" ht="15.75" customHeight="1">
      <c r="V124" s="168"/>
    </row>
    <row r="125" spans="22:22" ht="15.75" customHeight="1">
      <c r="V125" s="168"/>
    </row>
    <row r="126" spans="22:22" ht="15.75" customHeight="1">
      <c r="V126" s="168"/>
    </row>
    <row r="127" spans="22:22" ht="15.75" customHeight="1">
      <c r="V127" s="168"/>
    </row>
    <row r="128" spans="22:22" ht="15.75" customHeight="1">
      <c r="V128" s="168"/>
    </row>
    <row r="129" spans="22:22" ht="15.75" customHeight="1">
      <c r="V129" s="168"/>
    </row>
    <row r="130" spans="22:22" ht="15.75" customHeight="1">
      <c r="V130" s="168"/>
    </row>
    <row r="131" spans="22:22" ht="15.75" customHeight="1">
      <c r="V131" s="168"/>
    </row>
    <row r="132" spans="22:22" ht="15.75" customHeight="1">
      <c r="V132" s="168"/>
    </row>
    <row r="133" spans="22:22" ht="15.75" customHeight="1">
      <c r="V133" s="168"/>
    </row>
    <row r="134" spans="22:22" ht="15.75" customHeight="1">
      <c r="V134" s="168"/>
    </row>
    <row r="135" spans="22:22" ht="15.75" customHeight="1">
      <c r="V135" s="168"/>
    </row>
    <row r="136" spans="22:22" ht="15.75" customHeight="1">
      <c r="V136" s="168"/>
    </row>
    <row r="137" spans="22:22" ht="15.75" customHeight="1">
      <c r="V137" s="168"/>
    </row>
    <row r="138" spans="22:22" ht="15.75" customHeight="1">
      <c r="V138" s="168"/>
    </row>
    <row r="139" spans="22:22" ht="15.75" customHeight="1">
      <c r="V139" s="168"/>
    </row>
    <row r="140" spans="22:22" ht="15.75" customHeight="1">
      <c r="V140" s="168"/>
    </row>
    <row r="141" spans="22:22" ht="15.75" customHeight="1">
      <c r="V141" s="168"/>
    </row>
    <row r="142" spans="22:22" ht="15.75" customHeight="1">
      <c r="V142" s="168"/>
    </row>
    <row r="143" spans="22:22" ht="15.75" customHeight="1">
      <c r="V143" s="168"/>
    </row>
    <row r="144" spans="22:22" ht="15.75" customHeight="1">
      <c r="V144" s="168"/>
    </row>
    <row r="145" spans="22:22" ht="15.75" customHeight="1">
      <c r="V145" s="168"/>
    </row>
    <row r="146" spans="22:22" ht="15.75" customHeight="1">
      <c r="V146" s="168"/>
    </row>
    <row r="147" spans="22:22" ht="15.75" customHeight="1">
      <c r="V147" s="168"/>
    </row>
    <row r="148" spans="22:22" ht="15.75" customHeight="1">
      <c r="V148" s="168"/>
    </row>
    <row r="149" spans="22:22" ht="15.75" customHeight="1">
      <c r="V149" s="168"/>
    </row>
    <row r="150" spans="22:22" ht="15.75" customHeight="1">
      <c r="V150" s="168"/>
    </row>
    <row r="151" spans="22:22" ht="15.75" customHeight="1">
      <c r="V151" s="168"/>
    </row>
    <row r="152" spans="22:22" ht="15.75" customHeight="1">
      <c r="V152" s="168"/>
    </row>
    <row r="153" spans="22:22" ht="15.75" customHeight="1">
      <c r="V153" s="168"/>
    </row>
    <row r="154" spans="22:22" ht="15.75" customHeight="1">
      <c r="V154" s="168"/>
    </row>
    <row r="155" spans="22:22" ht="15.75" customHeight="1">
      <c r="V155" s="168"/>
    </row>
    <row r="156" spans="22:22" ht="15.75" customHeight="1">
      <c r="V156" s="168"/>
    </row>
    <row r="157" spans="22:22" ht="15.75" customHeight="1">
      <c r="V157" s="168"/>
    </row>
    <row r="158" spans="22:22" ht="15.75" customHeight="1">
      <c r="V158" s="168"/>
    </row>
    <row r="159" spans="22:22" ht="15.75" customHeight="1">
      <c r="V159" s="168"/>
    </row>
    <row r="160" spans="22:22" ht="15.75" customHeight="1">
      <c r="V160" s="168"/>
    </row>
    <row r="161" spans="22:22" ht="15.75" customHeight="1">
      <c r="V161" s="168"/>
    </row>
    <row r="162" spans="22:22" ht="15.75" customHeight="1">
      <c r="V162" s="168"/>
    </row>
    <row r="163" spans="22:22" ht="15.75" customHeight="1">
      <c r="V163" s="168"/>
    </row>
    <row r="164" spans="22:22" ht="15.75" customHeight="1">
      <c r="V164" s="168"/>
    </row>
    <row r="165" spans="22:22" ht="15.75" customHeight="1">
      <c r="V165" s="168"/>
    </row>
    <row r="166" spans="22:22" ht="15.75" customHeight="1">
      <c r="V166" s="168"/>
    </row>
    <row r="167" spans="22:22" ht="15.75" customHeight="1">
      <c r="V167" s="168"/>
    </row>
    <row r="168" spans="22:22" ht="15.75" customHeight="1">
      <c r="V168" s="168"/>
    </row>
    <row r="169" spans="22:22" ht="15.75" customHeight="1">
      <c r="V169" s="168"/>
    </row>
    <row r="170" spans="22:22" ht="15.75" customHeight="1">
      <c r="V170" s="168"/>
    </row>
    <row r="171" spans="22:22" ht="15.75" customHeight="1">
      <c r="V171" s="168"/>
    </row>
    <row r="172" spans="22:22" ht="15.75" customHeight="1">
      <c r="V172" s="168"/>
    </row>
    <row r="173" spans="22:22" ht="15.75" customHeight="1">
      <c r="V173" s="168"/>
    </row>
    <row r="174" spans="22:22" ht="15.75" customHeight="1">
      <c r="V174" s="168"/>
    </row>
    <row r="175" spans="22:22" ht="15.75" customHeight="1">
      <c r="V175" s="168"/>
    </row>
    <row r="176" spans="22:22" ht="15.75" customHeight="1">
      <c r="V176" s="168"/>
    </row>
    <row r="177" spans="22:22" ht="15.75" customHeight="1">
      <c r="V177" s="168"/>
    </row>
    <row r="178" spans="22:22" ht="15.75" customHeight="1">
      <c r="V178" s="168"/>
    </row>
    <row r="179" spans="22:22" ht="15.75" customHeight="1">
      <c r="V179" s="168"/>
    </row>
    <row r="180" spans="22:22" ht="15.75" customHeight="1">
      <c r="V180" s="168"/>
    </row>
    <row r="181" spans="22:22" ht="15.75" customHeight="1">
      <c r="V181" s="168"/>
    </row>
    <row r="182" spans="22:22" ht="15.75" customHeight="1">
      <c r="V182" s="168"/>
    </row>
    <row r="183" spans="22:22" ht="15.75" customHeight="1">
      <c r="V183" s="168"/>
    </row>
    <row r="184" spans="22:22" ht="15.75" customHeight="1">
      <c r="V184" s="168"/>
    </row>
    <row r="185" spans="22:22" ht="15.75" customHeight="1">
      <c r="V185" s="168"/>
    </row>
    <row r="186" spans="22:22" ht="15.75" customHeight="1">
      <c r="V186" s="168"/>
    </row>
    <row r="187" spans="22:22" ht="15.75" customHeight="1">
      <c r="V187" s="168"/>
    </row>
    <row r="188" spans="22:22" ht="15.75" customHeight="1">
      <c r="V188" s="168"/>
    </row>
    <row r="189" spans="22:22" ht="15.75" customHeight="1">
      <c r="V189" s="168"/>
    </row>
    <row r="190" spans="22:22" ht="15.75" customHeight="1">
      <c r="V190" s="168"/>
    </row>
    <row r="191" spans="22:22" ht="15.75" customHeight="1">
      <c r="V191" s="168"/>
    </row>
    <row r="192" spans="22:22" ht="15.75" customHeight="1">
      <c r="V192" s="168"/>
    </row>
    <row r="193" spans="22:22" ht="15.75" customHeight="1">
      <c r="V193" s="168"/>
    </row>
    <row r="194" spans="22:22" ht="15.75" customHeight="1">
      <c r="V194" s="168"/>
    </row>
    <row r="195" spans="22:22" ht="15.75" customHeight="1">
      <c r="V195" s="168"/>
    </row>
    <row r="196" spans="22:22" ht="15.75" customHeight="1">
      <c r="V196" s="168"/>
    </row>
    <row r="197" spans="22:22" ht="15.75" customHeight="1">
      <c r="V197" s="168"/>
    </row>
    <row r="198" spans="22:22" ht="15.75" customHeight="1">
      <c r="V198" s="168"/>
    </row>
    <row r="199" spans="22:22" ht="15.75" customHeight="1">
      <c r="V199" s="168"/>
    </row>
    <row r="200" spans="22:22" ht="15.75" customHeight="1">
      <c r="V200" s="168"/>
    </row>
    <row r="201" spans="22:22" ht="15.75" customHeight="1">
      <c r="V201" s="168"/>
    </row>
    <row r="202" spans="22:22" ht="15.75" customHeight="1">
      <c r="V202" s="168"/>
    </row>
    <row r="203" spans="22:22" ht="15.75" customHeight="1">
      <c r="V203" s="168"/>
    </row>
    <row r="204" spans="22:22" ht="15.75" customHeight="1">
      <c r="V204" s="168"/>
    </row>
    <row r="205" spans="22:22" ht="15.75" customHeight="1">
      <c r="V205" s="168"/>
    </row>
    <row r="206" spans="22:22" ht="15.75" customHeight="1">
      <c r="V206" s="168"/>
    </row>
    <row r="207" spans="22:22" ht="15.75" customHeight="1">
      <c r="V207" s="168"/>
    </row>
    <row r="208" spans="22:22" ht="15.75" customHeight="1">
      <c r="V208" s="168"/>
    </row>
    <row r="209" spans="22:22" ht="15.75" customHeight="1">
      <c r="V209" s="168"/>
    </row>
    <row r="210" spans="22:22" ht="15.75" customHeight="1">
      <c r="V210" s="168"/>
    </row>
    <row r="211" spans="22:22" ht="15.75" customHeight="1">
      <c r="V211" s="168"/>
    </row>
    <row r="212" spans="22:22" ht="15.75" customHeight="1">
      <c r="V212" s="168"/>
    </row>
    <row r="213" spans="22:22" ht="15.75" customHeight="1">
      <c r="V213" s="168"/>
    </row>
    <row r="214" spans="22:22" ht="15.75" customHeight="1">
      <c r="V214" s="168"/>
    </row>
    <row r="215" spans="22:22" ht="15.75" customHeight="1">
      <c r="V215" s="168"/>
    </row>
    <row r="216" spans="22:22" ht="15.75" customHeight="1">
      <c r="V216" s="168"/>
    </row>
    <row r="217" spans="22:22" ht="15.75" customHeight="1">
      <c r="V217" s="168"/>
    </row>
    <row r="218" spans="22:22" ht="15.75" customHeight="1">
      <c r="V218" s="168"/>
    </row>
    <row r="219" spans="22:22" ht="15.75" customHeight="1">
      <c r="V219" s="168"/>
    </row>
    <row r="220" spans="22:22" ht="15.75" customHeight="1">
      <c r="V220" s="168"/>
    </row>
    <row r="221" spans="22:22" ht="15.75" customHeight="1">
      <c r="V221" s="168"/>
    </row>
    <row r="222" spans="22:22" ht="15.75" customHeight="1">
      <c r="V222" s="168"/>
    </row>
    <row r="223" spans="22:22" ht="15.75" customHeight="1">
      <c r="V223" s="168"/>
    </row>
    <row r="224" spans="22:22" ht="15.75" customHeight="1">
      <c r="V224" s="168"/>
    </row>
    <row r="225" spans="22:22" ht="15.75" customHeight="1">
      <c r="V225" s="168"/>
    </row>
    <row r="226" spans="22:22" ht="15.75" customHeight="1">
      <c r="V226" s="168"/>
    </row>
    <row r="227" spans="22:22" ht="15.75" customHeight="1">
      <c r="V227" s="168"/>
    </row>
    <row r="228" spans="22:22" ht="15.75" customHeight="1">
      <c r="V228" s="168"/>
    </row>
    <row r="229" spans="22:22" ht="15.75" customHeight="1">
      <c r="V229" s="168"/>
    </row>
    <row r="230" spans="22:22" ht="15.75" customHeight="1">
      <c r="V230" s="168"/>
    </row>
    <row r="231" spans="22:22" ht="15.75" customHeight="1">
      <c r="V231" s="168"/>
    </row>
    <row r="232" spans="22:22" ht="15.75" customHeight="1">
      <c r="V232" s="168"/>
    </row>
    <row r="233" spans="22:22" ht="15.75" customHeight="1">
      <c r="V233" s="168"/>
    </row>
    <row r="234" spans="22:22" ht="15.75" customHeight="1">
      <c r="V234" s="168"/>
    </row>
    <row r="235" spans="22:22" ht="15.75" customHeight="1">
      <c r="V235" s="168"/>
    </row>
    <row r="236" spans="22:22" ht="15.75" customHeight="1">
      <c r="V236" s="168"/>
    </row>
    <row r="237" spans="22:22" ht="15.75" customHeight="1">
      <c r="V237" s="168"/>
    </row>
    <row r="238" spans="22:22" ht="15.75" customHeight="1">
      <c r="V238" s="168"/>
    </row>
    <row r="239" spans="22:22" ht="15.75" customHeight="1">
      <c r="V239" s="168"/>
    </row>
    <row r="240" spans="22:22" ht="15.75" customHeight="1">
      <c r="V240" s="168"/>
    </row>
    <row r="241" spans="22:22" ht="15.75" customHeight="1">
      <c r="V241" s="168"/>
    </row>
    <row r="242" spans="22:22" ht="15.75" customHeight="1">
      <c r="V242" s="168"/>
    </row>
    <row r="243" spans="22:22" ht="15.75" customHeight="1">
      <c r="V243" s="168"/>
    </row>
    <row r="244" spans="22:22" ht="15.75" customHeight="1">
      <c r="V244" s="168"/>
    </row>
    <row r="245" spans="22:22" ht="15.75" customHeight="1">
      <c r="V245" s="168"/>
    </row>
    <row r="246" spans="22:22" ht="15.75" customHeight="1">
      <c r="V246" s="168"/>
    </row>
    <row r="247" spans="22:22" ht="15.75" customHeight="1">
      <c r="V247" s="168"/>
    </row>
    <row r="248" spans="22:22" ht="15.75" customHeight="1">
      <c r="V248" s="168"/>
    </row>
    <row r="249" spans="22:22" ht="15.75" customHeight="1">
      <c r="V249" s="168"/>
    </row>
    <row r="250" spans="22:22" ht="15.75" customHeight="1">
      <c r="V250" s="168"/>
    </row>
    <row r="251" spans="22:22" ht="15.75" customHeight="1">
      <c r="V251" s="168"/>
    </row>
    <row r="252" spans="22:22" ht="15.75" customHeight="1">
      <c r="V252" s="168"/>
    </row>
    <row r="253" spans="22:22" ht="15.75" customHeight="1">
      <c r="V253" s="168"/>
    </row>
    <row r="254" spans="22:22" ht="15.75" customHeight="1">
      <c r="V254" s="168"/>
    </row>
    <row r="255" spans="22:22" ht="15.75" customHeight="1">
      <c r="V255" s="168"/>
    </row>
    <row r="256" spans="22:22" ht="15.75" customHeight="1">
      <c r="V256" s="168"/>
    </row>
    <row r="257" spans="22:22" ht="15.75" customHeight="1">
      <c r="V257" s="168"/>
    </row>
    <row r="258" spans="22:22" ht="15.75" customHeight="1">
      <c r="V258" s="168"/>
    </row>
    <row r="259" spans="22:22" ht="15.75" customHeight="1">
      <c r="V259" s="168"/>
    </row>
    <row r="260" spans="22:22" ht="15.75" customHeight="1">
      <c r="V260" s="168"/>
    </row>
    <row r="261" spans="22:22" ht="15.75" customHeight="1">
      <c r="V261" s="168"/>
    </row>
    <row r="262" spans="22:22" ht="15.75" customHeight="1">
      <c r="V262" s="168"/>
    </row>
    <row r="263" spans="22:22" ht="15.75" customHeight="1">
      <c r="V263" s="168"/>
    </row>
    <row r="264" spans="22:22" ht="15.75" customHeight="1">
      <c r="V264" s="168"/>
    </row>
    <row r="265" spans="22:22" ht="15.75" customHeight="1">
      <c r="V265" s="168"/>
    </row>
    <row r="266" spans="22:22" ht="15.75" customHeight="1">
      <c r="V266" s="168"/>
    </row>
    <row r="267" spans="22:22" ht="15.75" customHeight="1">
      <c r="V267" s="168"/>
    </row>
    <row r="268" spans="22:22" ht="15.75" customHeight="1">
      <c r="V268" s="168"/>
    </row>
    <row r="269" spans="22:22" ht="15.75" customHeight="1">
      <c r="V269" s="168"/>
    </row>
    <row r="270" spans="22:22" ht="15.75" customHeight="1">
      <c r="V270" s="168"/>
    </row>
    <row r="271" spans="22:22" ht="15.75" customHeight="1">
      <c r="V271" s="168"/>
    </row>
    <row r="272" spans="22:22" ht="15.75" customHeight="1">
      <c r="V272" s="168"/>
    </row>
    <row r="273" spans="22:22" ht="15.75" customHeight="1">
      <c r="V273" s="168"/>
    </row>
    <row r="274" spans="22:22" ht="15.75" customHeight="1">
      <c r="V274" s="168"/>
    </row>
    <row r="275" spans="22:22" ht="15.75" customHeight="1">
      <c r="V275" s="168"/>
    </row>
    <row r="276" spans="22:22" ht="15.75" customHeight="1">
      <c r="V276" s="168"/>
    </row>
    <row r="277" spans="22:22" ht="15.75" customHeight="1">
      <c r="V277" s="168"/>
    </row>
    <row r="278" spans="22:22" ht="15.75" customHeight="1">
      <c r="V278" s="168"/>
    </row>
    <row r="279" spans="22:22" ht="15.75" customHeight="1">
      <c r="V279" s="168"/>
    </row>
    <row r="280" spans="22:22" ht="15.75" customHeight="1">
      <c r="V280" s="168"/>
    </row>
    <row r="281" spans="22:22" ht="15.75" customHeight="1">
      <c r="V281" s="168"/>
    </row>
    <row r="282" spans="22:22" ht="15.75" customHeight="1">
      <c r="V282" s="168"/>
    </row>
    <row r="283" spans="22:22" ht="15.75" customHeight="1">
      <c r="V283" s="168"/>
    </row>
    <row r="284" spans="22:22" ht="15.75" customHeight="1">
      <c r="V284" s="168"/>
    </row>
    <row r="285" spans="22:22" ht="15.75" customHeight="1">
      <c r="V285" s="168"/>
    </row>
    <row r="286" spans="22:22" ht="15.75" customHeight="1">
      <c r="V286" s="168"/>
    </row>
    <row r="287" spans="22:22" ht="15.75" customHeight="1">
      <c r="V287" s="168"/>
    </row>
    <row r="288" spans="22:22" ht="15.75" customHeight="1">
      <c r="V288" s="168"/>
    </row>
    <row r="289" spans="22:22" ht="15.75" customHeight="1">
      <c r="V289" s="168"/>
    </row>
    <row r="290" spans="22:22" ht="15.75" customHeight="1">
      <c r="V290" s="168"/>
    </row>
    <row r="291" spans="22:22" ht="15.75" customHeight="1">
      <c r="V291" s="168"/>
    </row>
    <row r="292" spans="22:22" ht="15.75" customHeight="1">
      <c r="V292" s="168"/>
    </row>
    <row r="293" spans="22:22" ht="15.75" customHeight="1">
      <c r="V293" s="168"/>
    </row>
    <row r="294" spans="22:22" ht="15.75" customHeight="1">
      <c r="V294" s="168"/>
    </row>
    <row r="295" spans="22:22" ht="15.75" customHeight="1">
      <c r="V295" s="168"/>
    </row>
    <row r="296" spans="22:22" ht="15.75" customHeight="1">
      <c r="V296" s="168"/>
    </row>
    <row r="297" spans="22:22" ht="15.75" customHeight="1">
      <c r="V297" s="168"/>
    </row>
    <row r="298" spans="22:22" ht="15.75" customHeight="1">
      <c r="V298" s="168"/>
    </row>
    <row r="299" spans="22:22" ht="15.75" customHeight="1">
      <c r="V299" s="168"/>
    </row>
    <row r="300" spans="22:22" ht="15.75" customHeight="1">
      <c r="V300" s="168"/>
    </row>
    <row r="301" spans="22:22" ht="15.75" customHeight="1">
      <c r="V301" s="168"/>
    </row>
    <row r="302" spans="22:22" ht="15.75" customHeight="1">
      <c r="V302" s="168"/>
    </row>
    <row r="303" spans="22:22" ht="15.75" customHeight="1">
      <c r="V303" s="168"/>
    </row>
    <row r="304" spans="22:22" ht="15.75" customHeight="1">
      <c r="V304" s="168"/>
    </row>
    <row r="305" spans="22:22" ht="15.75" customHeight="1">
      <c r="V305" s="168"/>
    </row>
    <row r="306" spans="22:22" ht="15.75" customHeight="1">
      <c r="V306" s="168"/>
    </row>
    <row r="307" spans="22:22" ht="15.75" customHeight="1">
      <c r="V307" s="168"/>
    </row>
    <row r="308" spans="22:22" ht="15.75" customHeight="1">
      <c r="V308" s="168"/>
    </row>
    <row r="309" spans="22:22" ht="15.75" customHeight="1">
      <c r="V309" s="168"/>
    </row>
    <row r="310" spans="22:22" ht="15.75" customHeight="1">
      <c r="V310" s="168"/>
    </row>
    <row r="311" spans="22:22" ht="15.75" customHeight="1">
      <c r="V311" s="168"/>
    </row>
    <row r="312" spans="22:22" ht="15.75" customHeight="1">
      <c r="V312" s="168"/>
    </row>
    <row r="313" spans="22:22" ht="15.75" customHeight="1">
      <c r="V313" s="168"/>
    </row>
    <row r="314" spans="22:22" ht="15.75" customHeight="1">
      <c r="V314" s="168"/>
    </row>
    <row r="315" spans="22:22" ht="15.75" customHeight="1">
      <c r="V315" s="168"/>
    </row>
    <row r="316" spans="22:22" ht="15.75" customHeight="1">
      <c r="V316" s="168"/>
    </row>
    <row r="317" spans="22:22" ht="15.75" customHeight="1">
      <c r="V317" s="168"/>
    </row>
    <row r="318" spans="22:22" ht="15.75" customHeight="1">
      <c r="V318" s="168"/>
    </row>
    <row r="319" spans="22:22" ht="15.75" customHeight="1">
      <c r="V319" s="168"/>
    </row>
    <row r="320" spans="22:22" ht="15.75" customHeight="1">
      <c r="V320" s="168"/>
    </row>
    <row r="321" spans="22:22" ht="15.75" customHeight="1">
      <c r="V321" s="168"/>
    </row>
    <row r="322" spans="22:22" ht="15.75" customHeight="1">
      <c r="V322" s="168"/>
    </row>
    <row r="323" spans="22:22" ht="15.75" customHeight="1">
      <c r="V323" s="168"/>
    </row>
    <row r="324" spans="22:22" ht="15.75" customHeight="1">
      <c r="V324" s="168"/>
    </row>
    <row r="325" spans="22:22" ht="15.75" customHeight="1">
      <c r="V325" s="168"/>
    </row>
    <row r="326" spans="22:22" ht="15.75" customHeight="1">
      <c r="V326" s="168"/>
    </row>
    <row r="327" spans="22:22" ht="15.75" customHeight="1">
      <c r="V327" s="168"/>
    </row>
    <row r="328" spans="22:22" ht="15.75" customHeight="1">
      <c r="V328" s="168"/>
    </row>
    <row r="329" spans="22:22" ht="15.75" customHeight="1">
      <c r="V329" s="168"/>
    </row>
    <row r="330" spans="22:22" ht="15.75" customHeight="1">
      <c r="V330" s="168"/>
    </row>
    <row r="331" spans="22:22" ht="15.75" customHeight="1">
      <c r="V331" s="168"/>
    </row>
    <row r="332" spans="22:22" ht="15.75" customHeight="1">
      <c r="V332" s="168"/>
    </row>
    <row r="333" spans="22:22" ht="15.75" customHeight="1">
      <c r="V333" s="168"/>
    </row>
    <row r="334" spans="22:22" ht="15.75" customHeight="1">
      <c r="V334" s="168"/>
    </row>
    <row r="335" spans="22:22" ht="15.75" customHeight="1">
      <c r="V335" s="168"/>
    </row>
    <row r="336" spans="22:22" ht="15.75" customHeight="1">
      <c r="V336" s="168"/>
    </row>
    <row r="337" spans="22:22" ht="15.75" customHeight="1">
      <c r="V337" s="168"/>
    </row>
    <row r="338" spans="22:22" ht="15.75" customHeight="1">
      <c r="V338" s="168"/>
    </row>
    <row r="339" spans="22:22" ht="15.75" customHeight="1">
      <c r="V339" s="168"/>
    </row>
    <row r="340" spans="22:22" ht="15.75" customHeight="1">
      <c r="V340" s="168"/>
    </row>
    <row r="341" spans="22:22" ht="15.75" customHeight="1">
      <c r="V341" s="168"/>
    </row>
    <row r="342" spans="22:22" ht="15.75" customHeight="1">
      <c r="V342" s="168"/>
    </row>
    <row r="343" spans="22:22" ht="15.75" customHeight="1">
      <c r="V343" s="168"/>
    </row>
    <row r="344" spans="22:22" ht="15.75" customHeight="1">
      <c r="V344" s="168"/>
    </row>
    <row r="345" spans="22:22" ht="15.75" customHeight="1">
      <c r="V345" s="168"/>
    </row>
    <row r="346" spans="22:22" ht="15.75" customHeight="1">
      <c r="V346" s="168"/>
    </row>
    <row r="347" spans="22:22" ht="15.75" customHeight="1">
      <c r="V347" s="168"/>
    </row>
    <row r="348" spans="22:22" ht="15.75" customHeight="1">
      <c r="V348" s="168"/>
    </row>
    <row r="349" spans="22:22" ht="15.75" customHeight="1">
      <c r="V349" s="168"/>
    </row>
    <row r="350" spans="22:22" ht="15.75" customHeight="1">
      <c r="V350" s="168"/>
    </row>
    <row r="351" spans="22:22" ht="15.75" customHeight="1">
      <c r="V351" s="168"/>
    </row>
    <row r="352" spans="22:22" ht="15.75" customHeight="1">
      <c r="V352" s="168"/>
    </row>
    <row r="353" spans="22:22" ht="15.75" customHeight="1">
      <c r="V353" s="168"/>
    </row>
    <row r="354" spans="22:22" ht="15.75" customHeight="1">
      <c r="V354" s="168"/>
    </row>
    <row r="355" spans="22:22" ht="15.75" customHeight="1">
      <c r="V355" s="168"/>
    </row>
    <row r="356" spans="22:22" ht="15.75" customHeight="1">
      <c r="V356" s="168"/>
    </row>
    <row r="357" spans="22:22" ht="15.75" customHeight="1">
      <c r="V357" s="168"/>
    </row>
    <row r="358" spans="22:22" ht="15.75" customHeight="1">
      <c r="V358" s="168"/>
    </row>
    <row r="359" spans="22:22" ht="15.75" customHeight="1">
      <c r="V359" s="168"/>
    </row>
    <row r="360" spans="22:22" ht="15.75" customHeight="1">
      <c r="V360" s="168"/>
    </row>
    <row r="361" spans="22:22" ht="15.75" customHeight="1">
      <c r="V361" s="168"/>
    </row>
    <row r="362" spans="22:22" ht="15.75" customHeight="1">
      <c r="V362" s="168"/>
    </row>
    <row r="363" spans="22:22" ht="15.75" customHeight="1">
      <c r="V363" s="168"/>
    </row>
    <row r="364" spans="22:22" ht="15.75" customHeight="1">
      <c r="V364" s="168"/>
    </row>
    <row r="365" spans="22:22" ht="15.75" customHeight="1">
      <c r="V365" s="168"/>
    </row>
    <row r="366" spans="22:22" ht="15.75" customHeight="1">
      <c r="V366" s="168"/>
    </row>
    <row r="367" spans="22:22" ht="15.75" customHeight="1">
      <c r="V367" s="168"/>
    </row>
    <row r="368" spans="22:22" ht="15.75" customHeight="1">
      <c r="V368" s="168"/>
    </row>
    <row r="369" spans="22:22" ht="15.75" customHeight="1">
      <c r="V369" s="168"/>
    </row>
    <row r="370" spans="22:22" ht="15.75" customHeight="1">
      <c r="V370" s="168"/>
    </row>
    <row r="371" spans="22:22" ht="15.75" customHeight="1">
      <c r="V371" s="168"/>
    </row>
    <row r="372" spans="22:22" ht="15.75" customHeight="1">
      <c r="V372" s="168"/>
    </row>
    <row r="373" spans="22:22" ht="15.75" customHeight="1">
      <c r="V373" s="168"/>
    </row>
    <row r="374" spans="22:22" ht="15.75" customHeight="1">
      <c r="V374" s="168"/>
    </row>
    <row r="375" spans="22:22" ht="15.75" customHeight="1">
      <c r="V375" s="168"/>
    </row>
    <row r="376" spans="22:22" ht="15.75" customHeight="1">
      <c r="V376" s="168"/>
    </row>
    <row r="377" spans="22:22" ht="15.75" customHeight="1">
      <c r="V377" s="168"/>
    </row>
    <row r="378" spans="22:22" ht="15.75" customHeight="1">
      <c r="V378" s="168"/>
    </row>
    <row r="379" spans="22:22" ht="15.75" customHeight="1">
      <c r="V379" s="168"/>
    </row>
    <row r="380" spans="22:22" ht="15.75" customHeight="1">
      <c r="V380" s="168"/>
    </row>
    <row r="381" spans="22:22" ht="15.75" customHeight="1">
      <c r="V381" s="168"/>
    </row>
    <row r="382" spans="22:22" ht="15.75" customHeight="1">
      <c r="V382" s="168"/>
    </row>
    <row r="383" spans="22:22" ht="15.75" customHeight="1">
      <c r="V383" s="168"/>
    </row>
    <row r="384" spans="22:22" ht="15.75" customHeight="1">
      <c r="V384" s="168"/>
    </row>
    <row r="385" spans="22:22" ht="15.75" customHeight="1">
      <c r="V385" s="168"/>
    </row>
    <row r="386" spans="22:22" ht="15.75" customHeight="1">
      <c r="V386" s="168"/>
    </row>
    <row r="387" spans="22:22" ht="15.75" customHeight="1">
      <c r="V387" s="168"/>
    </row>
    <row r="388" spans="22:22" ht="15.75" customHeight="1">
      <c r="V388" s="168"/>
    </row>
    <row r="389" spans="22:22" ht="15.75" customHeight="1">
      <c r="V389" s="168"/>
    </row>
    <row r="390" spans="22:22" ht="15.75" customHeight="1">
      <c r="V390" s="168"/>
    </row>
    <row r="391" spans="22:22" ht="15.75" customHeight="1">
      <c r="V391" s="168"/>
    </row>
    <row r="392" spans="22:22" ht="15.75" customHeight="1">
      <c r="V392" s="168"/>
    </row>
    <row r="393" spans="22:22" ht="15.75" customHeight="1">
      <c r="V393" s="168"/>
    </row>
    <row r="394" spans="22:22" ht="15.75" customHeight="1">
      <c r="V394" s="168"/>
    </row>
    <row r="395" spans="22:22" ht="15.75" customHeight="1">
      <c r="V395" s="168"/>
    </row>
    <row r="396" spans="22:22" ht="15.75" customHeight="1">
      <c r="V396" s="168"/>
    </row>
    <row r="397" spans="22:22" ht="15.75" customHeight="1">
      <c r="V397" s="168"/>
    </row>
    <row r="398" spans="22:22" ht="15.75" customHeight="1">
      <c r="V398" s="168"/>
    </row>
    <row r="399" spans="22:22" ht="15.75" customHeight="1">
      <c r="V399" s="168"/>
    </row>
    <row r="400" spans="22:22" ht="15.75" customHeight="1">
      <c r="V400" s="168"/>
    </row>
    <row r="401" spans="22:22" ht="15.75" customHeight="1">
      <c r="V401" s="168"/>
    </row>
    <row r="402" spans="22:22" ht="15.75" customHeight="1">
      <c r="V402" s="168"/>
    </row>
    <row r="403" spans="22:22" ht="15.75" customHeight="1">
      <c r="V403" s="168"/>
    </row>
    <row r="404" spans="22:22" ht="15.75" customHeight="1">
      <c r="V404" s="168"/>
    </row>
    <row r="405" spans="22:22" ht="15.75" customHeight="1">
      <c r="V405" s="168"/>
    </row>
    <row r="406" spans="22:22" ht="15.75" customHeight="1">
      <c r="V406" s="168"/>
    </row>
    <row r="407" spans="22:22" ht="15.75" customHeight="1">
      <c r="V407" s="168"/>
    </row>
    <row r="408" spans="22:22" ht="15.75" customHeight="1">
      <c r="V408" s="168"/>
    </row>
    <row r="409" spans="22:22" ht="15.75" customHeight="1">
      <c r="V409" s="168"/>
    </row>
    <row r="410" spans="22:22" ht="15.75" customHeight="1">
      <c r="V410" s="168"/>
    </row>
    <row r="411" spans="22:22" ht="15.75" customHeight="1">
      <c r="V411" s="168"/>
    </row>
    <row r="412" spans="22:22" ht="15.75" customHeight="1">
      <c r="V412" s="168"/>
    </row>
    <row r="413" spans="22:22" ht="15.75" customHeight="1">
      <c r="V413" s="168"/>
    </row>
    <row r="414" spans="22:22" ht="15.75" customHeight="1">
      <c r="V414" s="168"/>
    </row>
    <row r="415" spans="22:22" ht="15.75" customHeight="1">
      <c r="V415" s="168"/>
    </row>
    <row r="416" spans="22:22" ht="15.75" customHeight="1">
      <c r="V416" s="168"/>
    </row>
    <row r="417" spans="22:22" ht="15.75" customHeight="1">
      <c r="V417" s="168"/>
    </row>
    <row r="418" spans="22:22" ht="15.75" customHeight="1">
      <c r="V418" s="168"/>
    </row>
    <row r="419" spans="22:22" ht="15.75" customHeight="1">
      <c r="V419" s="168"/>
    </row>
    <row r="420" spans="22:22" ht="15.75" customHeight="1">
      <c r="V420" s="168"/>
    </row>
    <row r="421" spans="22:22" ht="15.75" customHeight="1">
      <c r="V421" s="168"/>
    </row>
    <row r="422" spans="22:22" ht="15.75" customHeight="1">
      <c r="V422" s="168"/>
    </row>
    <row r="423" spans="22:22" ht="15.75" customHeight="1">
      <c r="V423" s="168"/>
    </row>
    <row r="424" spans="22:22" ht="15.75" customHeight="1">
      <c r="V424" s="168"/>
    </row>
    <row r="425" spans="22:22" ht="15.75" customHeight="1">
      <c r="V425" s="168"/>
    </row>
    <row r="426" spans="22:22" ht="15.75" customHeight="1">
      <c r="V426" s="168"/>
    </row>
    <row r="427" spans="22:22" ht="15.75" customHeight="1">
      <c r="V427" s="168"/>
    </row>
    <row r="428" spans="22:22" ht="15.75" customHeight="1">
      <c r="V428" s="168"/>
    </row>
    <row r="429" spans="22:22" ht="15.75" customHeight="1">
      <c r="V429" s="168"/>
    </row>
    <row r="430" spans="22:22" ht="15.75" customHeight="1">
      <c r="V430" s="168"/>
    </row>
    <row r="431" spans="22:22" ht="15.75" customHeight="1">
      <c r="V431" s="168"/>
    </row>
    <row r="432" spans="22:22" ht="15.75" customHeight="1">
      <c r="V432" s="168"/>
    </row>
    <row r="433" spans="22:22" ht="15.75" customHeight="1">
      <c r="V433" s="168"/>
    </row>
    <row r="434" spans="22:22" ht="15.75" customHeight="1">
      <c r="V434" s="168"/>
    </row>
    <row r="435" spans="22:22" ht="15.75" customHeight="1">
      <c r="V435" s="168"/>
    </row>
    <row r="436" spans="22:22" ht="15.75" customHeight="1">
      <c r="V436" s="168"/>
    </row>
    <row r="437" spans="22:22" ht="15.75" customHeight="1">
      <c r="V437" s="168"/>
    </row>
    <row r="438" spans="22:22" ht="15.75" customHeight="1">
      <c r="V438" s="168"/>
    </row>
    <row r="439" spans="22:22" ht="15.75" customHeight="1">
      <c r="V439" s="168"/>
    </row>
    <row r="440" spans="22:22" ht="15.75" customHeight="1">
      <c r="V440" s="168"/>
    </row>
    <row r="441" spans="22:22" ht="15.75" customHeight="1">
      <c r="V441" s="168"/>
    </row>
    <row r="442" spans="22:22" ht="15.75" customHeight="1">
      <c r="V442" s="168"/>
    </row>
    <row r="443" spans="22:22" ht="15.75" customHeight="1">
      <c r="V443" s="168"/>
    </row>
    <row r="444" spans="22:22" ht="15.75" customHeight="1">
      <c r="V444" s="168"/>
    </row>
    <row r="445" spans="22:22" ht="15.75" customHeight="1">
      <c r="V445" s="168"/>
    </row>
    <row r="446" spans="22:22" ht="15.75" customHeight="1">
      <c r="V446" s="168"/>
    </row>
    <row r="447" spans="22:22" ht="15.75" customHeight="1">
      <c r="V447" s="168"/>
    </row>
    <row r="448" spans="22:22" ht="15.75" customHeight="1">
      <c r="V448" s="168"/>
    </row>
    <row r="449" spans="22:22" ht="15.75" customHeight="1">
      <c r="V449" s="168"/>
    </row>
    <row r="450" spans="22:22" ht="15.75" customHeight="1">
      <c r="V450" s="168"/>
    </row>
    <row r="451" spans="22:22" ht="15.75" customHeight="1">
      <c r="V451" s="168"/>
    </row>
    <row r="452" spans="22:22" ht="15.75" customHeight="1">
      <c r="V452" s="168"/>
    </row>
    <row r="453" spans="22:22" ht="15.75" customHeight="1">
      <c r="V453" s="168"/>
    </row>
    <row r="454" spans="22:22" ht="15.75" customHeight="1">
      <c r="V454" s="168"/>
    </row>
    <row r="455" spans="22:22" ht="15.75" customHeight="1">
      <c r="V455" s="168"/>
    </row>
    <row r="456" spans="22:22" ht="15.75" customHeight="1">
      <c r="V456" s="168"/>
    </row>
    <row r="457" spans="22:22" ht="15.75" customHeight="1">
      <c r="V457" s="168"/>
    </row>
    <row r="458" spans="22:22" ht="15.75" customHeight="1">
      <c r="V458" s="168"/>
    </row>
    <row r="459" spans="22:22" ht="15.75" customHeight="1">
      <c r="V459" s="168"/>
    </row>
    <row r="460" spans="22:22" ht="15.75" customHeight="1">
      <c r="V460" s="168"/>
    </row>
    <row r="461" spans="22:22" ht="15.75" customHeight="1">
      <c r="V461" s="168"/>
    </row>
    <row r="462" spans="22:22" ht="15.75" customHeight="1">
      <c r="V462" s="168"/>
    </row>
    <row r="463" spans="22:22" ht="15.75" customHeight="1">
      <c r="V463" s="168"/>
    </row>
    <row r="464" spans="22:22" ht="15.75" customHeight="1">
      <c r="V464" s="168"/>
    </row>
    <row r="465" spans="22:22" ht="15.75" customHeight="1">
      <c r="V465" s="168"/>
    </row>
    <row r="466" spans="22:22" ht="15.75" customHeight="1">
      <c r="V466" s="168"/>
    </row>
    <row r="467" spans="22:22" ht="15.75" customHeight="1">
      <c r="V467" s="168"/>
    </row>
    <row r="468" spans="22:22" ht="15.75" customHeight="1">
      <c r="V468" s="168"/>
    </row>
    <row r="469" spans="22:22" ht="15.75" customHeight="1">
      <c r="V469" s="168"/>
    </row>
    <row r="470" spans="22:22" ht="15.75" customHeight="1">
      <c r="V470" s="168"/>
    </row>
    <row r="471" spans="22:22" ht="15.75" customHeight="1">
      <c r="V471" s="168"/>
    </row>
    <row r="472" spans="22:22" ht="15.75" customHeight="1">
      <c r="V472" s="168"/>
    </row>
    <row r="473" spans="22:22" ht="15.75" customHeight="1">
      <c r="V473" s="168"/>
    </row>
    <row r="474" spans="22:22" ht="15.75" customHeight="1">
      <c r="V474" s="168"/>
    </row>
    <row r="475" spans="22:22" ht="15.75" customHeight="1">
      <c r="V475" s="168"/>
    </row>
    <row r="476" spans="22:22" ht="15.75" customHeight="1">
      <c r="V476" s="168"/>
    </row>
    <row r="477" spans="22:22" ht="15.75" customHeight="1">
      <c r="V477" s="168"/>
    </row>
    <row r="478" spans="22:22" ht="15.75" customHeight="1">
      <c r="V478" s="168"/>
    </row>
    <row r="479" spans="22:22" ht="15.75" customHeight="1">
      <c r="V479" s="168"/>
    </row>
    <row r="480" spans="22:22" ht="15.75" customHeight="1">
      <c r="V480" s="168"/>
    </row>
    <row r="481" spans="22:22" ht="15.75" customHeight="1">
      <c r="V481" s="168"/>
    </row>
    <row r="482" spans="22:22" ht="15.75" customHeight="1">
      <c r="V482" s="168"/>
    </row>
    <row r="483" spans="22:22" ht="15.75" customHeight="1">
      <c r="V483" s="168"/>
    </row>
    <row r="484" spans="22:22" ht="15.75" customHeight="1">
      <c r="V484" s="168"/>
    </row>
    <row r="485" spans="22:22" ht="15.75" customHeight="1">
      <c r="V485" s="168"/>
    </row>
    <row r="486" spans="22:22" ht="15.75" customHeight="1">
      <c r="V486" s="168"/>
    </row>
    <row r="487" spans="22:22" ht="15.75" customHeight="1">
      <c r="V487" s="168"/>
    </row>
    <row r="488" spans="22:22" ht="15.75" customHeight="1">
      <c r="V488" s="168"/>
    </row>
    <row r="489" spans="22:22" ht="15.75" customHeight="1">
      <c r="V489" s="168"/>
    </row>
    <row r="490" spans="22:22" ht="15.75" customHeight="1">
      <c r="V490" s="168"/>
    </row>
    <row r="491" spans="22:22" ht="15.75" customHeight="1">
      <c r="V491" s="168"/>
    </row>
    <row r="492" spans="22:22" ht="15.75" customHeight="1">
      <c r="V492" s="168"/>
    </row>
    <row r="493" spans="22:22" ht="15.75" customHeight="1">
      <c r="V493" s="168"/>
    </row>
    <row r="494" spans="22:22" ht="15.75" customHeight="1">
      <c r="V494" s="168"/>
    </row>
    <row r="495" spans="22:22" ht="15.75" customHeight="1">
      <c r="V495" s="168"/>
    </row>
    <row r="496" spans="22:22" ht="15.75" customHeight="1">
      <c r="V496" s="168"/>
    </row>
    <row r="497" spans="22:22" ht="15.75" customHeight="1">
      <c r="V497" s="168"/>
    </row>
    <row r="498" spans="22:22" ht="15.75" customHeight="1">
      <c r="V498" s="168"/>
    </row>
    <row r="499" spans="22:22" ht="15.75" customHeight="1">
      <c r="V499" s="168"/>
    </row>
    <row r="500" spans="22:22" ht="15.75" customHeight="1">
      <c r="V500" s="168"/>
    </row>
    <row r="501" spans="22:22" ht="15.75" customHeight="1">
      <c r="V501" s="168"/>
    </row>
    <row r="502" spans="22:22" ht="15.75" customHeight="1">
      <c r="V502" s="168"/>
    </row>
    <row r="503" spans="22:22" ht="15.75" customHeight="1">
      <c r="V503" s="168"/>
    </row>
    <row r="504" spans="22:22" ht="15.75" customHeight="1">
      <c r="V504" s="168"/>
    </row>
    <row r="505" spans="22:22" ht="15.75" customHeight="1">
      <c r="V505" s="168"/>
    </row>
    <row r="506" spans="22:22" ht="15.75" customHeight="1">
      <c r="V506" s="168"/>
    </row>
    <row r="507" spans="22:22" ht="15.75" customHeight="1">
      <c r="V507" s="168"/>
    </row>
    <row r="508" spans="22:22" ht="15.75" customHeight="1">
      <c r="V508" s="168"/>
    </row>
    <row r="509" spans="22:22" ht="15.75" customHeight="1">
      <c r="V509" s="168"/>
    </row>
    <row r="510" spans="22:22" ht="15.75" customHeight="1">
      <c r="V510" s="168"/>
    </row>
    <row r="511" spans="22:22" ht="15.75" customHeight="1">
      <c r="V511" s="168"/>
    </row>
    <row r="512" spans="22:22" ht="15.75" customHeight="1">
      <c r="V512" s="168"/>
    </row>
    <row r="513" spans="22:22" ht="15.75" customHeight="1">
      <c r="V513" s="168"/>
    </row>
    <row r="514" spans="22:22" ht="15.75" customHeight="1">
      <c r="V514" s="168"/>
    </row>
    <row r="515" spans="22:22" ht="15.75" customHeight="1">
      <c r="V515" s="168"/>
    </row>
    <row r="516" spans="22:22" ht="15.75" customHeight="1">
      <c r="V516" s="168"/>
    </row>
    <row r="517" spans="22:22" ht="15.75" customHeight="1">
      <c r="V517" s="168"/>
    </row>
    <row r="518" spans="22:22" ht="15.75" customHeight="1">
      <c r="V518" s="168"/>
    </row>
    <row r="519" spans="22:22" ht="15.75" customHeight="1">
      <c r="V519" s="168"/>
    </row>
    <row r="520" spans="22:22" ht="15.75" customHeight="1">
      <c r="V520" s="168"/>
    </row>
    <row r="521" spans="22:22" ht="15.75" customHeight="1">
      <c r="V521" s="168"/>
    </row>
    <row r="522" spans="22:22" ht="15.75" customHeight="1">
      <c r="V522" s="168"/>
    </row>
    <row r="523" spans="22:22" ht="15.75" customHeight="1">
      <c r="V523" s="168"/>
    </row>
    <row r="524" spans="22:22" ht="15.75" customHeight="1">
      <c r="V524" s="168"/>
    </row>
    <row r="525" spans="22:22" ht="15.75" customHeight="1">
      <c r="V525" s="168"/>
    </row>
    <row r="526" spans="22:22" ht="15.75" customHeight="1">
      <c r="V526" s="168"/>
    </row>
    <row r="527" spans="22:22" ht="15.75" customHeight="1">
      <c r="V527" s="168"/>
    </row>
    <row r="528" spans="22:22" ht="15.75" customHeight="1">
      <c r="V528" s="168"/>
    </row>
    <row r="529" spans="22:22" ht="15.75" customHeight="1">
      <c r="V529" s="168"/>
    </row>
    <row r="530" spans="22:22" ht="15.75" customHeight="1">
      <c r="V530" s="168"/>
    </row>
    <row r="531" spans="22:22" ht="15.75" customHeight="1">
      <c r="V531" s="168"/>
    </row>
    <row r="532" spans="22:22" ht="15.75" customHeight="1">
      <c r="V532" s="168"/>
    </row>
    <row r="533" spans="22:22" ht="15.75" customHeight="1">
      <c r="V533" s="168"/>
    </row>
    <row r="534" spans="22:22" ht="15.75" customHeight="1">
      <c r="V534" s="168"/>
    </row>
    <row r="535" spans="22:22" ht="15.75" customHeight="1">
      <c r="V535" s="168"/>
    </row>
    <row r="536" spans="22:22" ht="15.75" customHeight="1">
      <c r="V536" s="168"/>
    </row>
    <row r="537" spans="22:22" ht="15.75" customHeight="1">
      <c r="V537" s="168"/>
    </row>
    <row r="538" spans="22:22" ht="15.75" customHeight="1">
      <c r="V538" s="168"/>
    </row>
    <row r="539" spans="22:22" ht="15.75" customHeight="1">
      <c r="V539" s="168"/>
    </row>
    <row r="540" spans="22:22" ht="15.75" customHeight="1">
      <c r="V540" s="168"/>
    </row>
    <row r="541" spans="22:22" ht="15.75" customHeight="1">
      <c r="V541" s="168"/>
    </row>
    <row r="542" spans="22:22" ht="15.75" customHeight="1">
      <c r="V542" s="168"/>
    </row>
    <row r="543" spans="22:22" ht="15.75" customHeight="1">
      <c r="V543" s="168"/>
    </row>
    <row r="544" spans="22:22" ht="15.75" customHeight="1">
      <c r="V544" s="168"/>
    </row>
    <row r="545" spans="22:22" ht="15.75" customHeight="1">
      <c r="V545" s="168"/>
    </row>
    <row r="546" spans="22:22" ht="15.75" customHeight="1">
      <c r="V546" s="168"/>
    </row>
    <row r="547" spans="22:22" ht="15.75" customHeight="1">
      <c r="V547" s="168"/>
    </row>
    <row r="548" spans="22:22" ht="15.75" customHeight="1">
      <c r="V548" s="168"/>
    </row>
    <row r="549" spans="22:22" ht="15.75" customHeight="1">
      <c r="V549" s="168"/>
    </row>
    <row r="550" spans="22:22" ht="15.75" customHeight="1">
      <c r="V550" s="168"/>
    </row>
    <row r="551" spans="22:22" ht="15.75" customHeight="1">
      <c r="V551" s="168"/>
    </row>
    <row r="552" spans="22:22" ht="15.75" customHeight="1">
      <c r="V552" s="168"/>
    </row>
    <row r="553" spans="22:22" ht="15.75" customHeight="1">
      <c r="V553" s="168"/>
    </row>
    <row r="554" spans="22:22" ht="15.75" customHeight="1">
      <c r="V554" s="168"/>
    </row>
    <row r="555" spans="22:22" ht="15.75" customHeight="1">
      <c r="V555" s="168"/>
    </row>
    <row r="556" spans="22:22" ht="15.75" customHeight="1">
      <c r="V556" s="168"/>
    </row>
    <row r="557" spans="22:22" ht="15.75" customHeight="1">
      <c r="V557" s="168"/>
    </row>
    <row r="558" spans="22:22" ht="15.75" customHeight="1">
      <c r="V558" s="168"/>
    </row>
    <row r="559" spans="22:22" ht="15.75" customHeight="1">
      <c r="V559" s="168"/>
    </row>
    <row r="560" spans="22:22" ht="15.75" customHeight="1">
      <c r="V560" s="168"/>
    </row>
    <row r="561" spans="22:22" ht="15.75" customHeight="1">
      <c r="V561" s="168"/>
    </row>
    <row r="562" spans="22:22" ht="15.75" customHeight="1">
      <c r="V562" s="168"/>
    </row>
    <row r="563" spans="22:22" ht="15.75" customHeight="1">
      <c r="V563" s="168"/>
    </row>
    <row r="564" spans="22:22" ht="15.75" customHeight="1">
      <c r="V564" s="168"/>
    </row>
    <row r="565" spans="22:22" ht="15.75" customHeight="1">
      <c r="V565" s="168"/>
    </row>
    <row r="566" spans="22:22" ht="15.75" customHeight="1">
      <c r="V566" s="168"/>
    </row>
    <row r="567" spans="22:22" ht="15.75" customHeight="1">
      <c r="V567" s="168"/>
    </row>
    <row r="568" spans="22:22" ht="15.75" customHeight="1">
      <c r="V568" s="168"/>
    </row>
    <row r="569" spans="22:22" ht="15.75" customHeight="1">
      <c r="V569" s="168"/>
    </row>
    <row r="570" spans="22:22" ht="15.75" customHeight="1">
      <c r="V570" s="168"/>
    </row>
    <row r="571" spans="22:22" ht="15.75" customHeight="1">
      <c r="V571" s="168"/>
    </row>
    <row r="572" spans="22:22" ht="15.75" customHeight="1">
      <c r="V572" s="168"/>
    </row>
    <row r="573" spans="22:22" ht="15.75" customHeight="1">
      <c r="V573" s="168"/>
    </row>
    <row r="574" spans="22:22" ht="15.75" customHeight="1">
      <c r="V574" s="168"/>
    </row>
    <row r="575" spans="22:22" ht="15.75" customHeight="1">
      <c r="V575" s="168"/>
    </row>
    <row r="576" spans="22:22" ht="15.75" customHeight="1">
      <c r="V576" s="168"/>
    </row>
    <row r="577" spans="22:22" ht="15.75" customHeight="1">
      <c r="V577" s="168"/>
    </row>
    <row r="578" spans="22:22" ht="15.75" customHeight="1">
      <c r="V578" s="168"/>
    </row>
    <row r="579" spans="22:22" ht="15.75" customHeight="1">
      <c r="V579" s="168"/>
    </row>
    <row r="580" spans="22:22" ht="15.75" customHeight="1">
      <c r="V580" s="168"/>
    </row>
    <row r="581" spans="22:22" ht="15.75" customHeight="1">
      <c r="V581" s="168"/>
    </row>
    <row r="582" spans="22:22" ht="15.75" customHeight="1">
      <c r="V582" s="168"/>
    </row>
    <row r="583" spans="22:22" ht="15.75" customHeight="1">
      <c r="V583" s="168"/>
    </row>
    <row r="584" spans="22:22" ht="15.75" customHeight="1">
      <c r="V584" s="168"/>
    </row>
    <row r="585" spans="22:22" ht="15.75" customHeight="1">
      <c r="V585" s="168"/>
    </row>
    <row r="586" spans="22:22" ht="15.75" customHeight="1">
      <c r="V586" s="168"/>
    </row>
    <row r="587" spans="22:22" ht="15.75" customHeight="1">
      <c r="V587" s="168"/>
    </row>
    <row r="588" spans="22:22" ht="15.75" customHeight="1">
      <c r="V588" s="168"/>
    </row>
    <row r="589" spans="22:22" ht="15.75" customHeight="1">
      <c r="V589" s="168"/>
    </row>
    <row r="590" spans="22:22" ht="15.75" customHeight="1">
      <c r="V590" s="168"/>
    </row>
    <row r="591" spans="22:22" ht="15.75" customHeight="1">
      <c r="V591" s="168"/>
    </row>
    <row r="592" spans="22:22" ht="15.75" customHeight="1">
      <c r="V592" s="168"/>
    </row>
    <row r="593" spans="22:22" ht="15.75" customHeight="1">
      <c r="V593" s="168"/>
    </row>
    <row r="594" spans="22:22" ht="15.75" customHeight="1">
      <c r="V594" s="168"/>
    </row>
    <row r="595" spans="22:22" ht="15.75" customHeight="1">
      <c r="V595" s="168"/>
    </row>
    <row r="596" spans="22:22" ht="15.75" customHeight="1">
      <c r="V596" s="168"/>
    </row>
    <row r="597" spans="22:22" ht="15.75" customHeight="1">
      <c r="V597" s="168"/>
    </row>
    <row r="598" spans="22:22" ht="15.75" customHeight="1">
      <c r="V598" s="168"/>
    </row>
    <row r="599" spans="22:22" ht="15.75" customHeight="1">
      <c r="V599" s="168"/>
    </row>
    <row r="600" spans="22:22" ht="15.75" customHeight="1">
      <c r="V600" s="168"/>
    </row>
    <row r="601" spans="22:22" ht="15.75" customHeight="1">
      <c r="V601" s="168"/>
    </row>
    <row r="602" spans="22:22" ht="15.75" customHeight="1">
      <c r="V602" s="168"/>
    </row>
    <row r="603" spans="22:22" ht="15.75" customHeight="1">
      <c r="V603" s="168"/>
    </row>
    <row r="604" spans="22:22" ht="15.75" customHeight="1">
      <c r="V604" s="168"/>
    </row>
    <row r="605" spans="22:22" ht="15.75" customHeight="1">
      <c r="V605" s="168"/>
    </row>
    <row r="606" spans="22:22" ht="15.75" customHeight="1">
      <c r="V606" s="168"/>
    </row>
    <row r="607" spans="22:22" ht="15.75" customHeight="1">
      <c r="V607" s="168"/>
    </row>
    <row r="608" spans="22:22" ht="15.75" customHeight="1">
      <c r="V608" s="168"/>
    </row>
    <row r="609" spans="22:22" ht="15.75" customHeight="1">
      <c r="V609" s="168"/>
    </row>
    <row r="610" spans="22:22" ht="15.75" customHeight="1">
      <c r="V610" s="168"/>
    </row>
    <row r="611" spans="22:22" ht="15.75" customHeight="1">
      <c r="V611" s="168"/>
    </row>
    <row r="612" spans="22:22" ht="15.75" customHeight="1">
      <c r="V612" s="168"/>
    </row>
    <row r="613" spans="22:22" ht="15.75" customHeight="1">
      <c r="V613" s="168"/>
    </row>
    <row r="614" spans="22:22" ht="15.75" customHeight="1">
      <c r="V614" s="168"/>
    </row>
    <row r="615" spans="22:22" ht="15.75" customHeight="1">
      <c r="V615" s="168"/>
    </row>
    <row r="616" spans="22:22" ht="15.75" customHeight="1">
      <c r="V616" s="168"/>
    </row>
    <row r="617" spans="22:22" ht="15.75" customHeight="1">
      <c r="V617" s="168"/>
    </row>
    <row r="618" spans="22:22" ht="15.75" customHeight="1">
      <c r="V618" s="168"/>
    </row>
    <row r="619" spans="22:22" ht="15.75" customHeight="1">
      <c r="V619" s="168"/>
    </row>
    <row r="620" spans="22:22" ht="15.75" customHeight="1">
      <c r="V620" s="168"/>
    </row>
    <row r="621" spans="22:22" ht="15.75" customHeight="1">
      <c r="V621" s="168"/>
    </row>
    <row r="622" spans="22:22" ht="15.75" customHeight="1">
      <c r="V622" s="168"/>
    </row>
    <row r="623" spans="22:22" ht="15.75" customHeight="1">
      <c r="V623" s="168"/>
    </row>
    <row r="624" spans="22:22" ht="15.75" customHeight="1">
      <c r="V624" s="168"/>
    </row>
    <row r="625" spans="22:22" ht="15.75" customHeight="1">
      <c r="V625" s="168"/>
    </row>
    <row r="626" spans="22:22" ht="15.75" customHeight="1">
      <c r="V626" s="168"/>
    </row>
    <row r="627" spans="22:22" ht="15.75" customHeight="1">
      <c r="V627" s="168"/>
    </row>
    <row r="628" spans="22:22" ht="15.75" customHeight="1">
      <c r="V628" s="168"/>
    </row>
    <row r="629" spans="22:22" ht="15.75" customHeight="1">
      <c r="V629" s="168"/>
    </row>
    <row r="630" spans="22:22" ht="15.75" customHeight="1">
      <c r="V630" s="168"/>
    </row>
    <row r="631" spans="22:22" ht="15.75" customHeight="1">
      <c r="V631" s="168"/>
    </row>
    <row r="632" spans="22:22" ht="15.75" customHeight="1">
      <c r="V632" s="168"/>
    </row>
    <row r="633" spans="22:22" ht="15.75" customHeight="1">
      <c r="V633" s="168"/>
    </row>
    <row r="634" spans="22:22" ht="15.75" customHeight="1">
      <c r="V634" s="168"/>
    </row>
    <row r="635" spans="22:22" ht="15.75" customHeight="1">
      <c r="V635" s="168"/>
    </row>
    <row r="636" spans="22:22" ht="15.75" customHeight="1">
      <c r="V636" s="168"/>
    </row>
    <row r="637" spans="22:22" ht="15.75" customHeight="1">
      <c r="V637" s="168"/>
    </row>
    <row r="638" spans="22:22" ht="15.75" customHeight="1">
      <c r="V638" s="168"/>
    </row>
    <row r="639" spans="22:22" ht="15.75" customHeight="1">
      <c r="V639" s="168"/>
    </row>
    <row r="640" spans="22:22" ht="15.75" customHeight="1">
      <c r="V640" s="168"/>
    </row>
    <row r="641" spans="22:22" ht="15.75" customHeight="1">
      <c r="V641" s="168"/>
    </row>
    <row r="642" spans="22:22" ht="15.75" customHeight="1">
      <c r="V642" s="168"/>
    </row>
    <row r="643" spans="22:22" ht="15.75" customHeight="1">
      <c r="V643" s="168"/>
    </row>
    <row r="644" spans="22:22" ht="15.75" customHeight="1">
      <c r="V644" s="168"/>
    </row>
    <row r="645" spans="22:22" ht="15.75" customHeight="1">
      <c r="V645" s="168"/>
    </row>
    <row r="646" spans="22:22" ht="15.75" customHeight="1">
      <c r="V646" s="168"/>
    </row>
    <row r="647" spans="22:22" ht="15.75" customHeight="1">
      <c r="V647" s="168"/>
    </row>
    <row r="648" spans="22:22" ht="15.75" customHeight="1">
      <c r="V648" s="168"/>
    </row>
    <row r="649" spans="22:22" ht="15.75" customHeight="1">
      <c r="V649" s="168"/>
    </row>
    <row r="650" spans="22:22" ht="15.75" customHeight="1">
      <c r="V650" s="168"/>
    </row>
    <row r="651" spans="22:22" ht="15.75" customHeight="1">
      <c r="V651" s="168"/>
    </row>
    <row r="652" spans="22:22" ht="15.75" customHeight="1">
      <c r="V652" s="168"/>
    </row>
    <row r="653" spans="22:22" ht="15.75" customHeight="1">
      <c r="V653" s="168"/>
    </row>
    <row r="654" spans="22:22" ht="15.75" customHeight="1">
      <c r="V654" s="168"/>
    </row>
    <row r="655" spans="22:22" ht="15.75" customHeight="1">
      <c r="V655" s="168"/>
    </row>
    <row r="656" spans="22:22" ht="15.75" customHeight="1">
      <c r="V656" s="168"/>
    </row>
    <row r="657" spans="22:22" ht="15.75" customHeight="1">
      <c r="V657" s="168"/>
    </row>
    <row r="658" spans="22:22" ht="15.75" customHeight="1">
      <c r="V658" s="168"/>
    </row>
    <row r="659" spans="22:22" ht="15.75" customHeight="1">
      <c r="V659" s="168"/>
    </row>
    <row r="660" spans="22:22" ht="15.75" customHeight="1">
      <c r="V660" s="168"/>
    </row>
    <row r="661" spans="22:22" ht="15.75" customHeight="1">
      <c r="V661" s="168"/>
    </row>
    <row r="662" spans="22:22" ht="15.75" customHeight="1">
      <c r="V662" s="168"/>
    </row>
    <row r="663" spans="22:22" ht="15.75" customHeight="1">
      <c r="V663" s="168"/>
    </row>
    <row r="664" spans="22:22" ht="15.75" customHeight="1">
      <c r="V664" s="168"/>
    </row>
    <row r="665" spans="22:22" ht="15.75" customHeight="1">
      <c r="V665" s="168"/>
    </row>
    <row r="666" spans="22:22" ht="15.75" customHeight="1">
      <c r="V666" s="168"/>
    </row>
    <row r="667" spans="22:22" ht="15.75" customHeight="1">
      <c r="V667" s="168"/>
    </row>
    <row r="668" spans="22:22" ht="15.75" customHeight="1">
      <c r="V668" s="168"/>
    </row>
    <row r="669" spans="22:22" ht="15.75" customHeight="1">
      <c r="V669" s="168"/>
    </row>
    <row r="670" spans="22:22" ht="15.75" customHeight="1">
      <c r="V670" s="168"/>
    </row>
    <row r="671" spans="22:22" ht="15.75" customHeight="1">
      <c r="V671" s="168"/>
    </row>
    <row r="672" spans="22:22" ht="15.75" customHeight="1">
      <c r="V672" s="168"/>
    </row>
    <row r="673" spans="22:22" ht="15.75" customHeight="1">
      <c r="V673" s="168"/>
    </row>
    <row r="674" spans="22:22" ht="15.75" customHeight="1">
      <c r="V674" s="168"/>
    </row>
    <row r="675" spans="22:22" ht="15.75" customHeight="1">
      <c r="V675" s="168"/>
    </row>
    <row r="676" spans="22:22" ht="15.75" customHeight="1">
      <c r="V676" s="168"/>
    </row>
    <row r="677" spans="22:22" ht="15.75" customHeight="1">
      <c r="V677" s="168"/>
    </row>
    <row r="678" spans="22:22" ht="15.75" customHeight="1">
      <c r="V678" s="168"/>
    </row>
    <row r="679" spans="22:22" ht="15.75" customHeight="1">
      <c r="V679" s="168"/>
    </row>
    <row r="680" spans="22:22" ht="15.75" customHeight="1">
      <c r="V680" s="168"/>
    </row>
    <row r="681" spans="22:22" ht="15.75" customHeight="1">
      <c r="V681" s="168"/>
    </row>
    <row r="682" spans="22:22" ht="15.75" customHeight="1">
      <c r="V682" s="168"/>
    </row>
    <row r="683" spans="22:22" ht="15.75" customHeight="1">
      <c r="V683" s="168"/>
    </row>
    <row r="684" spans="22:22" ht="15.75" customHeight="1">
      <c r="V684" s="168"/>
    </row>
    <row r="685" spans="22:22" ht="15.75" customHeight="1">
      <c r="V685" s="168"/>
    </row>
    <row r="686" spans="22:22" ht="15.75" customHeight="1">
      <c r="V686" s="168"/>
    </row>
    <row r="687" spans="22:22" ht="15.75" customHeight="1">
      <c r="V687" s="168"/>
    </row>
    <row r="688" spans="22:22" ht="15.75" customHeight="1">
      <c r="V688" s="168"/>
    </row>
    <row r="689" spans="22:22" ht="15.75" customHeight="1">
      <c r="V689" s="168"/>
    </row>
    <row r="690" spans="22:22" ht="15.75" customHeight="1">
      <c r="V690" s="168"/>
    </row>
    <row r="691" spans="22:22" ht="15.75" customHeight="1">
      <c r="V691" s="168"/>
    </row>
    <row r="692" spans="22:22" ht="15.75" customHeight="1">
      <c r="V692" s="168"/>
    </row>
    <row r="693" spans="22:22" ht="15.75" customHeight="1">
      <c r="V693" s="168"/>
    </row>
    <row r="694" spans="22:22" ht="15.75" customHeight="1">
      <c r="V694" s="168"/>
    </row>
    <row r="695" spans="22:22" ht="15.75" customHeight="1">
      <c r="V695" s="168"/>
    </row>
    <row r="696" spans="22:22" ht="15.75" customHeight="1">
      <c r="V696" s="168"/>
    </row>
    <row r="697" spans="22:22" ht="15.75" customHeight="1">
      <c r="V697" s="168"/>
    </row>
    <row r="698" spans="22:22" ht="15.75" customHeight="1">
      <c r="V698" s="168"/>
    </row>
    <row r="699" spans="22:22" ht="15.75" customHeight="1">
      <c r="V699" s="168"/>
    </row>
    <row r="700" spans="22:22" ht="15.75" customHeight="1">
      <c r="V700" s="168"/>
    </row>
    <row r="701" spans="22:22" ht="15.75" customHeight="1">
      <c r="V701" s="168"/>
    </row>
    <row r="702" spans="22:22" ht="15.75" customHeight="1">
      <c r="V702" s="168"/>
    </row>
    <row r="703" spans="22:22" ht="15.75" customHeight="1">
      <c r="V703" s="168"/>
    </row>
    <row r="704" spans="22:22" ht="15.75" customHeight="1">
      <c r="V704" s="168"/>
    </row>
    <row r="705" spans="22:22" ht="15.75" customHeight="1">
      <c r="V705" s="168"/>
    </row>
    <row r="706" spans="22:22" ht="15.75" customHeight="1">
      <c r="V706" s="168"/>
    </row>
    <row r="707" spans="22:22" ht="15.75" customHeight="1">
      <c r="V707" s="168"/>
    </row>
    <row r="708" spans="22:22" ht="15.75" customHeight="1">
      <c r="V708" s="168"/>
    </row>
    <row r="709" spans="22:22" ht="15.75" customHeight="1">
      <c r="V709" s="168"/>
    </row>
    <row r="710" spans="22:22" ht="15.75" customHeight="1">
      <c r="V710" s="168"/>
    </row>
    <row r="711" spans="22:22" ht="15.75" customHeight="1">
      <c r="V711" s="168"/>
    </row>
    <row r="712" spans="22:22" ht="15.75" customHeight="1">
      <c r="V712" s="168"/>
    </row>
    <row r="713" spans="22:22" ht="15.75" customHeight="1">
      <c r="V713" s="168"/>
    </row>
    <row r="714" spans="22:22" ht="15.75" customHeight="1">
      <c r="V714" s="168"/>
    </row>
    <row r="715" spans="22:22" ht="15.75" customHeight="1">
      <c r="V715" s="168"/>
    </row>
    <row r="716" spans="22:22" ht="15.75" customHeight="1">
      <c r="V716" s="168"/>
    </row>
    <row r="717" spans="22:22" ht="15.75" customHeight="1">
      <c r="V717" s="168"/>
    </row>
    <row r="718" spans="22:22" ht="15.75" customHeight="1">
      <c r="V718" s="168"/>
    </row>
    <row r="719" spans="22:22" ht="15.75" customHeight="1">
      <c r="V719" s="168"/>
    </row>
    <row r="720" spans="22:22" ht="15.75" customHeight="1">
      <c r="V720" s="168"/>
    </row>
    <row r="721" spans="22:22" ht="15.75" customHeight="1">
      <c r="V721" s="168"/>
    </row>
    <row r="722" spans="22:22" ht="15.75" customHeight="1">
      <c r="V722" s="168"/>
    </row>
    <row r="723" spans="22:22" ht="15.75" customHeight="1">
      <c r="V723" s="168"/>
    </row>
    <row r="724" spans="22:22" ht="15.75" customHeight="1">
      <c r="V724" s="168"/>
    </row>
    <row r="725" spans="22:22" ht="15.75" customHeight="1">
      <c r="V725" s="168"/>
    </row>
    <row r="726" spans="22:22" ht="15.75" customHeight="1">
      <c r="V726" s="168"/>
    </row>
    <row r="727" spans="22:22" ht="15.75" customHeight="1">
      <c r="V727" s="168"/>
    </row>
    <row r="728" spans="22:22" ht="15.75" customHeight="1">
      <c r="V728" s="168"/>
    </row>
    <row r="729" spans="22:22" ht="15.75" customHeight="1">
      <c r="V729" s="168"/>
    </row>
    <row r="730" spans="22:22" ht="15.75" customHeight="1">
      <c r="V730" s="168"/>
    </row>
    <row r="731" spans="22:22" ht="15.75" customHeight="1">
      <c r="V731" s="168"/>
    </row>
    <row r="732" spans="22:22" ht="15.75" customHeight="1">
      <c r="V732" s="168"/>
    </row>
    <row r="733" spans="22:22" ht="15.75" customHeight="1">
      <c r="V733" s="168"/>
    </row>
    <row r="734" spans="22:22" ht="15.75" customHeight="1">
      <c r="V734" s="168"/>
    </row>
    <row r="735" spans="22:22" ht="15.75" customHeight="1">
      <c r="V735" s="168"/>
    </row>
    <row r="736" spans="22:22" ht="15.75" customHeight="1">
      <c r="V736" s="168"/>
    </row>
    <row r="737" spans="22:22" ht="15.75" customHeight="1">
      <c r="V737" s="168"/>
    </row>
    <row r="738" spans="22:22" ht="15.75" customHeight="1">
      <c r="V738" s="168"/>
    </row>
    <row r="739" spans="22:22" ht="15.75" customHeight="1">
      <c r="V739" s="168"/>
    </row>
    <row r="740" spans="22:22" ht="15.75" customHeight="1">
      <c r="V740" s="168"/>
    </row>
    <row r="741" spans="22:22" ht="15.75" customHeight="1">
      <c r="V741" s="168"/>
    </row>
    <row r="742" spans="22:22" ht="15.75" customHeight="1">
      <c r="V742" s="168"/>
    </row>
    <row r="743" spans="22:22" ht="15.75" customHeight="1">
      <c r="V743" s="168"/>
    </row>
    <row r="744" spans="22:22" ht="15.75" customHeight="1">
      <c r="V744" s="168"/>
    </row>
    <row r="745" spans="22:22" ht="15.75" customHeight="1">
      <c r="V745" s="168"/>
    </row>
    <row r="746" spans="22:22" ht="15.75" customHeight="1">
      <c r="V746" s="168"/>
    </row>
    <row r="747" spans="22:22" ht="15.75" customHeight="1">
      <c r="V747" s="168"/>
    </row>
    <row r="748" spans="22:22" ht="15.75" customHeight="1">
      <c r="V748" s="168"/>
    </row>
    <row r="749" spans="22:22" ht="15.75" customHeight="1">
      <c r="V749" s="168"/>
    </row>
    <row r="750" spans="22:22" ht="15.75" customHeight="1">
      <c r="V750" s="168"/>
    </row>
    <row r="751" spans="22:22" ht="15.75" customHeight="1">
      <c r="V751" s="168"/>
    </row>
    <row r="752" spans="22:22" ht="15.75" customHeight="1">
      <c r="V752" s="168"/>
    </row>
    <row r="753" spans="22:22" ht="15.75" customHeight="1">
      <c r="V753" s="168"/>
    </row>
    <row r="754" spans="22:22" ht="15.75" customHeight="1">
      <c r="V754" s="168"/>
    </row>
    <row r="755" spans="22:22" ht="15.75" customHeight="1">
      <c r="V755" s="168"/>
    </row>
    <row r="756" spans="22:22" ht="15.75" customHeight="1">
      <c r="V756" s="168"/>
    </row>
    <row r="757" spans="22:22" ht="15.75" customHeight="1">
      <c r="V757" s="168"/>
    </row>
    <row r="758" spans="22:22" ht="15.75" customHeight="1">
      <c r="V758" s="168"/>
    </row>
    <row r="759" spans="22:22" ht="15.75" customHeight="1">
      <c r="V759" s="168"/>
    </row>
    <row r="760" spans="22:22" ht="15.75" customHeight="1">
      <c r="V760" s="168"/>
    </row>
    <row r="761" spans="22:22" ht="15.75" customHeight="1">
      <c r="V761" s="168"/>
    </row>
    <row r="762" spans="22:22" ht="15.75" customHeight="1">
      <c r="V762" s="168"/>
    </row>
    <row r="763" spans="22:22" ht="15.75" customHeight="1">
      <c r="V763" s="168"/>
    </row>
    <row r="764" spans="22:22" ht="15.75" customHeight="1">
      <c r="V764" s="168"/>
    </row>
    <row r="765" spans="22:22" ht="15.75" customHeight="1">
      <c r="V765" s="168"/>
    </row>
    <row r="766" spans="22:22" ht="15.75" customHeight="1">
      <c r="V766" s="168"/>
    </row>
    <row r="767" spans="22:22" ht="15.75" customHeight="1">
      <c r="V767" s="168"/>
    </row>
    <row r="768" spans="22:22" ht="15.75" customHeight="1">
      <c r="V768" s="168"/>
    </row>
    <row r="769" spans="22:22" ht="15.75" customHeight="1">
      <c r="V769" s="168"/>
    </row>
    <row r="770" spans="22:22" ht="15.75" customHeight="1">
      <c r="V770" s="168"/>
    </row>
    <row r="771" spans="22:22" ht="15.75" customHeight="1">
      <c r="V771" s="168"/>
    </row>
    <row r="772" spans="22:22" ht="15.75" customHeight="1">
      <c r="V772" s="168"/>
    </row>
    <row r="773" spans="22:22" ht="15.75" customHeight="1">
      <c r="V773" s="168"/>
    </row>
    <row r="774" spans="22:22" ht="15.75" customHeight="1">
      <c r="V774" s="168"/>
    </row>
    <row r="775" spans="22:22" ht="15.75" customHeight="1">
      <c r="V775" s="168"/>
    </row>
    <row r="776" spans="22:22" ht="15.75" customHeight="1">
      <c r="V776" s="168"/>
    </row>
    <row r="777" spans="22:22" ht="15.75" customHeight="1">
      <c r="V777" s="168"/>
    </row>
    <row r="778" spans="22:22" ht="15.75" customHeight="1">
      <c r="V778" s="168"/>
    </row>
    <row r="779" spans="22:22" ht="15.75" customHeight="1">
      <c r="V779" s="168"/>
    </row>
    <row r="780" spans="22:22" ht="15.75" customHeight="1">
      <c r="V780" s="168"/>
    </row>
    <row r="781" spans="22:22" ht="15.75" customHeight="1">
      <c r="V781" s="168"/>
    </row>
    <row r="782" spans="22:22" ht="15.75" customHeight="1">
      <c r="V782" s="168"/>
    </row>
    <row r="783" spans="22:22" ht="15.75" customHeight="1">
      <c r="V783" s="168"/>
    </row>
    <row r="784" spans="22:22" ht="15.75" customHeight="1">
      <c r="V784" s="168"/>
    </row>
    <row r="785" spans="22:22" ht="15.75" customHeight="1">
      <c r="V785" s="168"/>
    </row>
    <row r="786" spans="22:22" ht="15.75" customHeight="1">
      <c r="V786" s="168"/>
    </row>
    <row r="787" spans="22:22" ht="15.75" customHeight="1">
      <c r="V787" s="168"/>
    </row>
    <row r="788" spans="22:22" ht="15.75" customHeight="1">
      <c r="V788" s="168"/>
    </row>
    <row r="789" spans="22:22" ht="15.75" customHeight="1">
      <c r="V789" s="168"/>
    </row>
    <row r="790" spans="22:22" ht="15.75" customHeight="1">
      <c r="V790" s="168"/>
    </row>
    <row r="791" spans="22:22" ht="15.75" customHeight="1">
      <c r="V791" s="168"/>
    </row>
    <row r="792" spans="22:22" ht="15.75" customHeight="1">
      <c r="V792" s="168"/>
    </row>
    <row r="793" spans="22:22" ht="15.75" customHeight="1">
      <c r="V793" s="168"/>
    </row>
    <row r="794" spans="22:22" ht="15.75" customHeight="1">
      <c r="V794" s="168"/>
    </row>
    <row r="795" spans="22:22" ht="15.75" customHeight="1">
      <c r="V795" s="168"/>
    </row>
    <row r="796" spans="22:22" ht="15.75" customHeight="1">
      <c r="V796" s="168"/>
    </row>
    <row r="797" spans="22:22" ht="15.75" customHeight="1">
      <c r="V797" s="168"/>
    </row>
    <row r="798" spans="22:22" ht="15.75" customHeight="1">
      <c r="V798" s="168"/>
    </row>
    <row r="799" spans="22:22" ht="15.75" customHeight="1">
      <c r="V799" s="168"/>
    </row>
    <row r="800" spans="22:22" ht="15.75" customHeight="1">
      <c r="V800" s="168"/>
    </row>
    <row r="801" spans="22:22" ht="15.75" customHeight="1">
      <c r="V801" s="168"/>
    </row>
    <row r="802" spans="22:22" ht="15.75" customHeight="1">
      <c r="V802" s="168"/>
    </row>
    <row r="803" spans="22:22" ht="15.75" customHeight="1">
      <c r="V803" s="168"/>
    </row>
    <row r="804" spans="22:22" ht="15.75" customHeight="1">
      <c r="V804" s="168"/>
    </row>
    <row r="805" spans="22:22" ht="15.75" customHeight="1">
      <c r="V805" s="168"/>
    </row>
    <row r="806" spans="22:22" ht="15.75" customHeight="1">
      <c r="V806" s="168"/>
    </row>
    <row r="807" spans="22:22" ht="15.75" customHeight="1">
      <c r="V807" s="168"/>
    </row>
    <row r="808" spans="22:22" ht="15.75" customHeight="1">
      <c r="V808" s="168"/>
    </row>
    <row r="809" spans="22:22" ht="15.75" customHeight="1">
      <c r="V809" s="168"/>
    </row>
    <row r="810" spans="22:22" ht="15.75" customHeight="1"/>
    <row r="811" spans="22:22" ht="15.75" customHeight="1"/>
  </sheetData>
  <mergeCells count="155">
    <mergeCell ref="R28:R31"/>
    <mergeCell ref="S28:S31"/>
    <mergeCell ref="Q33:Q34"/>
    <mergeCell ref="R33:R34"/>
    <mergeCell ref="S33:S34"/>
    <mergeCell ref="A33:A34"/>
    <mergeCell ref="B33:B34"/>
    <mergeCell ref="C33:C34"/>
    <mergeCell ref="D33:D34"/>
    <mergeCell ref="E33:E34"/>
    <mergeCell ref="F33:F34"/>
    <mergeCell ref="G33:G34"/>
    <mergeCell ref="B26:B27"/>
    <mergeCell ref="C26:C27"/>
    <mergeCell ref="D26:D27"/>
    <mergeCell ref="E26:E27"/>
    <mergeCell ref="F26:F27"/>
    <mergeCell ref="G26:J26"/>
    <mergeCell ref="O28:O31"/>
    <mergeCell ref="P28:P29"/>
    <mergeCell ref="Q28:Q31"/>
    <mergeCell ref="P38:P40"/>
    <mergeCell ref="C12:D12"/>
    <mergeCell ref="C13:D13"/>
    <mergeCell ref="E13:O13"/>
    <mergeCell ref="C14:D14"/>
    <mergeCell ref="E14:O14"/>
    <mergeCell ref="E15:O15"/>
    <mergeCell ref="A18:S18"/>
    <mergeCell ref="D19:S19"/>
    <mergeCell ref="D20:S20"/>
    <mergeCell ref="D21:S21"/>
    <mergeCell ref="D22:S22"/>
    <mergeCell ref="D23:S23"/>
    <mergeCell ref="A25:L25"/>
    <mergeCell ref="M25:S25"/>
    <mergeCell ref="R26:R27"/>
    <mergeCell ref="S26:S27"/>
    <mergeCell ref="K26:K27"/>
    <mergeCell ref="L26:L27"/>
    <mergeCell ref="M26:M27"/>
    <mergeCell ref="N26:N27"/>
    <mergeCell ref="O26:O27"/>
    <mergeCell ref="P26:P27"/>
    <mergeCell ref="Q26:Q27"/>
    <mergeCell ref="P36:P37"/>
    <mergeCell ref="Q36:Q37"/>
    <mergeCell ref="R36:R37"/>
    <mergeCell ref="S36:S37"/>
    <mergeCell ref="AK36:AK37"/>
    <mergeCell ref="AL36:AL37"/>
    <mergeCell ref="AM36:AM37"/>
    <mergeCell ref="H36:H37"/>
    <mergeCell ref="I36:I37"/>
    <mergeCell ref="J36:J37"/>
    <mergeCell ref="K36:K37"/>
    <mergeCell ref="L36:L37"/>
    <mergeCell ref="M36:M37"/>
    <mergeCell ref="O36:O37"/>
    <mergeCell ref="A36:A37"/>
    <mergeCell ref="B36:B37"/>
    <mergeCell ref="C36:C37"/>
    <mergeCell ref="D36:D37"/>
    <mergeCell ref="E36:E37"/>
    <mergeCell ref="F36:F37"/>
    <mergeCell ref="G36:G37"/>
    <mergeCell ref="O33:O34"/>
    <mergeCell ref="P33:P34"/>
    <mergeCell ref="AK33:AK34"/>
    <mergeCell ref="AL33:AL34"/>
    <mergeCell ref="AM33:AM34"/>
    <mergeCell ref="H33:H34"/>
    <mergeCell ref="I33:I34"/>
    <mergeCell ref="J33:J34"/>
    <mergeCell ref="K33:K34"/>
    <mergeCell ref="L33:L34"/>
    <mergeCell ref="M33:M34"/>
    <mergeCell ref="N33:N34"/>
    <mergeCell ref="A20:C20"/>
    <mergeCell ref="A21:C21"/>
    <mergeCell ref="A22:C22"/>
    <mergeCell ref="A23:C23"/>
    <mergeCell ref="AF26:AF27"/>
    <mergeCell ref="AG26:AG27"/>
    <mergeCell ref="H28:H31"/>
    <mergeCell ref="I28:I31"/>
    <mergeCell ref="J28:J31"/>
    <mergeCell ref="K28:K31"/>
    <mergeCell ref="L28:L31"/>
    <mergeCell ref="M28:M31"/>
    <mergeCell ref="N28:N31"/>
    <mergeCell ref="A28:A31"/>
    <mergeCell ref="B28:B31"/>
    <mergeCell ref="C28:C31"/>
    <mergeCell ref="D28:D31"/>
    <mergeCell ref="E28:E31"/>
    <mergeCell ref="F28:F31"/>
    <mergeCell ref="G28:G31"/>
    <mergeCell ref="T26:T27"/>
    <mergeCell ref="U26:U27"/>
    <mergeCell ref="V26:V27"/>
    <mergeCell ref="A26:A27"/>
    <mergeCell ref="T19:V19"/>
    <mergeCell ref="V13:AH13"/>
    <mergeCell ref="V14:AH14"/>
    <mergeCell ref="V15:AH15"/>
    <mergeCell ref="E10:O10"/>
    <mergeCell ref="S10:U10"/>
    <mergeCell ref="C11:D11"/>
    <mergeCell ref="E11:O11"/>
    <mergeCell ref="V11:AH11"/>
    <mergeCell ref="E12:O12"/>
    <mergeCell ref="V12:AH12"/>
    <mergeCell ref="C15:D15"/>
    <mergeCell ref="A19:C19"/>
    <mergeCell ref="C9:O9"/>
    <mergeCell ref="S9:AH9"/>
    <mergeCell ref="C10:D10"/>
    <mergeCell ref="V10:AH10"/>
    <mergeCell ref="S11:U11"/>
    <mergeCell ref="S12:U12"/>
    <mergeCell ref="S13:U13"/>
    <mergeCell ref="S14:U14"/>
    <mergeCell ref="S15:U15"/>
    <mergeCell ref="A1:F5"/>
    <mergeCell ref="G1:AI2"/>
    <mergeCell ref="AJ1:AN2"/>
    <mergeCell ref="G3:AI4"/>
    <mergeCell ref="AJ3:AN4"/>
    <mergeCell ref="G5:AI5"/>
    <mergeCell ref="AJ5:AN5"/>
    <mergeCell ref="B6:G6"/>
    <mergeCell ref="H6:AM7"/>
    <mergeCell ref="A7:C7"/>
    <mergeCell ref="D7:E7"/>
    <mergeCell ref="AN26:AN27"/>
    <mergeCell ref="AO26:AO27"/>
    <mergeCell ref="AO28:AO30"/>
    <mergeCell ref="T25:AB25"/>
    <mergeCell ref="AC25:AI25"/>
    <mergeCell ref="AK25:AP25"/>
    <mergeCell ref="W26:AB26"/>
    <mergeCell ref="AC26:AC27"/>
    <mergeCell ref="AD26:AD27"/>
    <mergeCell ref="AE26:AE27"/>
    <mergeCell ref="AP26:AP27"/>
    <mergeCell ref="AH26:AH27"/>
    <mergeCell ref="AI26:AI27"/>
    <mergeCell ref="AJ26:AJ27"/>
    <mergeCell ref="AK26:AK27"/>
    <mergeCell ref="AK29:AK31"/>
    <mergeCell ref="AL29:AL31"/>
    <mergeCell ref="AM29:AM31"/>
    <mergeCell ref="AL26:AL27"/>
    <mergeCell ref="AM26:AM27"/>
  </mergeCells>
  <conditionalFormatting sqref="M28 M31:M33 AD28:AD37">
    <cfRule type="cellIs" dxfId="36" priority="1" operator="equal">
      <formula>"Muy Alta"</formula>
    </cfRule>
    <cfRule type="cellIs" dxfId="35" priority="2" operator="equal">
      <formula>"Alta"</formula>
    </cfRule>
    <cfRule type="cellIs" dxfId="34" priority="3" operator="equal">
      <formula>"Media"</formula>
    </cfRule>
    <cfRule type="cellIs" dxfId="33" priority="4" operator="equal">
      <formula>"Baja"</formula>
    </cfRule>
    <cfRule type="cellIs" dxfId="32" priority="5" operator="equal">
      <formula>"Muy Baja"</formula>
    </cfRule>
  </conditionalFormatting>
  <conditionalFormatting sqref="M35">
    <cfRule type="cellIs" dxfId="31" priority="6" operator="equal">
      <formula>"Muy Alta"</formula>
    </cfRule>
    <cfRule type="cellIs" dxfId="30" priority="7" operator="equal">
      <formula>"Alta"</formula>
    </cfRule>
    <cfRule type="cellIs" dxfId="29" priority="8" operator="equal">
      <formula>"Media"</formula>
    </cfRule>
    <cfRule type="cellIs" dxfId="28" priority="9" operator="equal">
      <formula>"Baja"</formula>
    </cfRule>
    <cfRule type="cellIs" dxfId="27" priority="10" operator="equal">
      <formula>"Muy Baja"</formula>
    </cfRule>
  </conditionalFormatting>
  <conditionalFormatting sqref="M36:M37">
    <cfRule type="cellIs" dxfId="26" priority="11" operator="equal">
      <formula>"Muy Alta"</formula>
    </cfRule>
    <cfRule type="cellIs" dxfId="25" priority="12" operator="equal">
      <formula>"Alta"</formula>
    </cfRule>
    <cfRule type="cellIs" dxfId="24" priority="13" operator="equal">
      <formula>"Media"</formula>
    </cfRule>
    <cfRule type="cellIs" dxfId="23" priority="14" operator="equal">
      <formula>"Baja"</formula>
    </cfRule>
    <cfRule type="cellIs" dxfId="22" priority="15" operator="equal">
      <formula>"Muy Baja"</formula>
    </cfRule>
  </conditionalFormatting>
  <conditionalFormatting sqref="P28:P40">
    <cfRule type="containsText" dxfId="21" priority="16" operator="containsText" text="❌">
      <formula>NOT(ISERROR(SEARCH(("❌"),(P28))))</formula>
    </cfRule>
  </conditionalFormatting>
  <conditionalFormatting sqref="Q28 Q31:Q33 Q35:Q37 AF28:AF37">
    <cfRule type="cellIs" dxfId="20" priority="17" operator="equal">
      <formula>"Catastrófico"</formula>
    </cfRule>
    <cfRule type="cellIs" dxfId="19" priority="18" operator="equal">
      <formula>"Mayor"</formula>
    </cfRule>
    <cfRule type="cellIs" dxfId="18" priority="19" operator="equal">
      <formula>"Moderado"</formula>
    </cfRule>
    <cfRule type="cellIs" dxfId="17" priority="20" operator="equal">
      <formula>"Menor"</formula>
    </cfRule>
    <cfRule type="cellIs" dxfId="16" priority="21" operator="equal">
      <formula>"Leve"</formula>
    </cfRule>
  </conditionalFormatting>
  <conditionalFormatting sqref="S28 AH28:AH37">
    <cfRule type="cellIs" dxfId="15" priority="22" operator="equal">
      <formula>"Extremo"</formula>
    </cfRule>
    <cfRule type="cellIs" dxfId="14" priority="23" operator="equal">
      <formula>"Alto"</formula>
    </cfRule>
    <cfRule type="cellIs" dxfId="13" priority="24" operator="equal">
      <formula>"Moderado"</formula>
    </cfRule>
    <cfRule type="cellIs" dxfId="12" priority="25" operator="equal">
      <formula>"Bajo"</formula>
    </cfRule>
  </conditionalFormatting>
  <conditionalFormatting sqref="S32:S33">
    <cfRule type="cellIs" dxfId="11" priority="26" operator="equal">
      <formula>"Extremo"</formula>
    </cfRule>
    <cfRule type="cellIs" dxfId="10" priority="27" operator="equal">
      <formula>"Alto"</formula>
    </cfRule>
    <cfRule type="cellIs" dxfId="9" priority="28" operator="equal">
      <formula>"Moderado"</formula>
    </cfRule>
    <cfRule type="cellIs" dxfId="8" priority="29" operator="equal">
      <formula>"Bajo"</formula>
    </cfRule>
  </conditionalFormatting>
  <conditionalFormatting sqref="S35">
    <cfRule type="cellIs" dxfId="7" priority="30" operator="equal">
      <formula>"Extremo"</formula>
    </cfRule>
    <cfRule type="cellIs" dxfId="6" priority="31" operator="equal">
      <formula>"Alto"</formula>
    </cfRule>
    <cfRule type="cellIs" dxfId="5" priority="32" operator="equal">
      <formula>"Moderado"</formula>
    </cfRule>
    <cfRule type="cellIs" dxfId="4" priority="33" operator="equal">
      <formula>"Bajo"</formula>
    </cfRule>
  </conditionalFormatting>
  <conditionalFormatting sqref="S36:S37">
    <cfRule type="cellIs" dxfId="3" priority="34" operator="equal">
      <formula>"Extremo"</formula>
    </cfRule>
    <cfRule type="cellIs" dxfId="2" priority="35" operator="equal">
      <formula>"Alto"</formula>
    </cfRule>
    <cfRule type="cellIs" dxfId="1" priority="36" operator="equal">
      <formula>"Moderado"</formula>
    </cfRule>
    <cfRule type="cellIs" dxfId="0" priority="37" operator="equal">
      <formula>"Bajo"</formula>
    </cfRule>
  </conditionalFormatting>
  <pageMargins left="0.7" right="0.7" top="0.75" bottom="0.75" header="0" footer="0"/>
  <pageSetup scale="14" orientation="portrait" r:id="rId1"/>
  <drawing r:id="rId2"/>
  <legacyDrawing r:id="rId3"/>
  <extLst>
    <ext xmlns:x14="http://schemas.microsoft.com/office/spreadsheetml/2009/9/main" uri="{CCE6A557-97BC-4b89-ADB6-D9C93CAAB3DF}">
      <x14:dataValidations xmlns:xm="http://schemas.microsoft.com/office/excel/2006/main" count="18">
        <x14:dataValidation type="custom" allowBlank="1" showInputMessage="1" showErrorMessage="1" prompt="Recuerde que las acciones se generan bajo la medida de mitigar el riesgo" xr:uid="{00000000-0002-0000-0100-000000000000}">
          <x14:formula1>
            <xm:f>IF(OR(AI28='Opciones Tratamiento'!$B$2,AI28='Opciones Tratamiento'!$B$3,AI28='Opciones Tratamiento'!$B$4),ISBLANK(AI28),ISTEXT(AI28))</xm:f>
          </x14:formula1>
          <xm:sqref>AO28 AO31:AO37</xm:sqref>
        </x14:dataValidation>
        <x14:dataValidation type="list" allowBlank="1" showErrorMessage="1" xr:uid="{00000000-0002-0000-0100-000001000000}">
          <x14:formula1>
            <xm:f>'Tabla Valoración controles'!$D$7:$D$8</xm:f>
          </x14:formula1>
          <xm:sqref>X28:X35 X36:X37</xm:sqref>
        </x14:dataValidation>
        <x14:dataValidation type="list" allowBlank="1" showErrorMessage="1" xr:uid="{00000000-0002-0000-0100-000002000000}">
          <x14:formula1>
            <xm:f>'Tabla Impacto'!$F$210:$F$221</xm:f>
          </x14:formula1>
          <xm:sqref>O28 O32:O33 O35 O36</xm:sqref>
        </x14:dataValidation>
        <x14:dataValidation type="list" allowBlank="1" showErrorMessage="1" xr:uid="{00000000-0002-0000-0100-000003000000}">
          <x14:formula1>
            <xm:f>'Opciones Tratamiento'!$B$9:$B$10</xm:f>
          </x14:formula1>
          <xm:sqref>AP28:AP29 AP31:AP37</xm:sqref>
        </x14:dataValidation>
        <x14:dataValidation type="custom" allowBlank="1" showInputMessage="1" showErrorMessage="1" prompt="Recuerde que las acciones se generan bajo la medida de mitigar el riesgo" xr:uid="{00000000-0002-0000-0100-000004000000}">
          <x14:formula1>
            <xm:f>IF(OR(#REF!='Opciones Tratamiento'!$B$2,#REF!='Opciones Tratamiento'!$B$3,#REF!='Opciones Tratamiento'!$B$4),ISBLANK(#REF!),ISTEXT(#REF!))</xm:f>
          </x14:formula1>
          <xm:sqref>AK28:AL29 AK35:AM35</xm:sqref>
        </x14:dataValidation>
        <x14:dataValidation type="list" allowBlank="1" showErrorMessage="1" xr:uid="{00000000-0002-0000-0100-000005000000}">
          <x14:formula1>
            <xm:f>'Tabla Valoración controles'!$D$13:$D$14</xm:f>
          </x14:formula1>
          <xm:sqref>AB28:AB35 AB36:AB37</xm:sqref>
        </x14:dataValidation>
        <x14:dataValidation type="list" allowBlank="1" showErrorMessage="1" xr:uid="{00000000-0002-0000-0100-000006000000}">
          <x14:formula1>
            <xm:f>'Tabla Valoración controles'!$D$4:$D$6</xm:f>
          </x14:formula1>
          <xm:sqref>W28:W35 W36:W37</xm:sqref>
        </x14:dataValidation>
        <x14:dataValidation type="custom" allowBlank="1" showInputMessage="1" showErrorMessage="1" prompt="Recuerde que las acciones se generan bajo la medida de mitigar el riesgo" xr:uid="{00000000-0002-0000-0100-000007000000}">
          <x14:formula1>
            <xm:f>IF(OR(AI28='Opciones Tratamiento'!$B$2,AI28='Opciones Tratamiento'!$B$3,AI28='Opciones Tratamiento'!$B$4),ISBLANK(AI28),ISTEXT(AI28))</xm:f>
          </x14:formula1>
          <xm:sqref>AM28:AM29 AM32:AM33 AM36</xm:sqref>
        </x14:dataValidation>
        <x14:dataValidation type="list" allowBlank="1" showErrorMessage="1" xr:uid="{00000000-0002-0000-0100-000008000000}">
          <x14:formula1>
            <xm:f>'Tabla Valoración controles'!$D$9:$D$10</xm:f>
          </x14:formula1>
          <xm:sqref>Z28:Z35 Z36:Z37</xm:sqref>
        </x14:dataValidation>
        <x14:dataValidation type="list" allowBlank="1" showErrorMessage="1" xr:uid="{00000000-0002-0000-0100-000009000000}">
          <x14:formula1>
            <xm:f>'Opciones Tratamiento'!$B$13:$B$19</xm:f>
          </x14:formula1>
          <xm:sqref>K28 K32:K33 K35 K36</xm:sqref>
        </x14:dataValidation>
        <x14:dataValidation type="list" allowBlank="1" showErrorMessage="1" xr:uid="{00000000-0002-0000-0100-00000A000000}">
          <x14:formula1>
            <xm:f>'Opciones Tratamiento'!$E$2:$E$4</xm:f>
          </x14:formula1>
          <xm:sqref>C28 C32:C33 C35 C36</xm:sqref>
        </x14:dataValidation>
        <x14:dataValidation type="custom" allowBlank="1" showInputMessage="1" showErrorMessage="1" prompt="Recuerde que las acciones se generan bajo la medida de mitigar el riesgo" xr:uid="{00000000-0002-0000-0100-00000B000000}">
          <x14:formula1>
            <xm:f>IF(OR(AI34='Opciones Tratamiento'!$B$2,AI34='Opciones Tratamiento'!$B$3,AI34='Opciones Tratamiento'!$B$4),ISBLANK(AI34),ISTEXT(AI34))</xm:f>
          </x14:formula1>
          <xm:sqref>AL32:AL33</xm:sqref>
        </x14:dataValidation>
        <x14:dataValidation type="custom" allowBlank="1" showInputMessage="1" showErrorMessage="1" prompt="Recuerde que las acciones se generan bajo la medida de mitigar el riesgo" xr:uid="{00000000-0002-0000-0100-00000C000000}">
          <x14:formula1>
            <xm:f>IF(OR(AI36='Opciones Tratamiento'!$B$2,AI36='Opciones Tratamiento'!$B$3,AI36='Opciones Tratamiento'!$B$4),ISBLANK(AI36),ISTEXT(AI36))</xm:f>
          </x14:formula1>
          <xm:sqref>AL36</xm:sqref>
        </x14:dataValidation>
        <x14:dataValidation type="custom" allowBlank="1" showInputMessage="1" showErrorMessage="1" prompt="Recuerde que las acciones se generan bajo la medida de mitigar el riesgo" xr:uid="{00000000-0002-0000-0100-00000D000000}">
          <x14:formula1>
            <xm:f>IF(OR(AI33='Opciones Tratamiento'!$B$2,AI33='Opciones Tratamiento'!$B$3,AI33='Opciones Tratamiento'!$B$4),ISBLANK(AI33),ISTEXT(AI33))</xm:f>
          </x14:formula1>
          <xm:sqref>AK32:AK33</xm:sqref>
        </x14:dataValidation>
        <x14:dataValidation type="custom" allowBlank="1" showInputMessage="1" showErrorMessage="1" prompt="Recuerde que las acciones se generan bajo la medida de mitigar el riesgo" xr:uid="{00000000-0002-0000-0100-00000E000000}">
          <x14:formula1>
            <xm:f>IF(OR(AH28='Opciones Tratamiento'!$B$2,AH28='Opciones Tratamiento'!$B$3,AH28='Opciones Tratamiento'!$B$4),ISBLANK(AH28),ISTEXT(AH28))</xm:f>
          </x14:formula1>
          <xm:sqref>AJ28:AJ35 AJ36:AK36 AJ37</xm:sqref>
        </x14:dataValidation>
        <x14:dataValidation type="list" allowBlank="1" showErrorMessage="1" xr:uid="{00000000-0002-0000-0100-00000F000000}">
          <x14:formula1>
            <xm:f>'Tabla Valoración controles'!$D$11:$D$12</xm:f>
          </x14:formula1>
          <xm:sqref>AA28:AA35 AA36:AA37</xm:sqref>
        </x14:dataValidation>
        <x14:dataValidation type="list" allowBlank="1" showErrorMessage="1" xr:uid="{00000000-0002-0000-0100-000011000000}">
          <x14:formula1>
            <xm:f>'Opciones Tratamiento'!$B$2:$B$5</xm:f>
          </x14:formula1>
          <xm:sqref>AI28:AI35 AI36:AI37</xm:sqref>
        </x14:dataValidation>
        <x14:dataValidation type="custom" allowBlank="1" showInputMessage="1" showErrorMessage="1" prompt="Recuerde que las acciones se generan bajo la medida de mitigar el riesgo" xr:uid="{00000000-0002-0000-0100-000010000000}">
          <x14:formula1>
            <xm:f>IF(OR(AI28='Opciones Tratamiento'!$B$2,AI28='Opciones Tratamiento'!$B$3,AI28='Opciones Tratamiento'!$B$4),ISBLANK(AI28),ISTEXT(AI28))</xm:f>
          </x14:formula1>
          <xm:sqref>AN28:AN37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I1000"/>
  <sheetViews>
    <sheetView showGridLines="0" workbookViewId="0"/>
  </sheetViews>
  <sheetFormatPr defaultColWidth="14.42578125" defaultRowHeight="15" customHeight="1"/>
  <cols>
    <col min="1" max="1" width="10.7109375" customWidth="1"/>
    <col min="2" max="18" width="5.7109375" customWidth="1"/>
    <col min="19" max="19" width="8.42578125" customWidth="1"/>
    <col min="20" max="23" width="5.7109375" customWidth="1"/>
    <col min="24" max="24" width="8.42578125" customWidth="1"/>
    <col min="25" max="26" width="5.7109375" customWidth="1"/>
    <col min="27" max="27" width="10.7109375" customWidth="1"/>
    <col min="28" max="28" width="5.7109375" customWidth="1"/>
    <col min="29" max="29" width="7.42578125" customWidth="1"/>
    <col min="30" max="33" width="5.7109375" customWidth="1"/>
    <col min="34" max="34" width="8.42578125" customWidth="1"/>
    <col min="35" max="39" width="5.7109375" customWidth="1"/>
    <col min="40" max="40" width="10.7109375" customWidth="1"/>
    <col min="41" max="46" width="5.7109375" customWidth="1"/>
    <col min="47" max="61" width="10.7109375" customWidth="1"/>
  </cols>
  <sheetData>
    <row r="1" spans="1:61" ht="14.25" customHeigh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row>
    <row r="2" spans="1:61" ht="18" customHeight="1">
      <c r="A2" s="1"/>
      <c r="B2" s="444" t="s">
        <v>182</v>
      </c>
      <c r="C2" s="272"/>
      <c r="D2" s="272"/>
      <c r="E2" s="272"/>
      <c r="F2" s="272"/>
      <c r="G2" s="272"/>
      <c r="H2" s="272"/>
      <c r="I2" s="272"/>
      <c r="J2" s="445" t="s">
        <v>15</v>
      </c>
      <c r="K2" s="346"/>
      <c r="L2" s="346"/>
      <c r="M2" s="346"/>
      <c r="N2" s="346"/>
      <c r="O2" s="346"/>
      <c r="P2" s="346"/>
      <c r="Q2" s="346"/>
      <c r="R2" s="346"/>
      <c r="S2" s="346"/>
      <c r="T2" s="346"/>
      <c r="U2" s="346"/>
      <c r="V2" s="346"/>
      <c r="W2" s="346"/>
      <c r="X2" s="346"/>
      <c r="Y2" s="346"/>
      <c r="Z2" s="346"/>
      <c r="AA2" s="346"/>
      <c r="AB2" s="346"/>
      <c r="AC2" s="346"/>
      <c r="AD2" s="346"/>
      <c r="AE2" s="346"/>
      <c r="AF2" s="346"/>
      <c r="AG2" s="346"/>
      <c r="AH2" s="346"/>
      <c r="AI2" s="346"/>
      <c r="AJ2" s="346"/>
      <c r="AK2" s="346"/>
      <c r="AL2" s="346"/>
      <c r="AM2" s="347"/>
      <c r="AN2" s="1"/>
      <c r="AO2" s="1"/>
      <c r="AP2" s="1"/>
      <c r="AQ2" s="1"/>
      <c r="AR2" s="1"/>
      <c r="AS2" s="1"/>
      <c r="AT2" s="1"/>
      <c r="AU2" s="1"/>
      <c r="AV2" s="1"/>
      <c r="AW2" s="1"/>
      <c r="AX2" s="1"/>
      <c r="AY2" s="1"/>
      <c r="AZ2" s="1"/>
      <c r="BA2" s="1"/>
      <c r="BB2" s="1"/>
      <c r="BC2" s="1"/>
      <c r="BD2" s="1"/>
      <c r="BE2" s="1"/>
      <c r="BF2" s="1"/>
      <c r="BG2" s="1"/>
      <c r="BH2" s="1"/>
      <c r="BI2" s="1"/>
    </row>
    <row r="3" spans="1:61" ht="18.75" customHeight="1">
      <c r="A3" s="1"/>
      <c r="B3" s="272"/>
      <c r="C3" s="272"/>
      <c r="D3" s="272"/>
      <c r="E3" s="272"/>
      <c r="F3" s="272"/>
      <c r="G3" s="272"/>
      <c r="H3" s="272"/>
      <c r="I3" s="272"/>
      <c r="J3" s="446"/>
      <c r="K3" s="272"/>
      <c r="L3" s="272"/>
      <c r="M3" s="272"/>
      <c r="N3" s="272"/>
      <c r="O3" s="272"/>
      <c r="P3" s="272"/>
      <c r="Q3" s="272"/>
      <c r="R3" s="272"/>
      <c r="S3" s="272"/>
      <c r="T3" s="272"/>
      <c r="U3" s="272"/>
      <c r="V3" s="272"/>
      <c r="W3" s="272"/>
      <c r="X3" s="272"/>
      <c r="Y3" s="272"/>
      <c r="Z3" s="272"/>
      <c r="AA3" s="272"/>
      <c r="AB3" s="272"/>
      <c r="AC3" s="272"/>
      <c r="AD3" s="272"/>
      <c r="AE3" s="272"/>
      <c r="AF3" s="272"/>
      <c r="AG3" s="272"/>
      <c r="AH3" s="272"/>
      <c r="AI3" s="272"/>
      <c r="AJ3" s="272"/>
      <c r="AK3" s="272"/>
      <c r="AL3" s="272"/>
      <c r="AM3" s="447"/>
      <c r="AN3" s="1"/>
      <c r="AO3" s="1"/>
      <c r="AP3" s="1"/>
      <c r="AQ3" s="1"/>
      <c r="AR3" s="1"/>
      <c r="AS3" s="1"/>
      <c r="AT3" s="1"/>
      <c r="AU3" s="1"/>
      <c r="AV3" s="1"/>
      <c r="AW3" s="1"/>
      <c r="AX3" s="1"/>
      <c r="AY3" s="1"/>
      <c r="AZ3" s="1"/>
      <c r="BA3" s="1"/>
      <c r="BB3" s="1"/>
      <c r="BC3" s="1"/>
      <c r="BD3" s="1"/>
      <c r="BE3" s="1"/>
      <c r="BF3" s="1"/>
      <c r="BG3" s="1"/>
      <c r="BH3" s="1"/>
      <c r="BI3" s="1"/>
    </row>
    <row r="4" spans="1:61" ht="15" customHeight="1">
      <c r="A4" s="1"/>
      <c r="B4" s="272"/>
      <c r="C4" s="272"/>
      <c r="D4" s="272"/>
      <c r="E4" s="272"/>
      <c r="F4" s="272"/>
      <c r="G4" s="272"/>
      <c r="H4" s="272"/>
      <c r="I4" s="272"/>
      <c r="J4" s="348"/>
      <c r="K4" s="349"/>
      <c r="L4" s="349"/>
      <c r="M4" s="349"/>
      <c r="N4" s="349"/>
      <c r="O4" s="349"/>
      <c r="P4" s="349"/>
      <c r="Q4" s="349"/>
      <c r="R4" s="349"/>
      <c r="S4" s="349"/>
      <c r="T4" s="349"/>
      <c r="U4" s="349"/>
      <c r="V4" s="349"/>
      <c r="W4" s="349"/>
      <c r="X4" s="349"/>
      <c r="Y4" s="349"/>
      <c r="Z4" s="349"/>
      <c r="AA4" s="349"/>
      <c r="AB4" s="349"/>
      <c r="AC4" s="349"/>
      <c r="AD4" s="349"/>
      <c r="AE4" s="349"/>
      <c r="AF4" s="349"/>
      <c r="AG4" s="349"/>
      <c r="AH4" s="349"/>
      <c r="AI4" s="349"/>
      <c r="AJ4" s="349"/>
      <c r="AK4" s="349"/>
      <c r="AL4" s="349"/>
      <c r="AM4" s="350"/>
      <c r="AN4" s="1"/>
      <c r="AO4" s="1"/>
      <c r="AP4" s="1"/>
      <c r="AQ4" s="1"/>
      <c r="AR4" s="1"/>
      <c r="AS4" s="1"/>
      <c r="AT4" s="1"/>
      <c r="AU4" s="1"/>
      <c r="AV4" s="1"/>
      <c r="AW4" s="1"/>
      <c r="AX4" s="1"/>
      <c r="AY4" s="1"/>
      <c r="AZ4" s="1"/>
      <c r="BA4" s="1"/>
      <c r="BB4" s="1"/>
      <c r="BC4" s="1"/>
      <c r="BD4" s="1"/>
      <c r="BE4" s="1"/>
      <c r="BF4" s="1"/>
      <c r="BG4" s="1"/>
      <c r="BH4" s="1"/>
      <c r="BI4" s="1"/>
    </row>
    <row r="5" spans="1:61" ht="14.25" customHeight="1">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row>
    <row r="6" spans="1:61" ht="15" customHeight="1">
      <c r="A6" s="1"/>
      <c r="B6" s="448" t="s">
        <v>183</v>
      </c>
      <c r="C6" s="346"/>
      <c r="D6" s="449"/>
      <c r="E6" s="437" t="s">
        <v>184</v>
      </c>
      <c r="F6" s="438"/>
      <c r="G6" s="438"/>
      <c r="H6" s="438"/>
      <c r="I6" s="439"/>
      <c r="J6" s="169" t="str">
        <f>IF(AND('Mapa final'!$AD$25="Muy Alta",'Mapa final'!$AF$25="Leve"),CONCATENATE("R1C",'Mapa final'!$T$25),"")</f>
        <v/>
      </c>
      <c r="K6" s="170" t="str">
        <f>IF(AND('Mapa final'!$AD$26="Muy Alta",'Mapa final'!$AF$26="Leve"),CONCATENATE("R1C",'Mapa final'!$T$26),"")</f>
        <v/>
      </c>
      <c r="L6" s="170" t="str">
        <f>IF(AND('Mapa final'!$AD$27="Muy Alta",'Mapa final'!$AF$27="Leve"),CONCATENATE("R1C",'Mapa final'!$T$27),"")</f>
        <v/>
      </c>
      <c r="M6" s="170" t="str">
        <f ca="1">IF(AND('Mapa final'!$AD$28="Muy Alta",'Mapa final'!$AF$28="Leve"),CONCATENATE("R1C",'Mapa final'!$T$28),"")</f>
        <v/>
      </c>
      <c r="N6" s="170" t="str">
        <f ca="1">IF(AND('Mapa final'!$AD$29="Muy Alta",'Mapa final'!$AF$29="Leve"),CONCATENATE("R1C",'Mapa final'!$T$29),"")</f>
        <v/>
      </c>
      <c r="O6" s="170" t="e">
        <f>IF(AND(#REF!="Muy Alta",#REF!="Leve"),CONCATENATE("R1C",#REF!),"")</f>
        <v>#REF!</v>
      </c>
      <c r="P6" s="170" t="str">
        <f>IF(AND('Mapa final'!$AD$25="Muy Alta",'Mapa final'!$AF$25="Menor"),CONCATENATE("R1C",'Mapa final'!$T$25),"")</f>
        <v/>
      </c>
      <c r="Q6" s="170" t="str">
        <f>IF(AND('Mapa final'!$AD$26="Muy Alta",'Mapa final'!$AF$26="Menor"),CONCATENATE("R1C",'Mapa final'!$T$26),"")</f>
        <v/>
      </c>
      <c r="R6" s="170" t="str">
        <f>IF(AND('Mapa final'!$AD$27="Muy Alta",'Mapa final'!$AF$27="Menor"),CONCATENATE("R1C",'Mapa final'!$T$27),"")</f>
        <v/>
      </c>
      <c r="S6" s="170" t="str">
        <f ca="1">IF(AND('Mapa final'!$AD$28="Muy Alta",'Mapa final'!$AF$28="Menor"),CONCATENATE("R1C",'Mapa final'!$T$28),"")</f>
        <v/>
      </c>
      <c r="T6" s="170" t="str">
        <f ca="1">IF(AND('Mapa final'!$AD$29="Muy Alta",'Mapa final'!$AF$29="Menor"),CONCATENATE("R1C",'Mapa final'!$T$29),"")</f>
        <v/>
      </c>
      <c r="U6" s="170" t="e">
        <f>IF(AND(#REF!="Muy Alta",#REF!="Menor"),CONCATENATE("R1C",#REF!),"")</f>
        <v>#REF!</v>
      </c>
      <c r="V6" s="170" t="str">
        <f>IF(AND('Mapa final'!$AD$25="Muy Alta",'Mapa final'!$AF$25="Moderado"),CONCATENATE("R1C",'Mapa final'!$T$25),"")</f>
        <v/>
      </c>
      <c r="W6" s="170" t="str">
        <f>IF(AND('Mapa final'!$AD$26="Muy Alta",'Mapa final'!$AF$26="Moderado"),CONCATENATE("R1C",'Mapa final'!$T$26),"")</f>
        <v/>
      </c>
      <c r="X6" s="170" t="str">
        <f>IF(AND('Mapa final'!$AD$27="Muy Alta",'Mapa final'!$AF$27="Moderado"),CONCATENATE("R1C",'Mapa final'!$T$27),"")</f>
        <v/>
      </c>
      <c r="Y6" s="170" t="str">
        <f ca="1">IF(AND('Mapa final'!$AD$28="Muy Alta",'Mapa final'!$AF$28="Moderado"),CONCATENATE("R1C",'Mapa final'!$T$28),"")</f>
        <v/>
      </c>
      <c r="Z6" s="170" t="str">
        <f ca="1">IF(AND('Mapa final'!$AD$29="Muy Alta",'Mapa final'!$AF$29="Moderado"),CONCATENATE("R1C",'Mapa final'!$T$29),"")</f>
        <v/>
      </c>
      <c r="AA6" s="170" t="e">
        <f>IF(AND(#REF!="Muy Alta",#REF!="Moderado"),CONCATENATE("R1C",#REF!),"")</f>
        <v>#REF!</v>
      </c>
      <c r="AB6" s="170" t="str">
        <f>IF(AND('Mapa final'!$AD$25="Muy Alta",'Mapa final'!$AF$25="Mayor"),CONCATENATE("R1C",'Mapa final'!$T$25),"")</f>
        <v/>
      </c>
      <c r="AC6" s="170" t="str">
        <f>IF(AND('Mapa final'!$AD$26="Muy Alta",'Mapa final'!$AF$26="Mayor"),CONCATENATE("R1C",'Mapa final'!$T$26),"")</f>
        <v/>
      </c>
      <c r="AD6" s="170" t="str">
        <f>IF(AND('Mapa final'!$AD$27="Muy Alta",'Mapa final'!$AF$27="Mayor"),CONCATENATE("R1C",'Mapa final'!$T$27),"")</f>
        <v/>
      </c>
      <c r="AE6" s="170" t="str">
        <f ca="1">IF(AND('Mapa final'!$AD$28="Muy Alta",'Mapa final'!$AF$28="Mayor"),CONCATENATE("R1C",'Mapa final'!$T$28),"")</f>
        <v/>
      </c>
      <c r="AF6" s="170" t="str">
        <f ca="1">IF(AND('Mapa final'!$AD$29="Muy Alta",'Mapa final'!$AF$29="Mayor"),CONCATENATE("R1C",'Mapa final'!$T$29),"")</f>
        <v/>
      </c>
      <c r="AG6" s="170" t="e">
        <f>IF(AND(#REF!="Muy Alta",#REF!="Mayor"),CONCATENATE("R1C",#REF!),"")</f>
        <v>#REF!</v>
      </c>
      <c r="AH6" s="171" t="str">
        <f>IF(AND('Mapa final'!$AD$25="Muy Alta",'Mapa final'!$AF$25="Catastrófico"),CONCATENATE("R1C",'Mapa final'!$T$25),"")</f>
        <v/>
      </c>
      <c r="AI6" s="171" t="str">
        <f>IF(AND('Mapa final'!$AD$26="Muy Alta",'Mapa final'!$AF$26="Catastrófico"),CONCATENATE("R1C",'Mapa final'!$T$26),"")</f>
        <v/>
      </c>
      <c r="AJ6" s="171" t="str">
        <f>IF(AND('Mapa final'!$AD$27="Muy Alta",'Mapa final'!$AF$27="Catastrófico"),CONCATENATE("R1C",'Mapa final'!$T$27),"")</f>
        <v/>
      </c>
      <c r="AK6" s="171" t="str">
        <f ca="1">IF(AND('Mapa final'!$AD$28="Muy Alta",'Mapa final'!$AF$28="Catastrófico"),CONCATENATE("R1C",'Mapa final'!$T$28),"")</f>
        <v/>
      </c>
      <c r="AL6" s="171" t="str">
        <f ca="1">IF(AND('Mapa final'!$AD$29="Muy Alta",'Mapa final'!$AF$29="Catastrófico"),CONCATENATE("R1C",'Mapa final'!$T$29),"")</f>
        <v/>
      </c>
      <c r="AM6" s="171" t="e">
        <f>IF(AND(#REF!="Muy Alta",#REF!="Catastrófico"),CONCATENATE("R1C",#REF!),"")</f>
        <v>#REF!</v>
      </c>
      <c r="AN6" s="1"/>
      <c r="AO6" s="435" t="s">
        <v>185</v>
      </c>
      <c r="AP6" s="427"/>
      <c r="AQ6" s="427"/>
      <c r="AR6" s="427"/>
      <c r="AS6" s="427"/>
      <c r="AT6" s="428"/>
      <c r="AU6" s="1"/>
      <c r="AV6" s="1"/>
      <c r="AW6" s="1"/>
      <c r="AX6" s="1"/>
      <c r="AY6" s="1"/>
      <c r="AZ6" s="1"/>
      <c r="BA6" s="1"/>
      <c r="BB6" s="1"/>
      <c r="BC6" s="1"/>
      <c r="BD6" s="1"/>
      <c r="BE6" s="1"/>
      <c r="BF6" s="1"/>
      <c r="BG6" s="1"/>
      <c r="BH6" s="1"/>
      <c r="BI6" s="1"/>
    </row>
    <row r="7" spans="1:61" ht="15" customHeight="1">
      <c r="A7" s="1"/>
      <c r="B7" s="446"/>
      <c r="C7" s="272"/>
      <c r="D7" s="273"/>
      <c r="E7" s="284"/>
      <c r="F7" s="272"/>
      <c r="G7" s="272"/>
      <c r="H7" s="272"/>
      <c r="I7" s="273"/>
      <c r="J7" s="170" t="str">
        <f ca="1">IF(AND('Mapa final'!$AD$32="Muy Alta",'Mapa final'!$AF$32="Leve"),CONCATENATE("R2C",'Mapa final'!$T$32),"")</f>
        <v/>
      </c>
      <c r="K7" s="170" t="str">
        <f ca="1">IF(AND('Mapa final'!$AD$32="Muy Alta",'Mapa final'!$AF$32="Leve"),CONCATENATE("R2C",'Mapa final'!$T$32),"")</f>
        <v/>
      </c>
      <c r="L7" s="170" t="str">
        <f ca="1">IF(AND('Mapa final'!$AD$33="Muy Alta",'Mapa final'!$AF$33="Leve"),CONCATENATE("R2C",'Mapa final'!$T$33),"")</f>
        <v/>
      </c>
      <c r="M7" s="170" t="str">
        <f ca="1">IF(AND('Mapa final'!$AD$35="Muy Alta",'Mapa final'!$AF$35="Leve"),CONCATENATE("R2C",'Mapa final'!$T$35),"")</f>
        <v/>
      </c>
      <c r="N7" s="170" t="str">
        <f ca="1">IF(AND('Mapa final'!$AD$36="Muy Alta",'Mapa final'!$AF$36="Leve"),CONCATENATE("R2C",'Mapa final'!$T$36),"")</f>
        <v/>
      </c>
      <c r="O7" s="170" t="e">
        <f>IF(AND(#REF!="Muy Alta",#REF!="Leve"),CONCATENATE("R2C",#REF!),"")</f>
        <v>#REF!</v>
      </c>
      <c r="P7" s="170" t="str">
        <f ca="1">IF(AND('Mapa final'!$AD$32="Muy Alta",'Mapa final'!$AF$32="Menor"),CONCATENATE("R2C",'Mapa final'!$T$32),"")</f>
        <v/>
      </c>
      <c r="Q7" s="170" t="str">
        <f ca="1">IF(AND('Mapa final'!$AD$32="Muy Alta",'Mapa final'!$AF$32="Menor"),CONCATENATE("R2C",'Mapa final'!$T$32),"")</f>
        <v/>
      </c>
      <c r="R7" s="170" t="str">
        <f ca="1">IF(AND('Mapa final'!$AD$33="Muy Alta",'Mapa final'!$AF$33="Menor"),CONCATENATE("R2C",'Mapa final'!$T$33),"")</f>
        <v/>
      </c>
      <c r="S7" s="170" t="str">
        <f ca="1">IF(AND('Mapa final'!$AD$35="Muy Alta",'Mapa final'!$AF$35="Menor"),CONCATENATE("R2C",'Mapa final'!$T$35),"")</f>
        <v/>
      </c>
      <c r="T7" s="170" t="str">
        <f ca="1">IF(AND('Mapa final'!$AD$36="Muy Alta",'Mapa final'!$AF$36="Menor"),CONCATENATE("R2C",'Mapa final'!$T$36),"")</f>
        <v/>
      </c>
      <c r="U7" s="170" t="e">
        <f>IF(AND(#REF!="Muy Alta",#REF!="Menor"),CONCATENATE("R2C",#REF!),"")</f>
        <v>#REF!</v>
      </c>
      <c r="V7" s="170" t="str">
        <f ca="1">IF(AND('Mapa final'!$AD$32="Muy Alta",'Mapa final'!$AF$32="Moderado"),CONCATENATE("R2C",'Mapa final'!$T$32),"")</f>
        <v/>
      </c>
      <c r="W7" s="170" t="str">
        <f ca="1">IF(AND('Mapa final'!$AD$32="Muy Alta",'Mapa final'!$AF$32="Moderado"),CONCATENATE("R2C",'Mapa final'!$T$32),"")</f>
        <v/>
      </c>
      <c r="X7" s="170" t="str">
        <f ca="1">IF(AND('Mapa final'!$AD$33="Muy Alta",'Mapa final'!$AF$33="Moderado"),CONCATENATE("R2C",'Mapa final'!$T$33),"")</f>
        <v/>
      </c>
      <c r="Y7" s="170" t="str">
        <f ca="1">IF(AND('Mapa final'!$AD$35="Muy Alta",'Mapa final'!$AF$35="Moderado"),CONCATENATE("R2C",'Mapa final'!$T$35),"")</f>
        <v/>
      </c>
      <c r="Z7" s="170" t="str">
        <f ca="1">IF(AND('Mapa final'!$AD$36="Muy Alta",'Mapa final'!$AF$36="Moderado"),CONCATENATE("R2C",'Mapa final'!$T$36),"")</f>
        <v/>
      </c>
      <c r="AA7" s="170" t="e">
        <f>IF(AND(#REF!="Muy Alta",#REF!="Moderado"),CONCATENATE("R2C",#REF!),"")</f>
        <v>#REF!</v>
      </c>
      <c r="AB7" s="170" t="str">
        <f ca="1">IF(AND('Mapa final'!$AD$32="Muy Alta",'Mapa final'!$AF$32="Mayor"),CONCATENATE("R2C",'Mapa final'!$T$32),"")</f>
        <v/>
      </c>
      <c r="AC7" s="170" t="str">
        <f ca="1">IF(AND('Mapa final'!$AD$32="Muy Alta",'Mapa final'!$AF$32="Mayor"),CONCATENATE("R2C",'Mapa final'!$T$32),"")</f>
        <v/>
      </c>
      <c r="AD7" s="170" t="str">
        <f ca="1">IF(AND('Mapa final'!$AD$33="Muy Alta",'Mapa final'!$AF$33="Mayor"),CONCATENATE("R2C",'Mapa final'!$T$33),"")</f>
        <v/>
      </c>
      <c r="AE7" s="170" t="str">
        <f ca="1">IF(AND('Mapa final'!$AD$35="Muy Alta",'Mapa final'!$AF$35="Mayor"),CONCATENATE("R2C",'Mapa final'!$T$35),"")</f>
        <v/>
      </c>
      <c r="AF7" s="170" t="str">
        <f ca="1">IF(AND('Mapa final'!$AD$36="Muy Alta",'Mapa final'!$AF$36="Mayor"),CONCATENATE("R2C",'Mapa final'!$T$36),"")</f>
        <v/>
      </c>
      <c r="AG7" s="170" t="e">
        <f>IF(AND(#REF!="Muy Alta",#REF!="Mayor"),CONCATENATE("R2C",#REF!),"")</f>
        <v>#REF!</v>
      </c>
      <c r="AH7" s="171" t="str">
        <f ca="1">IF(AND('Mapa final'!$AD$32="Muy Alta",'Mapa final'!$AF$32="Catastrófico"),CONCATENATE("R2C",'Mapa final'!$T$32),"")</f>
        <v/>
      </c>
      <c r="AI7" s="171" t="str">
        <f ca="1">IF(AND('Mapa final'!$AD$32="Muy Alta",'Mapa final'!$AF$32="Catastrófico"),CONCATENATE("R2C",'Mapa final'!$T$32),"")</f>
        <v/>
      </c>
      <c r="AJ7" s="171" t="str">
        <f ca="1">IF(AND('Mapa final'!$AD$33="Muy Alta",'Mapa final'!$AF$33="Catastrófico"),CONCATENATE("R2C",'Mapa final'!$T$33),"")</f>
        <v/>
      </c>
      <c r="AK7" s="171" t="str">
        <f ca="1">IF(AND('Mapa final'!$AD$35="Muy Alta",'Mapa final'!$AF$35="Catastrófico"),CONCATENATE("R2C",'Mapa final'!$T$35),"")</f>
        <v/>
      </c>
      <c r="AL7" s="171" t="str">
        <f ca="1">IF(AND('Mapa final'!$AD$36="Muy Alta",'Mapa final'!$AF$36="Catastrófico"),CONCATENATE("R2C",'Mapa final'!$T$36),"")</f>
        <v/>
      </c>
      <c r="AM7" s="171" t="e">
        <f>IF(AND(#REF!="Muy Alta",#REF!="Catastrófico"),CONCATENATE("R2C",#REF!),"")</f>
        <v>#REF!</v>
      </c>
      <c r="AN7" s="1"/>
      <c r="AO7" s="429"/>
      <c r="AP7" s="272"/>
      <c r="AQ7" s="272"/>
      <c r="AR7" s="272"/>
      <c r="AS7" s="272"/>
      <c r="AT7" s="430"/>
      <c r="AU7" s="1"/>
      <c r="AV7" s="1"/>
      <c r="AW7" s="1"/>
      <c r="AX7" s="1"/>
      <c r="AY7" s="1"/>
      <c r="AZ7" s="1"/>
      <c r="BA7" s="1"/>
      <c r="BB7" s="1"/>
      <c r="BC7" s="1"/>
      <c r="BD7" s="1"/>
      <c r="BE7" s="1"/>
      <c r="BF7" s="1"/>
      <c r="BG7" s="1"/>
      <c r="BH7" s="1"/>
      <c r="BI7" s="1"/>
    </row>
    <row r="8" spans="1:61" ht="15" customHeight="1">
      <c r="A8" s="1"/>
      <c r="B8" s="446"/>
      <c r="C8" s="272"/>
      <c r="D8" s="273"/>
      <c r="E8" s="284"/>
      <c r="F8" s="272"/>
      <c r="G8" s="272"/>
      <c r="H8" s="272"/>
      <c r="I8" s="273"/>
      <c r="J8" s="170" t="e">
        <f t="shared" ref="J8:O8" si="0">IF(AND(#REF!="Muy Alta",#REF!="Leve"),CONCATENATE("R3C",#REF!),"")</f>
        <v>#REF!</v>
      </c>
      <c r="K8" s="170" t="e">
        <f t="shared" si="0"/>
        <v>#REF!</v>
      </c>
      <c r="L8" s="170" t="e">
        <f t="shared" si="0"/>
        <v>#REF!</v>
      </c>
      <c r="M8" s="170" t="e">
        <f t="shared" si="0"/>
        <v>#REF!</v>
      </c>
      <c r="N8" s="170" t="e">
        <f t="shared" si="0"/>
        <v>#REF!</v>
      </c>
      <c r="O8" s="170" t="e">
        <f t="shared" si="0"/>
        <v>#REF!</v>
      </c>
      <c r="P8" s="170" t="e">
        <f t="shared" ref="P8:U8" si="1">IF(AND(#REF!="Muy Alta",#REF!="Menor"),CONCATENATE("R3C",#REF!),"")</f>
        <v>#REF!</v>
      </c>
      <c r="Q8" s="170" t="e">
        <f t="shared" si="1"/>
        <v>#REF!</v>
      </c>
      <c r="R8" s="170" t="e">
        <f t="shared" si="1"/>
        <v>#REF!</v>
      </c>
      <c r="S8" s="170" t="e">
        <f t="shared" si="1"/>
        <v>#REF!</v>
      </c>
      <c r="T8" s="170" t="e">
        <f t="shared" si="1"/>
        <v>#REF!</v>
      </c>
      <c r="U8" s="170" t="e">
        <f t="shared" si="1"/>
        <v>#REF!</v>
      </c>
      <c r="V8" s="170" t="e">
        <f t="shared" ref="V8:AA8" si="2">IF(AND(#REF!="Muy Alta",#REF!="Moderado"),CONCATENATE("R3C",#REF!),"")</f>
        <v>#REF!</v>
      </c>
      <c r="W8" s="170" t="e">
        <f t="shared" si="2"/>
        <v>#REF!</v>
      </c>
      <c r="X8" s="170" t="e">
        <f t="shared" si="2"/>
        <v>#REF!</v>
      </c>
      <c r="Y8" s="170" t="e">
        <f t="shared" si="2"/>
        <v>#REF!</v>
      </c>
      <c r="Z8" s="170" t="e">
        <f t="shared" si="2"/>
        <v>#REF!</v>
      </c>
      <c r="AA8" s="170" t="e">
        <f t="shared" si="2"/>
        <v>#REF!</v>
      </c>
      <c r="AB8" s="170" t="e">
        <f t="shared" ref="AB8:AG8" si="3">IF(AND(#REF!="Muy Alta",#REF!="Mayor"),CONCATENATE("R3C",#REF!),"")</f>
        <v>#REF!</v>
      </c>
      <c r="AC8" s="170" t="e">
        <f t="shared" si="3"/>
        <v>#REF!</v>
      </c>
      <c r="AD8" s="170" t="e">
        <f t="shared" si="3"/>
        <v>#REF!</v>
      </c>
      <c r="AE8" s="170" t="e">
        <f t="shared" si="3"/>
        <v>#REF!</v>
      </c>
      <c r="AF8" s="170" t="e">
        <f t="shared" si="3"/>
        <v>#REF!</v>
      </c>
      <c r="AG8" s="170" t="e">
        <f t="shared" si="3"/>
        <v>#REF!</v>
      </c>
      <c r="AH8" s="171" t="e">
        <f t="shared" ref="AH8:AM8" si="4">IF(AND(#REF!="Muy Alta",#REF!="Catastrófico"),CONCATENATE("R3C",#REF!),"")</f>
        <v>#REF!</v>
      </c>
      <c r="AI8" s="171" t="e">
        <f t="shared" si="4"/>
        <v>#REF!</v>
      </c>
      <c r="AJ8" s="171" t="e">
        <f t="shared" si="4"/>
        <v>#REF!</v>
      </c>
      <c r="AK8" s="171" t="e">
        <f t="shared" si="4"/>
        <v>#REF!</v>
      </c>
      <c r="AL8" s="171" t="e">
        <f t="shared" si="4"/>
        <v>#REF!</v>
      </c>
      <c r="AM8" s="171" t="e">
        <f t="shared" si="4"/>
        <v>#REF!</v>
      </c>
      <c r="AN8" s="1"/>
      <c r="AO8" s="429"/>
      <c r="AP8" s="272"/>
      <c r="AQ8" s="272"/>
      <c r="AR8" s="272"/>
      <c r="AS8" s="272"/>
      <c r="AT8" s="430"/>
      <c r="AU8" s="1"/>
      <c r="AV8" s="1"/>
      <c r="AW8" s="1"/>
      <c r="AX8" s="1"/>
      <c r="AY8" s="1"/>
      <c r="AZ8" s="1"/>
      <c r="BA8" s="1"/>
      <c r="BB8" s="1"/>
      <c r="BC8" s="1"/>
      <c r="BD8" s="1"/>
      <c r="BE8" s="1"/>
      <c r="BF8" s="1"/>
      <c r="BG8" s="1"/>
      <c r="BH8" s="1"/>
      <c r="BI8" s="1"/>
    </row>
    <row r="9" spans="1:61" ht="15" customHeight="1">
      <c r="A9" s="1"/>
      <c r="B9" s="446"/>
      <c r="C9" s="272"/>
      <c r="D9" s="273"/>
      <c r="E9" s="284"/>
      <c r="F9" s="272"/>
      <c r="G9" s="272"/>
      <c r="H9" s="272"/>
      <c r="I9" s="273"/>
      <c r="J9" s="170" t="e">
        <f t="shared" ref="J9:O9" si="5">IF(AND(#REF!="Muy Alta",#REF!="Leve"),CONCATENATE("R4C",#REF!),"")</f>
        <v>#REF!</v>
      </c>
      <c r="K9" s="170" t="e">
        <f t="shared" si="5"/>
        <v>#REF!</v>
      </c>
      <c r="L9" s="170" t="e">
        <f t="shared" si="5"/>
        <v>#REF!</v>
      </c>
      <c r="M9" s="170" t="e">
        <f t="shared" si="5"/>
        <v>#REF!</v>
      </c>
      <c r="N9" s="170" t="e">
        <f t="shared" si="5"/>
        <v>#REF!</v>
      </c>
      <c r="O9" s="170" t="e">
        <f t="shared" si="5"/>
        <v>#REF!</v>
      </c>
      <c r="P9" s="170" t="e">
        <f t="shared" ref="P9:U9" si="6">IF(AND(#REF!="Muy Alta",#REF!="Menor"),CONCATENATE("R4C",#REF!),"")</f>
        <v>#REF!</v>
      </c>
      <c r="Q9" s="170" t="e">
        <f t="shared" si="6"/>
        <v>#REF!</v>
      </c>
      <c r="R9" s="170" t="e">
        <f t="shared" si="6"/>
        <v>#REF!</v>
      </c>
      <c r="S9" s="170" t="e">
        <f t="shared" si="6"/>
        <v>#REF!</v>
      </c>
      <c r="T9" s="170" t="e">
        <f t="shared" si="6"/>
        <v>#REF!</v>
      </c>
      <c r="U9" s="170" t="e">
        <f t="shared" si="6"/>
        <v>#REF!</v>
      </c>
      <c r="V9" s="170" t="e">
        <f t="shared" ref="V9:AA9" si="7">IF(AND(#REF!="Muy Alta",#REF!="Moderado"),CONCATENATE("R4C",#REF!),"")</f>
        <v>#REF!</v>
      </c>
      <c r="W9" s="170" t="e">
        <f t="shared" si="7"/>
        <v>#REF!</v>
      </c>
      <c r="X9" s="170" t="e">
        <f t="shared" si="7"/>
        <v>#REF!</v>
      </c>
      <c r="Y9" s="170" t="e">
        <f t="shared" si="7"/>
        <v>#REF!</v>
      </c>
      <c r="Z9" s="170" t="e">
        <f t="shared" si="7"/>
        <v>#REF!</v>
      </c>
      <c r="AA9" s="170" t="e">
        <f t="shared" si="7"/>
        <v>#REF!</v>
      </c>
      <c r="AB9" s="170" t="e">
        <f t="shared" ref="AB9:AG9" si="8">IF(AND(#REF!="Muy Alta",#REF!="Mayor"),CONCATENATE("R4C",#REF!),"")</f>
        <v>#REF!</v>
      </c>
      <c r="AC9" s="170" t="e">
        <f t="shared" si="8"/>
        <v>#REF!</v>
      </c>
      <c r="AD9" s="170" t="e">
        <f t="shared" si="8"/>
        <v>#REF!</v>
      </c>
      <c r="AE9" s="170" t="e">
        <f t="shared" si="8"/>
        <v>#REF!</v>
      </c>
      <c r="AF9" s="170" t="e">
        <f t="shared" si="8"/>
        <v>#REF!</v>
      </c>
      <c r="AG9" s="170" t="e">
        <f t="shared" si="8"/>
        <v>#REF!</v>
      </c>
      <c r="AH9" s="171" t="e">
        <f t="shared" ref="AH9:AM9" si="9">IF(AND(#REF!="Muy Alta",#REF!="Catastrófico"),CONCATENATE("R4C",#REF!),"")</f>
        <v>#REF!</v>
      </c>
      <c r="AI9" s="171" t="e">
        <f t="shared" si="9"/>
        <v>#REF!</v>
      </c>
      <c r="AJ9" s="171" t="e">
        <f t="shared" si="9"/>
        <v>#REF!</v>
      </c>
      <c r="AK9" s="171" t="e">
        <f t="shared" si="9"/>
        <v>#REF!</v>
      </c>
      <c r="AL9" s="171" t="e">
        <f t="shared" si="9"/>
        <v>#REF!</v>
      </c>
      <c r="AM9" s="171" t="e">
        <f t="shared" si="9"/>
        <v>#REF!</v>
      </c>
      <c r="AN9" s="1"/>
      <c r="AO9" s="429"/>
      <c r="AP9" s="272"/>
      <c r="AQ9" s="272"/>
      <c r="AR9" s="272"/>
      <c r="AS9" s="272"/>
      <c r="AT9" s="430"/>
      <c r="AU9" s="1"/>
      <c r="AV9" s="1"/>
      <c r="AW9" s="1"/>
      <c r="AX9" s="1"/>
      <c r="AY9" s="1"/>
      <c r="AZ9" s="1"/>
      <c r="BA9" s="1"/>
      <c r="BB9" s="1"/>
      <c r="BC9" s="1"/>
      <c r="BD9" s="1"/>
      <c r="BE9" s="1"/>
      <c r="BF9" s="1"/>
      <c r="BG9" s="1"/>
      <c r="BH9" s="1"/>
      <c r="BI9" s="1"/>
    </row>
    <row r="10" spans="1:61" ht="15" customHeight="1">
      <c r="A10" s="1"/>
      <c r="B10" s="446"/>
      <c r="C10" s="272"/>
      <c r="D10" s="273"/>
      <c r="E10" s="284"/>
      <c r="F10" s="272"/>
      <c r="G10" s="272"/>
      <c r="H10" s="272"/>
      <c r="I10" s="273"/>
      <c r="J10" s="170" t="e">
        <f>IF(AND('Mapa final'!#REF!="Muy Alta",'Mapa final'!#REF!="Leve"),CONCATENATE("R5C",'Mapa final'!#REF!),"")</f>
        <v>#REF!</v>
      </c>
      <c r="K10" s="170" t="str">
        <f>IF(AND('Mapa final'!$AD$38="Muy Alta",'Mapa final'!$AF$38="Leve"),CONCATENATE("R5C",'Mapa final'!$T$38),"")</f>
        <v/>
      </c>
      <c r="L10" s="170" t="str">
        <f>IF(AND('Mapa final'!$AD$39="Muy Alta",'Mapa final'!$AF$39="Leve"),CONCATENATE("R5C",'Mapa final'!$T$39),"")</f>
        <v/>
      </c>
      <c r="M10" s="170" t="str">
        <f>IF(AND('Mapa final'!$AD$40="Muy Alta",'Mapa final'!$AF$40="Leve"),CONCATENATE("R5C",'Mapa final'!$T$40),"")</f>
        <v/>
      </c>
      <c r="N10" s="170" t="str">
        <f>IF(AND('Mapa final'!$AD$41="Muy Alta",'Mapa final'!$AF$41="Leve"),CONCATENATE("R5C",'Mapa final'!$T$41),"")</f>
        <v/>
      </c>
      <c r="O10" s="170" t="e">
        <f>IF(AND('Mapa final'!#REF!="Muy Alta",'Mapa final'!#REF!="Leve"),CONCATENATE("R5C",'Mapa final'!#REF!),"")</f>
        <v>#REF!</v>
      </c>
      <c r="P10" s="170" t="e">
        <f>IF(AND('Mapa final'!#REF!="Muy Alta",'Mapa final'!#REF!="Menor"),CONCATENATE("R5C",'Mapa final'!#REF!),"")</f>
        <v>#REF!</v>
      </c>
      <c r="Q10" s="170" t="str">
        <f>IF(AND('Mapa final'!$AD$38="Muy Alta",'Mapa final'!$AF$38="Menor"),CONCATENATE("R5C",'Mapa final'!$T$38),"")</f>
        <v/>
      </c>
      <c r="R10" s="170" t="str">
        <f>IF(AND('Mapa final'!$AD$39="Muy Alta",'Mapa final'!$AF$39="Menor"),CONCATENATE("R5C",'Mapa final'!$T$39),"")</f>
        <v/>
      </c>
      <c r="S10" s="170" t="str">
        <f>IF(AND('Mapa final'!$AD$40="Muy Alta",'Mapa final'!$AF$40="Menor"),CONCATENATE("R5C",'Mapa final'!$T$40),"")</f>
        <v/>
      </c>
      <c r="T10" s="170" t="str">
        <f>IF(AND('Mapa final'!$AD$41="Muy Alta",'Mapa final'!$AF$41="Menor"),CONCATENATE("R5C",'Mapa final'!$T$41),"")</f>
        <v/>
      </c>
      <c r="U10" s="170" t="e">
        <f>IF(AND('Mapa final'!#REF!="Muy Alta",'Mapa final'!#REF!="Menor"),CONCATENATE("R5C",'Mapa final'!#REF!),"")</f>
        <v>#REF!</v>
      </c>
      <c r="V10" s="170" t="e">
        <f>IF(AND('Mapa final'!#REF!="Muy Alta",'Mapa final'!#REF!="Moderado"),CONCATENATE("R5C",'Mapa final'!#REF!),"")</f>
        <v>#REF!</v>
      </c>
      <c r="W10" s="170" t="str">
        <f>IF(AND('Mapa final'!$AD$38="Muy Alta",'Mapa final'!$AF$38="Moderado"),CONCATENATE("R5C",'Mapa final'!$T$38),"")</f>
        <v/>
      </c>
      <c r="X10" s="170" t="str">
        <f>IF(AND('Mapa final'!$AD$39="Muy Alta",'Mapa final'!$AF$39="Moderado"),CONCATENATE("R5C",'Mapa final'!$T$39),"")</f>
        <v/>
      </c>
      <c r="Y10" s="170" t="str">
        <f>IF(AND('Mapa final'!$AD$40="Muy Alta",'Mapa final'!$AF$40="Moderado"),CONCATENATE("R5C",'Mapa final'!$T$40),"")</f>
        <v/>
      </c>
      <c r="Z10" s="170" t="str">
        <f>IF(AND('Mapa final'!$AD$41="Muy Alta",'Mapa final'!$AF$41="Moderado"),CONCATENATE("R5C",'Mapa final'!$T$41),"")</f>
        <v/>
      </c>
      <c r="AA10" s="170" t="e">
        <f>IF(AND('Mapa final'!#REF!="Muy Alta",'Mapa final'!#REF!="Moderado"),CONCATENATE("R5C",'Mapa final'!#REF!),"")</f>
        <v>#REF!</v>
      </c>
      <c r="AB10" s="170" t="e">
        <f>IF(AND('Mapa final'!#REF!="Muy Alta",'Mapa final'!#REF!="Mayor"),CONCATENATE("R5C",'Mapa final'!#REF!),"")</f>
        <v>#REF!</v>
      </c>
      <c r="AC10" s="170" t="str">
        <f>IF(AND('Mapa final'!$AD$38="Muy Alta",'Mapa final'!$AF$38="Mayor"),CONCATENATE("R5C",'Mapa final'!$T$38),"")</f>
        <v/>
      </c>
      <c r="AD10" s="170" t="str">
        <f>IF(AND('Mapa final'!$AD$39="Muy Alta",'Mapa final'!$AF$39="Mayor"),CONCATENATE("R5C",'Mapa final'!$T$39),"")</f>
        <v/>
      </c>
      <c r="AE10" s="170" t="str">
        <f>IF(AND('Mapa final'!$AD$40="Muy Alta",'Mapa final'!$AF$40="Mayor"),CONCATENATE("R5C",'Mapa final'!$T$40),"")</f>
        <v/>
      </c>
      <c r="AF10" s="170" t="str">
        <f>IF(AND('Mapa final'!$AD$41="Muy Alta",'Mapa final'!$AF$41="Mayor"),CONCATENATE("R5C",'Mapa final'!$T$41),"")</f>
        <v/>
      </c>
      <c r="AG10" s="170" t="e">
        <f>IF(AND('Mapa final'!#REF!="Muy Alta",'Mapa final'!#REF!="Mayor"),CONCATENATE("R5C",'Mapa final'!#REF!),"")</f>
        <v>#REF!</v>
      </c>
      <c r="AH10" s="171" t="e">
        <f>IF(AND('Mapa final'!#REF!="Muy Alta",'Mapa final'!#REF!="Catastrófico"),CONCATENATE("R5C",'Mapa final'!#REF!),"")</f>
        <v>#REF!</v>
      </c>
      <c r="AI10" s="171" t="str">
        <f>IF(AND('Mapa final'!$AD$38="Muy Alta",'Mapa final'!$AF$38="Catastrófico"),CONCATENATE("R5C",'Mapa final'!$T$38),"")</f>
        <v/>
      </c>
      <c r="AJ10" s="171" t="str">
        <f>IF(AND('Mapa final'!$AD$39="Muy Alta",'Mapa final'!$AF$39="Catastrófico"),CONCATENATE("R5C",'Mapa final'!$T$39),"")</f>
        <v/>
      </c>
      <c r="AK10" s="171" t="str">
        <f>IF(AND('Mapa final'!$AD$40="Muy Alta",'Mapa final'!$AF$40="Catastrófico"),CONCATENATE("R5C",'Mapa final'!$T$40),"")</f>
        <v/>
      </c>
      <c r="AL10" s="171" t="str">
        <f>IF(AND('Mapa final'!$AD$41="Muy Alta",'Mapa final'!$AF$41="Catastrófico"),CONCATENATE("R5C",'Mapa final'!$T$41),"")</f>
        <v/>
      </c>
      <c r="AM10" s="171" t="e">
        <f>IF(AND('Mapa final'!#REF!="Muy Alta",'Mapa final'!#REF!="Catastrófico"),CONCATENATE("R5C",'Mapa final'!#REF!),"")</f>
        <v>#REF!</v>
      </c>
      <c r="AN10" s="1"/>
      <c r="AO10" s="429"/>
      <c r="AP10" s="272"/>
      <c r="AQ10" s="272"/>
      <c r="AR10" s="272"/>
      <c r="AS10" s="272"/>
      <c r="AT10" s="430"/>
      <c r="AU10" s="1"/>
      <c r="AV10" s="1"/>
      <c r="AW10" s="1"/>
      <c r="AX10" s="1"/>
      <c r="AY10" s="1"/>
      <c r="AZ10" s="1"/>
      <c r="BA10" s="1"/>
      <c r="BB10" s="1"/>
      <c r="BC10" s="1"/>
      <c r="BD10" s="1"/>
      <c r="BE10" s="1"/>
      <c r="BF10" s="1"/>
      <c r="BG10" s="1"/>
      <c r="BH10" s="1"/>
      <c r="BI10" s="1"/>
    </row>
    <row r="11" spans="1:61" ht="15" customHeight="1">
      <c r="A11" s="1"/>
      <c r="B11" s="446"/>
      <c r="C11" s="272"/>
      <c r="D11" s="273"/>
      <c r="E11" s="284"/>
      <c r="F11" s="272"/>
      <c r="G11" s="272"/>
      <c r="H11" s="272"/>
      <c r="I11" s="273"/>
      <c r="J11" s="170" t="e">
        <f>IF(AND('Mapa final'!#REF!="Muy Alta",'Mapa final'!#REF!="Leve"),CONCATENATE("R6C",'Mapa final'!#REF!),"")</f>
        <v>#REF!</v>
      </c>
      <c r="K11" s="170" t="e">
        <f>IF(AND('Mapa final'!#REF!="Muy Alta",'Mapa final'!#REF!="Leve"),CONCATENATE("R6C",'Mapa final'!#REF!),"")</f>
        <v>#REF!</v>
      </c>
      <c r="L11" s="170" t="e">
        <f>IF(AND('Mapa final'!#REF!="Muy Alta",'Mapa final'!#REF!="Leve"),CONCATENATE("R6C",'Mapa final'!#REF!),"")</f>
        <v>#REF!</v>
      </c>
      <c r="M11" s="170" t="e">
        <f>IF(AND('Mapa final'!#REF!="Muy Alta",'Mapa final'!#REF!="Leve"),CONCATENATE("R6C",'Mapa final'!#REF!),"")</f>
        <v>#REF!</v>
      </c>
      <c r="N11" s="170" t="e">
        <f>IF(AND('Mapa final'!#REF!="Muy Alta",'Mapa final'!#REF!="Leve"),CONCATENATE("R6C",'Mapa final'!#REF!),"")</f>
        <v>#REF!</v>
      </c>
      <c r="O11" s="170" t="e">
        <f>IF(AND('Mapa final'!#REF!="Muy Alta",'Mapa final'!#REF!="Leve"),CONCATENATE("R6C",'Mapa final'!#REF!),"")</f>
        <v>#REF!</v>
      </c>
      <c r="P11" s="170" t="e">
        <f>IF(AND('Mapa final'!#REF!="Muy Alta",'Mapa final'!#REF!="Menor"),CONCATENATE("R6C",'Mapa final'!#REF!),"")</f>
        <v>#REF!</v>
      </c>
      <c r="Q11" s="170" t="e">
        <f>IF(AND('Mapa final'!#REF!="Muy Alta",'Mapa final'!#REF!="Menor"),CONCATENATE("R6C",'Mapa final'!#REF!),"")</f>
        <v>#REF!</v>
      </c>
      <c r="R11" s="170" t="e">
        <f>IF(AND('Mapa final'!#REF!="Muy Alta",'Mapa final'!#REF!="Menor"),CONCATENATE("R6C",'Mapa final'!#REF!),"")</f>
        <v>#REF!</v>
      </c>
      <c r="S11" s="170" t="e">
        <f>IF(AND('Mapa final'!#REF!="Muy Alta",'Mapa final'!#REF!="Menor"),CONCATENATE("R6C",'Mapa final'!#REF!),"")</f>
        <v>#REF!</v>
      </c>
      <c r="T11" s="170" t="e">
        <f>IF(AND('Mapa final'!#REF!="Muy Alta",'Mapa final'!#REF!="Menor"),CONCATENATE("R6C",'Mapa final'!#REF!),"")</f>
        <v>#REF!</v>
      </c>
      <c r="U11" s="170" t="e">
        <f>IF(AND('Mapa final'!#REF!="Muy Alta",'Mapa final'!#REF!="Menor"),CONCATENATE("R6C",'Mapa final'!#REF!),"")</f>
        <v>#REF!</v>
      </c>
      <c r="V11" s="170" t="e">
        <f>IF(AND('Mapa final'!#REF!="Muy Alta",'Mapa final'!#REF!="Moderado"),CONCATENATE("R6C",'Mapa final'!#REF!),"")</f>
        <v>#REF!</v>
      </c>
      <c r="W11" s="170" t="e">
        <f>IF(AND('Mapa final'!#REF!="Muy Alta",'Mapa final'!#REF!="Moderado"),CONCATENATE("R6C",'Mapa final'!#REF!),"")</f>
        <v>#REF!</v>
      </c>
      <c r="X11" s="170" t="e">
        <f>IF(AND('Mapa final'!#REF!="Muy Alta",'Mapa final'!#REF!="Moderado"),CONCATENATE("R6C",'Mapa final'!#REF!),"")</f>
        <v>#REF!</v>
      </c>
      <c r="Y11" s="170" t="e">
        <f>IF(AND('Mapa final'!#REF!="Muy Alta",'Mapa final'!#REF!="Moderado"),CONCATENATE("R6C",'Mapa final'!#REF!),"")</f>
        <v>#REF!</v>
      </c>
      <c r="Z11" s="170" t="e">
        <f>IF(AND('Mapa final'!#REF!="Muy Alta",'Mapa final'!#REF!="Moderado"),CONCATENATE("R6C",'Mapa final'!#REF!),"")</f>
        <v>#REF!</v>
      </c>
      <c r="AA11" s="170" t="e">
        <f>IF(AND('Mapa final'!#REF!="Muy Alta",'Mapa final'!#REF!="Moderado"),CONCATENATE("R6C",'Mapa final'!#REF!),"")</f>
        <v>#REF!</v>
      </c>
      <c r="AB11" s="170" t="e">
        <f>IF(AND('Mapa final'!#REF!="Muy Alta",'Mapa final'!#REF!="Mayor"),CONCATENATE("R6C",'Mapa final'!#REF!),"")</f>
        <v>#REF!</v>
      </c>
      <c r="AC11" s="170" t="e">
        <f>IF(AND('Mapa final'!#REF!="Muy Alta",'Mapa final'!#REF!="Mayor"),CONCATENATE("R6C",'Mapa final'!#REF!),"")</f>
        <v>#REF!</v>
      </c>
      <c r="AD11" s="170" t="e">
        <f>IF(AND('Mapa final'!#REF!="Muy Alta",'Mapa final'!#REF!="Mayor"),CONCATENATE("R6C",'Mapa final'!#REF!),"")</f>
        <v>#REF!</v>
      </c>
      <c r="AE11" s="170" t="e">
        <f>IF(AND('Mapa final'!#REF!="Muy Alta",'Mapa final'!#REF!="Mayor"),CONCATENATE("R6C",'Mapa final'!#REF!),"")</f>
        <v>#REF!</v>
      </c>
      <c r="AF11" s="170" t="e">
        <f>IF(AND('Mapa final'!#REF!="Muy Alta",'Mapa final'!#REF!="Mayor"),CONCATENATE("R6C",'Mapa final'!#REF!),"")</f>
        <v>#REF!</v>
      </c>
      <c r="AG11" s="170" t="e">
        <f>IF(AND('Mapa final'!#REF!="Muy Alta",'Mapa final'!#REF!="Mayor"),CONCATENATE("R6C",'Mapa final'!#REF!),"")</f>
        <v>#REF!</v>
      </c>
      <c r="AH11" s="171" t="e">
        <f>IF(AND('Mapa final'!#REF!="Muy Alta",'Mapa final'!#REF!="Catastrófico"),CONCATENATE("R6C",'Mapa final'!#REF!),"")</f>
        <v>#REF!</v>
      </c>
      <c r="AI11" s="171" t="e">
        <f>IF(AND('Mapa final'!#REF!="Muy Alta",'Mapa final'!#REF!="Catastrófico"),CONCATENATE("R6C",'Mapa final'!#REF!),"")</f>
        <v>#REF!</v>
      </c>
      <c r="AJ11" s="171" t="e">
        <f>IF(AND('Mapa final'!#REF!="Muy Alta",'Mapa final'!#REF!="Catastrófico"),CONCATENATE("R6C",'Mapa final'!#REF!),"")</f>
        <v>#REF!</v>
      </c>
      <c r="AK11" s="171" t="e">
        <f>IF(AND('Mapa final'!#REF!="Muy Alta",'Mapa final'!#REF!="Catastrófico"),CONCATENATE("R6C",'Mapa final'!#REF!),"")</f>
        <v>#REF!</v>
      </c>
      <c r="AL11" s="171" t="e">
        <f>IF(AND('Mapa final'!#REF!="Muy Alta",'Mapa final'!#REF!="Catastrófico"),CONCATENATE("R6C",'Mapa final'!#REF!),"")</f>
        <v>#REF!</v>
      </c>
      <c r="AM11" s="171" t="e">
        <f>IF(AND('Mapa final'!#REF!="Muy Alta",'Mapa final'!#REF!="Catastrófico"),CONCATENATE("R6C",'Mapa final'!#REF!),"")</f>
        <v>#REF!</v>
      </c>
      <c r="AN11" s="1"/>
      <c r="AO11" s="429"/>
      <c r="AP11" s="272"/>
      <c r="AQ11" s="272"/>
      <c r="AR11" s="272"/>
      <c r="AS11" s="272"/>
      <c r="AT11" s="430"/>
      <c r="AU11" s="1"/>
      <c r="AV11" s="1"/>
      <c r="AW11" s="1"/>
      <c r="AX11" s="1"/>
      <c r="AY11" s="1"/>
      <c r="AZ11" s="1"/>
      <c r="BA11" s="1"/>
      <c r="BB11" s="1"/>
      <c r="BC11" s="1"/>
      <c r="BD11" s="1"/>
      <c r="BE11" s="1"/>
      <c r="BF11" s="1"/>
      <c r="BG11" s="1"/>
      <c r="BH11" s="1"/>
      <c r="BI11" s="1"/>
    </row>
    <row r="12" spans="1:61" ht="15" customHeight="1">
      <c r="A12" s="1"/>
      <c r="B12" s="446"/>
      <c r="C12" s="272"/>
      <c r="D12" s="273"/>
      <c r="E12" s="284"/>
      <c r="F12" s="272"/>
      <c r="G12" s="272"/>
      <c r="H12" s="272"/>
      <c r="I12" s="273"/>
      <c r="J12" s="170" t="e">
        <f>IF(AND('Mapa final'!#REF!="Muy Alta",'Mapa final'!#REF!="Leve"),CONCATENATE("R7C",'Mapa final'!#REF!),"")</f>
        <v>#REF!</v>
      </c>
      <c r="K12" s="170" t="e">
        <f>IF(AND('Mapa final'!#REF!="Muy Alta",'Mapa final'!#REF!="Leve"),CONCATENATE("R7C",'Mapa final'!#REF!),"")</f>
        <v>#REF!</v>
      </c>
      <c r="L12" s="170" t="e">
        <f>IF(AND('Mapa final'!#REF!="Muy Alta",'Mapa final'!#REF!="Leve"),CONCATENATE("R7C",'Mapa final'!#REF!),"")</f>
        <v>#REF!</v>
      </c>
      <c r="M12" s="170" t="e">
        <f>IF(AND('Mapa final'!#REF!="Muy Alta",'Mapa final'!#REF!="Leve"),CONCATENATE("R7C",'Mapa final'!#REF!),"")</f>
        <v>#REF!</v>
      </c>
      <c r="N12" s="170" t="e">
        <f>IF(AND('Mapa final'!#REF!="Muy Alta",'Mapa final'!#REF!="Leve"),CONCATENATE("R7C",'Mapa final'!#REF!),"")</f>
        <v>#REF!</v>
      </c>
      <c r="O12" s="170" t="e">
        <f>IF(AND('Mapa final'!#REF!="Muy Alta",'Mapa final'!#REF!="Leve"),CONCATENATE("R7C",'Mapa final'!#REF!),"")</f>
        <v>#REF!</v>
      </c>
      <c r="P12" s="170" t="e">
        <f>IF(AND('Mapa final'!#REF!="Muy Alta",'Mapa final'!#REF!="Menor"),CONCATENATE("R7C",'Mapa final'!#REF!),"")</f>
        <v>#REF!</v>
      </c>
      <c r="Q12" s="170" t="e">
        <f>IF(AND('Mapa final'!#REF!="Muy Alta",'Mapa final'!#REF!="Menor"),CONCATENATE("R7C",'Mapa final'!#REF!),"")</f>
        <v>#REF!</v>
      </c>
      <c r="R12" s="170" t="e">
        <f>IF(AND('Mapa final'!#REF!="Muy Alta",'Mapa final'!#REF!="Menor"),CONCATENATE("R7C",'Mapa final'!#REF!),"")</f>
        <v>#REF!</v>
      </c>
      <c r="S12" s="170" t="e">
        <f>IF(AND('Mapa final'!#REF!="Muy Alta",'Mapa final'!#REF!="Menor"),CONCATENATE("R7C",'Mapa final'!#REF!),"")</f>
        <v>#REF!</v>
      </c>
      <c r="T12" s="170" t="e">
        <f>IF(AND('Mapa final'!#REF!="Muy Alta",'Mapa final'!#REF!="Menor"),CONCATENATE("R7C",'Mapa final'!#REF!),"")</f>
        <v>#REF!</v>
      </c>
      <c r="U12" s="170" t="e">
        <f>IF(AND('Mapa final'!#REF!="Muy Alta",'Mapa final'!#REF!="Menor"),CONCATENATE("R7C",'Mapa final'!#REF!),"")</f>
        <v>#REF!</v>
      </c>
      <c r="V12" s="170" t="e">
        <f>IF(AND('Mapa final'!#REF!="Muy Alta",'Mapa final'!#REF!="Moderado"),CONCATENATE("R7C",'Mapa final'!#REF!),"")</f>
        <v>#REF!</v>
      </c>
      <c r="W12" s="170" t="e">
        <f>IF(AND('Mapa final'!#REF!="Muy Alta",'Mapa final'!#REF!="Moderado"),CONCATENATE("R7C",'Mapa final'!#REF!),"")</f>
        <v>#REF!</v>
      </c>
      <c r="X12" s="170" t="e">
        <f>IF(AND('Mapa final'!#REF!="Muy Alta",'Mapa final'!#REF!="Moderado"),CONCATENATE("R7C",'Mapa final'!#REF!),"")</f>
        <v>#REF!</v>
      </c>
      <c r="Y12" s="170" t="e">
        <f>IF(AND('Mapa final'!#REF!="Muy Alta",'Mapa final'!#REF!="Moderado"),CONCATENATE("R7C",'Mapa final'!#REF!),"")</f>
        <v>#REF!</v>
      </c>
      <c r="Z12" s="170" t="e">
        <f>IF(AND('Mapa final'!#REF!="Muy Alta",'Mapa final'!#REF!="Moderado"),CONCATENATE("R7C",'Mapa final'!#REF!),"")</f>
        <v>#REF!</v>
      </c>
      <c r="AA12" s="170" t="e">
        <f>IF(AND('Mapa final'!#REF!="Muy Alta",'Mapa final'!#REF!="Moderado"),CONCATENATE("R7C",'Mapa final'!#REF!),"")</f>
        <v>#REF!</v>
      </c>
      <c r="AB12" s="170" t="e">
        <f>IF(AND('Mapa final'!#REF!="Muy Alta",'Mapa final'!#REF!="Mayor"),CONCATENATE("R7C",'Mapa final'!#REF!),"")</f>
        <v>#REF!</v>
      </c>
      <c r="AC12" s="170" t="e">
        <f>IF(AND('Mapa final'!#REF!="Muy Alta",'Mapa final'!#REF!="Mayor"),CONCATENATE("R7C",'Mapa final'!#REF!),"")</f>
        <v>#REF!</v>
      </c>
      <c r="AD12" s="170" t="e">
        <f>IF(AND('Mapa final'!#REF!="Muy Alta",'Mapa final'!#REF!="Mayor"),CONCATENATE("R7C",'Mapa final'!#REF!),"")</f>
        <v>#REF!</v>
      </c>
      <c r="AE12" s="170" t="e">
        <f>IF(AND('Mapa final'!#REF!="Muy Alta",'Mapa final'!#REF!="Mayor"),CONCATENATE("R7C",'Mapa final'!#REF!),"")</f>
        <v>#REF!</v>
      </c>
      <c r="AF12" s="170" t="e">
        <f>IF(AND('Mapa final'!#REF!="Muy Alta",'Mapa final'!#REF!="Mayor"),CONCATENATE("R7C",'Mapa final'!#REF!),"")</f>
        <v>#REF!</v>
      </c>
      <c r="AG12" s="170" t="e">
        <f>IF(AND('Mapa final'!#REF!="Muy Alta",'Mapa final'!#REF!="Mayor"),CONCATENATE("R7C",'Mapa final'!#REF!),"")</f>
        <v>#REF!</v>
      </c>
      <c r="AH12" s="171" t="e">
        <f>IF(AND('Mapa final'!#REF!="Muy Alta",'Mapa final'!#REF!="Catastrófico"),CONCATENATE("R7C",'Mapa final'!#REF!),"")</f>
        <v>#REF!</v>
      </c>
      <c r="AI12" s="171" t="e">
        <f>IF(AND('Mapa final'!#REF!="Muy Alta",'Mapa final'!#REF!="Catastrófico"),CONCATENATE("R7C",'Mapa final'!#REF!),"")</f>
        <v>#REF!</v>
      </c>
      <c r="AJ12" s="171" t="e">
        <f>IF(AND('Mapa final'!#REF!="Muy Alta",'Mapa final'!#REF!="Catastrófico"),CONCATENATE("R7C",'Mapa final'!#REF!),"")</f>
        <v>#REF!</v>
      </c>
      <c r="AK12" s="171" t="e">
        <f>IF(AND('Mapa final'!#REF!="Muy Alta",'Mapa final'!#REF!="Catastrófico"),CONCATENATE("R7C",'Mapa final'!#REF!),"")</f>
        <v>#REF!</v>
      </c>
      <c r="AL12" s="171" t="e">
        <f>IF(AND('Mapa final'!#REF!="Muy Alta",'Mapa final'!#REF!="Catastrófico"),CONCATENATE("R7C",'Mapa final'!#REF!),"")</f>
        <v>#REF!</v>
      </c>
      <c r="AM12" s="171" t="e">
        <f>IF(AND('Mapa final'!#REF!="Muy Alta",'Mapa final'!#REF!="Catastrófico"),CONCATENATE("R7C",'Mapa final'!#REF!),"")</f>
        <v>#REF!</v>
      </c>
      <c r="AN12" s="1"/>
      <c r="AO12" s="429"/>
      <c r="AP12" s="272"/>
      <c r="AQ12" s="272"/>
      <c r="AR12" s="272"/>
      <c r="AS12" s="272"/>
      <c r="AT12" s="430"/>
      <c r="AU12" s="1"/>
      <c r="AV12" s="1"/>
      <c r="AW12" s="1"/>
      <c r="AX12" s="1"/>
      <c r="AY12" s="1"/>
      <c r="AZ12" s="1"/>
      <c r="BA12" s="1"/>
      <c r="BB12" s="1"/>
      <c r="BC12" s="1"/>
      <c r="BD12" s="1"/>
      <c r="BE12" s="1"/>
      <c r="BF12" s="1"/>
      <c r="BG12" s="1"/>
      <c r="BH12" s="1"/>
      <c r="BI12" s="1"/>
    </row>
    <row r="13" spans="1:61" ht="15" customHeight="1">
      <c r="A13" s="1"/>
      <c r="B13" s="446"/>
      <c r="C13" s="272"/>
      <c r="D13" s="273"/>
      <c r="E13" s="284"/>
      <c r="F13" s="272"/>
      <c r="G13" s="272"/>
      <c r="H13" s="272"/>
      <c r="I13" s="273"/>
      <c r="J13" s="170" t="e">
        <f>IF(AND('Mapa final'!#REF!="Muy Alta",'Mapa final'!#REF!="Leve"),CONCATENATE("R8C",'Mapa final'!#REF!),"")</f>
        <v>#REF!</v>
      </c>
      <c r="K13" s="170" t="e">
        <f>IF(AND('Mapa final'!#REF!="Muy Alta",'Mapa final'!#REF!="Leve"),CONCATENATE("R8C",'Mapa final'!#REF!),"")</f>
        <v>#REF!</v>
      </c>
      <c r="L13" s="170" t="e">
        <f>IF(AND('Mapa final'!#REF!="Muy Alta",'Mapa final'!#REF!="Leve"),CONCATENATE("R8C",'Mapa final'!#REF!),"")</f>
        <v>#REF!</v>
      </c>
      <c r="M13" s="170" t="e">
        <f>IF(AND('Mapa final'!#REF!="Muy Alta",'Mapa final'!#REF!="Leve"),CONCATENATE("R8C",'Mapa final'!#REF!),"")</f>
        <v>#REF!</v>
      </c>
      <c r="N13" s="170" t="e">
        <f>IF(AND('Mapa final'!#REF!="Muy Alta",'Mapa final'!#REF!="Leve"),CONCATENATE("R8C",'Mapa final'!#REF!),"")</f>
        <v>#REF!</v>
      </c>
      <c r="O13" s="170" t="e">
        <f>IF(AND('Mapa final'!#REF!="Muy Alta",'Mapa final'!#REF!="Leve"),CONCATENATE("R8C",'Mapa final'!#REF!),"")</f>
        <v>#REF!</v>
      </c>
      <c r="P13" s="170" t="e">
        <f>IF(AND('Mapa final'!#REF!="Muy Alta",'Mapa final'!#REF!="Menor"),CONCATENATE("R8C",'Mapa final'!#REF!),"")</f>
        <v>#REF!</v>
      </c>
      <c r="Q13" s="170" t="e">
        <f>IF(AND('Mapa final'!#REF!="Muy Alta",'Mapa final'!#REF!="Menor"),CONCATENATE("R8C",'Mapa final'!#REF!),"")</f>
        <v>#REF!</v>
      </c>
      <c r="R13" s="170" t="e">
        <f>IF(AND('Mapa final'!#REF!="Muy Alta",'Mapa final'!#REF!="Menor"),CONCATENATE("R8C",'Mapa final'!#REF!),"")</f>
        <v>#REF!</v>
      </c>
      <c r="S13" s="170" t="e">
        <f>IF(AND('Mapa final'!#REF!="Muy Alta",'Mapa final'!#REF!="Menor"),CONCATENATE("R8C",'Mapa final'!#REF!),"")</f>
        <v>#REF!</v>
      </c>
      <c r="T13" s="170" t="e">
        <f>IF(AND('Mapa final'!#REF!="Muy Alta",'Mapa final'!#REF!="Menor"),CONCATENATE("R8C",'Mapa final'!#REF!),"")</f>
        <v>#REF!</v>
      </c>
      <c r="U13" s="170" t="e">
        <f>IF(AND('Mapa final'!#REF!="Muy Alta",'Mapa final'!#REF!="Menor"),CONCATENATE("R8C",'Mapa final'!#REF!),"")</f>
        <v>#REF!</v>
      </c>
      <c r="V13" s="170" t="e">
        <f>IF(AND('Mapa final'!#REF!="Muy Alta",'Mapa final'!#REF!="Moderado"),CONCATENATE("R8C",'Mapa final'!#REF!),"")</f>
        <v>#REF!</v>
      </c>
      <c r="W13" s="170" t="e">
        <f>IF(AND('Mapa final'!#REF!="Muy Alta",'Mapa final'!#REF!="Moderado"),CONCATENATE("R8C",'Mapa final'!#REF!),"")</f>
        <v>#REF!</v>
      </c>
      <c r="X13" s="170" t="e">
        <f>IF(AND('Mapa final'!#REF!="Muy Alta",'Mapa final'!#REF!="Moderado"),CONCATENATE("R8C",'Mapa final'!#REF!),"")</f>
        <v>#REF!</v>
      </c>
      <c r="Y13" s="170" t="e">
        <f>IF(AND('Mapa final'!#REF!="Muy Alta",'Mapa final'!#REF!="Moderado"),CONCATENATE("R8C",'Mapa final'!#REF!),"")</f>
        <v>#REF!</v>
      </c>
      <c r="Z13" s="170" t="e">
        <f>IF(AND('Mapa final'!#REF!="Muy Alta",'Mapa final'!#REF!="Moderado"),CONCATENATE("R8C",'Mapa final'!#REF!),"")</f>
        <v>#REF!</v>
      </c>
      <c r="AA13" s="170" t="e">
        <f>IF(AND('Mapa final'!#REF!="Muy Alta",'Mapa final'!#REF!="Moderado"),CONCATENATE("R8C",'Mapa final'!#REF!),"")</f>
        <v>#REF!</v>
      </c>
      <c r="AB13" s="170" t="e">
        <f>IF(AND('Mapa final'!#REF!="Muy Alta",'Mapa final'!#REF!="Mayor"),CONCATENATE("R8C",'Mapa final'!#REF!),"")</f>
        <v>#REF!</v>
      </c>
      <c r="AC13" s="170" t="e">
        <f>IF(AND('Mapa final'!#REF!="Muy Alta",'Mapa final'!#REF!="Mayor"),CONCATENATE("R8C",'Mapa final'!#REF!),"")</f>
        <v>#REF!</v>
      </c>
      <c r="AD13" s="170" t="e">
        <f>IF(AND('Mapa final'!#REF!="Muy Alta",'Mapa final'!#REF!="Mayor"),CONCATENATE("R8C",'Mapa final'!#REF!),"")</f>
        <v>#REF!</v>
      </c>
      <c r="AE13" s="170" t="e">
        <f>IF(AND('Mapa final'!#REF!="Muy Alta",'Mapa final'!#REF!="Mayor"),CONCATENATE("R8C",'Mapa final'!#REF!),"")</f>
        <v>#REF!</v>
      </c>
      <c r="AF13" s="170" t="e">
        <f>IF(AND('Mapa final'!#REF!="Muy Alta",'Mapa final'!#REF!="Mayor"),CONCATENATE("R8C",'Mapa final'!#REF!),"")</f>
        <v>#REF!</v>
      </c>
      <c r="AG13" s="170" t="e">
        <f>IF(AND('Mapa final'!#REF!="Muy Alta",'Mapa final'!#REF!="Mayor"),CONCATENATE("R8C",'Mapa final'!#REF!),"")</f>
        <v>#REF!</v>
      </c>
      <c r="AH13" s="171" t="e">
        <f>IF(AND('Mapa final'!#REF!="Muy Alta",'Mapa final'!#REF!="Catastrófico"),CONCATENATE("R8C",'Mapa final'!#REF!),"")</f>
        <v>#REF!</v>
      </c>
      <c r="AI13" s="171" t="e">
        <f>IF(AND('Mapa final'!#REF!="Muy Alta",'Mapa final'!#REF!="Catastrófico"),CONCATENATE("R8C",'Mapa final'!#REF!),"")</f>
        <v>#REF!</v>
      </c>
      <c r="AJ13" s="171" t="e">
        <f>IF(AND('Mapa final'!#REF!="Muy Alta",'Mapa final'!#REF!="Catastrófico"),CONCATENATE("R8C",'Mapa final'!#REF!),"")</f>
        <v>#REF!</v>
      </c>
      <c r="AK13" s="171" t="e">
        <f>IF(AND('Mapa final'!#REF!="Muy Alta",'Mapa final'!#REF!="Catastrófico"),CONCATENATE("R8C",'Mapa final'!#REF!),"")</f>
        <v>#REF!</v>
      </c>
      <c r="AL13" s="171" t="e">
        <f>IF(AND('Mapa final'!#REF!="Muy Alta",'Mapa final'!#REF!="Catastrófico"),CONCATENATE("R8C",'Mapa final'!#REF!),"")</f>
        <v>#REF!</v>
      </c>
      <c r="AM13" s="171" t="e">
        <f>IF(AND('Mapa final'!#REF!="Muy Alta",'Mapa final'!#REF!="Catastrófico"),CONCATENATE("R8C",'Mapa final'!#REF!),"")</f>
        <v>#REF!</v>
      </c>
      <c r="AN13" s="1"/>
      <c r="AO13" s="429"/>
      <c r="AP13" s="272"/>
      <c r="AQ13" s="272"/>
      <c r="AR13" s="272"/>
      <c r="AS13" s="272"/>
      <c r="AT13" s="430"/>
      <c r="AU13" s="1"/>
      <c r="AV13" s="1"/>
      <c r="AW13" s="1"/>
      <c r="AX13" s="1"/>
      <c r="AY13" s="1"/>
      <c r="AZ13" s="1"/>
      <c r="BA13" s="1"/>
      <c r="BB13" s="1"/>
      <c r="BC13" s="1"/>
      <c r="BD13" s="1"/>
      <c r="BE13" s="1"/>
      <c r="BF13" s="1"/>
      <c r="BG13" s="1"/>
      <c r="BH13" s="1"/>
      <c r="BI13" s="1"/>
    </row>
    <row r="14" spans="1:61" ht="15" customHeight="1">
      <c r="A14" s="1"/>
      <c r="B14" s="446"/>
      <c r="C14" s="272"/>
      <c r="D14" s="273"/>
      <c r="E14" s="284"/>
      <c r="F14" s="272"/>
      <c r="G14" s="272"/>
      <c r="H14" s="272"/>
      <c r="I14" s="273"/>
      <c r="J14" s="170" t="e">
        <f>IF(AND('Mapa final'!#REF!="Muy Alta",'Mapa final'!#REF!="Leve"),CONCATENATE("R9C",'Mapa final'!#REF!),"")</f>
        <v>#REF!</v>
      </c>
      <c r="K14" s="170" t="e">
        <f>IF(AND('Mapa final'!#REF!="Muy Alta",'Mapa final'!#REF!="Leve"),CONCATENATE("R9C",'Mapa final'!#REF!),"")</f>
        <v>#REF!</v>
      </c>
      <c r="L14" s="170" t="e">
        <f>IF(AND('Mapa final'!#REF!="Muy Alta",'Mapa final'!#REF!="Leve"),CONCATENATE("R9C",'Mapa final'!#REF!),"")</f>
        <v>#REF!</v>
      </c>
      <c r="M14" s="170" t="e">
        <f>IF(AND('Mapa final'!#REF!="Muy Alta",'Mapa final'!#REF!="Leve"),CONCATENATE("R9C",'Mapa final'!#REF!),"")</f>
        <v>#REF!</v>
      </c>
      <c r="N14" s="170" t="e">
        <f>IF(AND('Mapa final'!#REF!="Muy Alta",'Mapa final'!#REF!="Leve"),CONCATENATE("R9C",'Mapa final'!#REF!),"")</f>
        <v>#REF!</v>
      </c>
      <c r="O14" s="170" t="e">
        <f>IF(AND('Mapa final'!#REF!="Muy Alta",'Mapa final'!#REF!="Leve"),CONCATENATE("R9C",'Mapa final'!#REF!),"")</f>
        <v>#REF!</v>
      </c>
      <c r="P14" s="170" t="e">
        <f>IF(AND('Mapa final'!#REF!="Muy Alta",'Mapa final'!#REF!="Menor"),CONCATENATE("R9C",'Mapa final'!#REF!),"")</f>
        <v>#REF!</v>
      </c>
      <c r="Q14" s="170" t="e">
        <f>IF(AND('Mapa final'!#REF!="Muy Alta",'Mapa final'!#REF!="Menor"),CONCATENATE("R9C",'Mapa final'!#REF!),"")</f>
        <v>#REF!</v>
      </c>
      <c r="R14" s="170" t="e">
        <f>IF(AND('Mapa final'!#REF!="Muy Alta",'Mapa final'!#REF!="Menor"),CONCATENATE("R9C",'Mapa final'!#REF!),"")</f>
        <v>#REF!</v>
      </c>
      <c r="S14" s="170" t="e">
        <f>IF(AND('Mapa final'!#REF!="Muy Alta",'Mapa final'!#REF!="Menor"),CONCATENATE("R9C",'Mapa final'!#REF!),"")</f>
        <v>#REF!</v>
      </c>
      <c r="T14" s="170" t="e">
        <f>IF(AND('Mapa final'!#REF!="Muy Alta",'Mapa final'!#REF!="Menor"),CONCATENATE("R9C",'Mapa final'!#REF!),"")</f>
        <v>#REF!</v>
      </c>
      <c r="U14" s="170" t="e">
        <f>IF(AND('Mapa final'!#REF!="Muy Alta",'Mapa final'!#REF!="Menor"),CONCATENATE("R9C",'Mapa final'!#REF!),"")</f>
        <v>#REF!</v>
      </c>
      <c r="V14" s="170" t="e">
        <f>IF(AND('Mapa final'!#REF!="Muy Alta",'Mapa final'!#REF!="Moderado"),CONCATENATE("R9C",'Mapa final'!#REF!),"")</f>
        <v>#REF!</v>
      </c>
      <c r="W14" s="170" t="e">
        <f>IF(AND('Mapa final'!#REF!="Muy Alta",'Mapa final'!#REF!="Moderado"),CONCATENATE("R9C",'Mapa final'!#REF!),"")</f>
        <v>#REF!</v>
      </c>
      <c r="X14" s="170" t="e">
        <f>IF(AND('Mapa final'!#REF!="Muy Alta",'Mapa final'!#REF!="Moderado"),CONCATENATE("R9C",'Mapa final'!#REF!),"")</f>
        <v>#REF!</v>
      </c>
      <c r="Y14" s="170" t="e">
        <f>IF(AND('Mapa final'!#REF!="Muy Alta",'Mapa final'!#REF!="Moderado"),CONCATENATE("R9C",'Mapa final'!#REF!),"")</f>
        <v>#REF!</v>
      </c>
      <c r="Z14" s="170" t="e">
        <f>IF(AND('Mapa final'!#REF!="Muy Alta",'Mapa final'!#REF!="Moderado"),CONCATENATE("R9C",'Mapa final'!#REF!),"")</f>
        <v>#REF!</v>
      </c>
      <c r="AA14" s="170" t="e">
        <f>IF(AND('Mapa final'!#REF!="Muy Alta",'Mapa final'!#REF!="Moderado"),CONCATENATE("R9C",'Mapa final'!#REF!),"")</f>
        <v>#REF!</v>
      </c>
      <c r="AB14" s="170" t="e">
        <f>IF(AND('Mapa final'!#REF!="Muy Alta",'Mapa final'!#REF!="Mayor"),CONCATENATE("R9C",'Mapa final'!#REF!),"")</f>
        <v>#REF!</v>
      </c>
      <c r="AC14" s="170" t="e">
        <f>IF(AND('Mapa final'!#REF!="Muy Alta",'Mapa final'!#REF!="Mayor"),CONCATENATE("R9C",'Mapa final'!#REF!),"")</f>
        <v>#REF!</v>
      </c>
      <c r="AD14" s="170" t="e">
        <f>IF(AND('Mapa final'!#REF!="Muy Alta",'Mapa final'!#REF!="Mayor"),CONCATENATE("R9C",'Mapa final'!#REF!),"")</f>
        <v>#REF!</v>
      </c>
      <c r="AE14" s="170" t="e">
        <f>IF(AND('Mapa final'!#REF!="Muy Alta",'Mapa final'!#REF!="Mayor"),CONCATENATE("R9C",'Mapa final'!#REF!),"")</f>
        <v>#REF!</v>
      </c>
      <c r="AF14" s="170" t="e">
        <f>IF(AND('Mapa final'!#REF!="Muy Alta",'Mapa final'!#REF!="Mayor"),CONCATENATE("R9C",'Mapa final'!#REF!),"")</f>
        <v>#REF!</v>
      </c>
      <c r="AG14" s="170" t="e">
        <f>IF(AND('Mapa final'!#REF!="Muy Alta",'Mapa final'!#REF!="Mayor"),CONCATENATE("R9C",'Mapa final'!#REF!),"")</f>
        <v>#REF!</v>
      </c>
      <c r="AH14" s="171" t="e">
        <f>IF(AND('Mapa final'!#REF!="Muy Alta",'Mapa final'!#REF!="Catastrófico"),CONCATENATE("R9C",'Mapa final'!#REF!),"")</f>
        <v>#REF!</v>
      </c>
      <c r="AI14" s="171" t="e">
        <f>IF(AND('Mapa final'!#REF!="Muy Alta",'Mapa final'!#REF!="Catastrófico"),CONCATENATE("R9C",'Mapa final'!#REF!),"")</f>
        <v>#REF!</v>
      </c>
      <c r="AJ14" s="171" t="e">
        <f>IF(AND('Mapa final'!#REF!="Muy Alta",'Mapa final'!#REF!="Catastrófico"),CONCATENATE("R9C",'Mapa final'!#REF!),"")</f>
        <v>#REF!</v>
      </c>
      <c r="AK14" s="171" t="e">
        <f>IF(AND('Mapa final'!#REF!="Muy Alta",'Mapa final'!#REF!="Catastrófico"),CONCATENATE("R9C",'Mapa final'!#REF!),"")</f>
        <v>#REF!</v>
      </c>
      <c r="AL14" s="171" t="e">
        <f>IF(AND('Mapa final'!#REF!="Muy Alta",'Mapa final'!#REF!="Catastrófico"),CONCATENATE("R9C",'Mapa final'!#REF!),"")</f>
        <v>#REF!</v>
      </c>
      <c r="AM14" s="171" t="e">
        <f>IF(AND('Mapa final'!#REF!="Muy Alta",'Mapa final'!#REF!="Catastrófico"),CONCATENATE("R9C",'Mapa final'!#REF!),"")</f>
        <v>#REF!</v>
      </c>
      <c r="AN14" s="1"/>
      <c r="AO14" s="429"/>
      <c r="AP14" s="272"/>
      <c r="AQ14" s="272"/>
      <c r="AR14" s="272"/>
      <c r="AS14" s="272"/>
      <c r="AT14" s="430"/>
      <c r="AU14" s="1"/>
      <c r="AV14" s="1"/>
      <c r="AW14" s="1"/>
      <c r="AX14" s="1"/>
      <c r="AY14" s="1"/>
      <c r="AZ14" s="1"/>
      <c r="BA14" s="1"/>
      <c r="BB14" s="1"/>
      <c r="BC14" s="1"/>
      <c r="BD14" s="1"/>
      <c r="BE14" s="1"/>
      <c r="BF14" s="1"/>
      <c r="BG14" s="1"/>
      <c r="BH14" s="1"/>
      <c r="BI14" s="1"/>
    </row>
    <row r="15" spans="1:61" ht="15.75" customHeight="1">
      <c r="A15" s="1"/>
      <c r="B15" s="446"/>
      <c r="C15" s="272"/>
      <c r="D15" s="273"/>
      <c r="E15" s="440"/>
      <c r="F15" s="441"/>
      <c r="G15" s="441"/>
      <c r="H15" s="441"/>
      <c r="I15" s="442"/>
      <c r="J15" s="170" t="e">
        <f>IF(AND('Mapa final'!#REF!="Muy Alta",'Mapa final'!#REF!="Leve"),CONCATENATE("R10C",'Mapa final'!#REF!),"")</f>
        <v>#REF!</v>
      </c>
      <c r="K15" s="170" t="e">
        <f>IF(AND('Mapa final'!#REF!="Muy Alta",'Mapa final'!#REF!="Leve"),CONCATENATE("R10C",'Mapa final'!#REF!),"")</f>
        <v>#REF!</v>
      </c>
      <c r="L15" s="170" t="e">
        <f>IF(AND('Mapa final'!#REF!="Muy Alta",'Mapa final'!#REF!="Leve"),CONCATENATE("R10C",'Mapa final'!#REF!),"")</f>
        <v>#REF!</v>
      </c>
      <c r="M15" s="170" t="e">
        <f>IF(AND('Mapa final'!#REF!="Muy Alta",'Mapa final'!#REF!="Leve"),CONCATENATE("R10C",'Mapa final'!#REF!),"")</f>
        <v>#REF!</v>
      </c>
      <c r="N15" s="170" t="e">
        <f>IF(AND('Mapa final'!#REF!="Muy Alta",'Mapa final'!#REF!="Leve"),CONCATENATE("R10C",'Mapa final'!#REF!),"")</f>
        <v>#REF!</v>
      </c>
      <c r="O15" s="170" t="e">
        <f>IF(AND('Mapa final'!#REF!="Muy Alta",'Mapa final'!#REF!="Leve"),CONCATENATE("R10C",'Mapa final'!#REF!),"")</f>
        <v>#REF!</v>
      </c>
      <c r="P15" s="170" t="e">
        <f>IF(AND('Mapa final'!#REF!="Muy Alta",'Mapa final'!#REF!="Menor"),CONCATENATE("R10C",'Mapa final'!#REF!),"")</f>
        <v>#REF!</v>
      </c>
      <c r="Q15" s="170" t="e">
        <f>IF(AND('Mapa final'!#REF!="Muy Alta",'Mapa final'!#REF!="Menor"),CONCATENATE("R10C",'Mapa final'!#REF!),"")</f>
        <v>#REF!</v>
      </c>
      <c r="R15" s="170" t="e">
        <f>IF(AND('Mapa final'!#REF!="Muy Alta",'Mapa final'!#REF!="Menor"),CONCATENATE("R10C",'Mapa final'!#REF!),"")</f>
        <v>#REF!</v>
      </c>
      <c r="S15" s="170" t="e">
        <f>IF(AND('Mapa final'!#REF!="Muy Alta",'Mapa final'!#REF!="Menor"),CONCATENATE("R10C",'Mapa final'!#REF!),"")</f>
        <v>#REF!</v>
      </c>
      <c r="T15" s="170" t="e">
        <f>IF(AND('Mapa final'!#REF!="Muy Alta",'Mapa final'!#REF!="Menor"),CONCATENATE("R10C",'Mapa final'!#REF!),"")</f>
        <v>#REF!</v>
      </c>
      <c r="U15" s="170" t="e">
        <f>IF(AND('Mapa final'!#REF!="Muy Alta",'Mapa final'!#REF!="Menor"),CONCATENATE("R10C",'Mapa final'!#REF!),"")</f>
        <v>#REF!</v>
      </c>
      <c r="V15" s="170" t="e">
        <f>IF(AND('Mapa final'!#REF!="Muy Alta",'Mapa final'!#REF!="Moderado"),CONCATENATE("R10C",'Mapa final'!#REF!),"")</f>
        <v>#REF!</v>
      </c>
      <c r="W15" s="170" t="e">
        <f>IF(AND('Mapa final'!#REF!="Muy Alta",'Mapa final'!#REF!="Moderado"),CONCATENATE("R10C",'Mapa final'!#REF!),"")</f>
        <v>#REF!</v>
      </c>
      <c r="X15" s="170" t="e">
        <f>IF(AND('Mapa final'!#REF!="Muy Alta",'Mapa final'!#REF!="Moderado"),CONCATENATE("R10C",'Mapa final'!#REF!),"")</f>
        <v>#REF!</v>
      </c>
      <c r="Y15" s="170" t="e">
        <f>IF(AND('Mapa final'!#REF!="Muy Alta",'Mapa final'!#REF!="Moderado"),CONCATENATE("R10C",'Mapa final'!#REF!),"")</f>
        <v>#REF!</v>
      </c>
      <c r="Z15" s="170" t="e">
        <f>IF(AND('Mapa final'!#REF!="Muy Alta",'Mapa final'!#REF!="Moderado"),CONCATENATE("R10C",'Mapa final'!#REF!),"")</f>
        <v>#REF!</v>
      </c>
      <c r="AA15" s="170" t="e">
        <f>IF(AND('Mapa final'!#REF!="Muy Alta",'Mapa final'!#REF!="Moderado"),CONCATENATE("R10C",'Mapa final'!#REF!),"")</f>
        <v>#REF!</v>
      </c>
      <c r="AB15" s="170" t="e">
        <f>IF(AND('Mapa final'!#REF!="Muy Alta",'Mapa final'!#REF!="Mayor"),CONCATENATE("R10C",'Mapa final'!#REF!),"")</f>
        <v>#REF!</v>
      </c>
      <c r="AC15" s="170" t="e">
        <f>IF(AND('Mapa final'!#REF!="Muy Alta",'Mapa final'!#REF!="Mayor"),CONCATENATE("R10C",'Mapa final'!#REF!),"")</f>
        <v>#REF!</v>
      </c>
      <c r="AD15" s="170" t="e">
        <f>IF(AND('Mapa final'!#REF!="Muy Alta",'Mapa final'!#REF!="Mayor"),CONCATENATE("R10C",'Mapa final'!#REF!),"")</f>
        <v>#REF!</v>
      </c>
      <c r="AE15" s="170" t="e">
        <f>IF(AND('Mapa final'!#REF!="Muy Alta",'Mapa final'!#REF!="Mayor"),CONCATENATE("R10C",'Mapa final'!#REF!),"")</f>
        <v>#REF!</v>
      </c>
      <c r="AF15" s="170" t="e">
        <f>IF(AND('Mapa final'!#REF!="Muy Alta",'Mapa final'!#REF!="Mayor"),CONCATENATE("R10C",'Mapa final'!#REF!),"")</f>
        <v>#REF!</v>
      </c>
      <c r="AG15" s="170" t="e">
        <f>IF(AND('Mapa final'!#REF!="Muy Alta",'Mapa final'!#REF!="Mayor"),CONCATENATE("R10C",'Mapa final'!#REF!),"")</f>
        <v>#REF!</v>
      </c>
      <c r="AH15" s="171" t="e">
        <f>IF(AND('Mapa final'!#REF!="Muy Alta",'Mapa final'!#REF!="Catastrófico"),CONCATENATE("R10C",'Mapa final'!#REF!),"")</f>
        <v>#REF!</v>
      </c>
      <c r="AI15" s="171" t="e">
        <f>IF(AND('Mapa final'!#REF!="Muy Alta",'Mapa final'!#REF!="Catastrófico"),CONCATENATE("R10C",'Mapa final'!#REF!),"")</f>
        <v>#REF!</v>
      </c>
      <c r="AJ15" s="171" t="e">
        <f>IF(AND('Mapa final'!#REF!="Muy Alta",'Mapa final'!#REF!="Catastrófico"),CONCATENATE("R10C",'Mapa final'!#REF!),"")</f>
        <v>#REF!</v>
      </c>
      <c r="AK15" s="171" t="e">
        <f>IF(AND('Mapa final'!#REF!="Muy Alta",'Mapa final'!#REF!="Catastrófico"),CONCATENATE("R10C",'Mapa final'!#REF!),"")</f>
        <v>#REF!</v>
      </c>
      <c r="AL15" s="171" t="e">
        <f>IF(AND('Mapa final'!#REF!="Muy Alta",'Mapa final'!#REF!="Catastrófico"),CONCATENATE("R10C",'Mapa final'!#REF!),"")</f>
        <v>#REF!</v>
      </c>
      <c r="AM15" s="171" t="e">
        <f>IF(AND('Mapa final'!#REF!="Muy Alta",'Mapa final'!#REF!="Catastrófico"),CONCATENATE("R10C",'Mapa final'!#REF!),"")</f>
        <v>#REF!</v>
      </c>
      <c r="AN15" s="1"/>
      <c r="AO15" s="431"/>
      <c r="AP15" s="432"/>
      <c r="AQ15" s="432"/>
      <c r="AR15" s="432"/>
      <c r="AS15" s="432"/>
      <c r="AT15" s="433"/>
      <c r="AU15" s="1"/>
      <c r="AV15" s="1"/>
      <c r="AW15" s="1"/>
      <c r="AX15" s="1"/>
      <c r="AY15" s="1"/>
      <c r="AZ15" s="1"/>
      <c r="BA15" s="1"/>
      <c r="BB15" s="1"/>
      <c r="BC15" s="1"/>
      <c r="BD15" s="1"/>
      <c r="BE15" s="1"/>
      <c r="BF15" s="1"/>
      <c r="BG15" s="1"/>
      <c r="BH15" s="1"/>
      <c r="BI15" s="1"/>
    </row>
    <row r="16" spans="1:61" ht="15" customHeight="1">
      <c r="A16" s="1"/>
      <c r="B16" s="446"/>
      <c r="C16" s="272"/>
      <c r="D16" s="273"/>
      <c r="E16" s="437" t="s">
        <v>186</v>
      </c>
      <c r="F16" s="438"/>
      <c r="G16" s="438"/>
      <c r="H16" s="438"/>
      <c r="I16" s="438"/>
      <c r="J16" s="172" t="str">
        <f>IF(AND('Mapa final'!$AD$25="Alta",'Mapa final'!$AF$25="Leve"),CONCATENATE("R1C",'Mapa final'!$T$25),"")</f>
        <v/>
      </c>
      <c r="K16" s="172" t="str">
        <f>IF(AND('Mapa final'!$AD$26="Alta",'Mapa final'!$AF$26="Leve"),CONCATENATE("R1C",'Mapa final'!$T$26),"")</f>
        <v/>
      </c>
      <c r="L16" s="172" t="str">
        <f>IF(AND('Mapa final'!$AD$27="Alta",'Mapa final'!$AF$27="Leve"),CONCATENATE("R1C",'Mapa final'!$T$27),"")</f>
        <v/>
      </c>
      <c r="M16" s="172" t="str">
        <f ca="1">IF(AND('Mapa final'!$AD$28="Alta",'Mapa final'!$AF$28="Leve"),CONCATENATE("R1C",'Mapa final'!$T$28),"")</f>
        <v/>
      </c>
      <c r="N16" s="172" t="str">
        <f ca="1">IF(AND('Mapa final'!$AD$29="Alta",'Mapa final'!$AF$29="Leve"),CONCATENATE("R1C",'Mapa final'!$T$29),"")</f>
        <v/>
      </c>
      <c r="O16" s="172" t="e">
        <f>IF(AND(#REF!="Alta",#REF!="Leve"),CONCATENATE("R1C",#REF!),"")</f>
        <v>#REF!</v>
      </c>
      <c r="P16" s="172" t="str">
        <f>IF(AND('Mapa final'!$AD$25="Alta",'Mapa final'!$AF$25="Menor"),CONCATENATE("R1C",'Mapa final'!$T$25),"")</f>
        <v/>
      </c>
      <c r="Q16" s="172" t="str">
        <f>IF(AND('Mapa final'!$AD$26="Alta",'Mapa final'!$AF$26="Menor"),CONCATENATE("R1C",'Mapa final'!$T$26),"")</f>
        <v/>
      </c>
      <c r="R16" s="172" t="str">
        <f>IF(AND('Mapa final'!$AD$27="Alta",'Mapa final'!$AF$27="Menor"),CONCATENATE("R1C",'Mapa final'!$T$27),"")</f>
        <v/>
      </c>
      <c r="S16" s="172" t="str">
        <f ca="1">IF(AND('Mapa final'!$AD$28="Alta",'Mapa final'!$AF$28="Menor"),CONCATENATE("R1C",'Mapa final'!$T$28),"")</f>
        <v/>
      </c>
      <c r="T16" s="172" t="str">
        <f ca="1">IF(AND('Mapa final'!$AD$29="Alta",'Mapa final'!$AF$29="Menor"),CONCATENATE("R1C",'Mapa final'!$T$29),"")</f>
        <v/>
      </c>
      <c r="U16" s="172" t="e">
        <f>IF(AND(#REF!="Alta",#REF!="Menor"),CONCATENATE("R1C",#REF!),"")</f>
        <v>#REF!</v>
      </c>
      <c r="V16" s="170" t="str">
        <f>IF(AND('Mapa final'!$AD$25="Alta",'Mapa final'!$AF$25="Moderado"),CONCATENATE("R1C",'Mapa final'!$T$25),"")</f>
        <v/>
      </c>
      <c r="W16" s="170" t="str">
        <f>IF(AND('Mapa final'!$AD$26="Alta",'Mapa final'!$AF$26="Moderado"),CONCATENATE("R1C",'Mapa final'!$T$26),"")</f>
        <v/>
      </c>
      <c r="X16" s="170" t="str">
        <f>IF(AND('Mapa final'!$AD$27="Alta",'Mapa final'!$AF$27="Moderado"),CONCATENATE("R1C",'Mapa final'!$T$27),"")</f>
        <v/>
      </c>
      <c r="Y16" s="170" t="str">
        <f ca="1">IF(AND('Mapa final'!$AD$28="Alta",'Mapa final'!$AF$28="Moderado"),CONCATENATE("R1C",'Mapa final'!$T$28),"")</f>
        <v/>
      </c>
      <c r="Z16" s="170" t="str">
        <f ca="1">IF(AND('Mapa final'!$AD$29="Alta",'Mapa final'!$AF$29="Moderado"),CONCATENATE("R1C",'Mapa final'!$T$29),"")</f>
        <v/>
      </c>
      <c r="AA16" s="170" t="e">
        <f>IF(AND(#REF!="Alta",#REF!="Moderado"),CONCATENATE("R1C",#REF!),"")</f>
        <v>#REF!</v>
      </c>
      <c r="AB16" s="170" t="str">
        <f>IF(AND('Mapa final'!$AD$25="Alta",'Mapa final'!$AF$25="Mayor"),CONCATENATE("R1C",'Mapa final'!$T$25),"")</f>
        <v/>
      </c>
      <c r="AC16" s="170" t="str">
        <f>IF(AND('Mapa final'!$AD$26="Alta",'Mapa final'!$AF$26="Mayor"),CONCATENATE("R1C",'Mapa final'!$T$26),"")</f>
        <v/>
      </c>
      <c r="AD16" s="170" t="str">
        <f>IF(AND('Mapa final'!$AD$27="Alta",'Mapa final'!$AF$27="Mayor"),CONCATENATE("R1C",'Mapa final'!$T$27),"")</f>
        <v/>
      </c>
      <c r="AE16" s="170" t="str">
        <f ca="1">IF(AND('Mapa final'!$AD$28="Alta",'Mapa final'!$AF$28="Mayor"),CONCATENATE("R1C",'Mapa final'!$T$28),"")</f>
        <v/>
      </c>
      <c r="AF16" s="170" t="str">
        <f ca="1">IF(AND('Mapa final'!$AD$29="Alta",'Mapa final'!$AF$29="Mayor"),CONCATENATE("R1C",'Mapa final'!$T$29),"")</f>
        <v/>
      </c>
      <c r="AG16" s="170" t="e">
        <f>IF(AND(#REF!="Alta",#REF!="Mayor"),CONCATENATE("R1C",#REF!),"")</f>
        <v>#REF!</v>
      </c>
      <c r="AH16" s="171" t="str">
        <f>IF(AND('Mapa final'!$AD$25="Alta",'Mapa final'!$AF$25="Catastrófico"),CONCATENATE("R1C",'Mapa final'!$T$25),"")</f>
        <v/>
      </c>
      <c r="AI16" s="171" t="str">
        <f>IF(AND('Mapa final'!$AD$26="Alta",'Mapa final'!$AF$26="Catastrófico"),CONCATENATE("R1C",'Mapa final'!$T$26),"")</f>
        <v/>
      </c>
      <c r="AJ16" s="171" t="str">
        <f>IF(AND('Mapa final'!$AD$27="Alta",'Mapa final'!$AF$27="Catastrófico"),CONCATENATE("R1C",'Mapa final'!$T$27),"")</f>
        <v/>
      </c>
      <c r="AK16" s="171" t="str">
        <f ca="1">IF(AND('Mapa final'!$AD$28="Alta",'Mapa final'!$AF$28="Catastrófico"),CONCATENATE("R1C",'Mapa final'!$T$28),"")</f>
        <v/>
      </c>
      <c r="AL16" s="171" t="str">
        <f ca="1">IF(AND('Mapa final'!$AD$29="Alta",'Mapa final'!$AF$29="Catastrófico"),CONCATENATE("R1C",'Mapa final'!$T$29),"")</f>
        <v/>
      </c>
      <c r="AM16" s="171" t="e">
        <f>IF(AND(#REF!="Alta",#REF!="Catastrófico"),CONCATENATE("R1C",#REF!),"")</f>
        <v>#REF!</v>
      </c>
      <c r="AN16" s="1"/>
      <c r="AO16" s="426" t="s">
        <v>187</v>
      </c>
      <c r="AP16" s="427"/>
      <c r="AQ16" s="427"/>
      <c r="AR16" s="427"/>
      <c r="AS16" s="427"/>
      <c r="AT16" s="428"/>
      <c r="AU16" s="1"/>
      <c r="AV16" s="1"/>
      <c r="AW16" s="1"/>
      <c r="AX16" s="1"/>
      <c r="AY16" s="1"/>
      <c r="AZ16" s="1"/>
      <c r="BA16" s="1"/>
      <c r="BB16" s="1"/>
      <c r="BC16" s="1"/>
      <c r="BD16" s="1"/>
      <c r="BE16" s="1"/>
      <c r="BF16" s="1"/>
      <c r="BG16" s="1"/>
      <c r="BH16" s="1"/>
      <c r="BI16" s="1"/>
    </row>
    <row r="17" spans="1:61" ht="15" customHeight="1">
      <c r="A17" s="1"/>
      <c r="B17" s="446"/>
      <c r="C17" s="272"/>
      <c r="D17" s="273"/>
      <c r="E17" s="284"/>
      <c r="F17" s="272"/>
      <c r="G17" s="272"/>
      <c r="H17" s="272"/>
      <c r="I17" s="272"/>
      <c r="J17" s="172" t="str">
        <f>IF(AND('Mapa final'!$AD$30="Alta",'Mapa final'!$AF$30="Leve"),CONCATENATE("R2C",'Mapa final'!$T$30),"")</f>
        <v/>
      </c>
      <c r="K17" s="172" t="str">
        <f ca="1">IF(AND('Mapa final'!$AD$32="Alta",'Mapa final'!$AF$32="Leve"),CONCATENATE("R2C",'Mapa final'!$T$32),"")</f>
        <v/>
      </c>
      <c r="L17" s="172" t="str">
        <f ca="1">IF(AND('Mapa final'!$AD$33="Alta",'Mapa final'!$AF$33="Leve"),CONCATENATE("R2C",'Mapa final'!$T$33),"")</f>
        <v/>
      </c>
      <c r="M17" s="172" t="str">
        <f ca="1">IF(AND('Mapa final'!$AD$35="Alta",'Mapa final'!$AF$35="Leve"),CONCATENATE("R2C",'Mapa final'!$T$35),"")</f>
        <v/>
      </c>
      <c r="N17" s="172" t="str">
        <f ca="1">IF(AND('Mapa final'!$AD$36="Alta",'Mapa final'!$AF$36="Leve"),CONCATENATE("R2C",'Mapa final'!$T$36),"")</f>
        <v/>
      </c>
      <c r="O17" s="172" t="e">
        <f>IF(AND(#REF!="Alta",#REF!="Leve"),CONCATENATE("R2C",#REF!),"")</f>
        <v>#REF!</v>
      </c>
      <c r="P17" s="172" t="str">
        <f>IF(AND('Mapa final'!$AD$30="Alta",'Mapa final'!$AF$30="Menor"),CONCATENATE("R2C",'Mapa final'!$T$30),"")</f>
        <v/>
      </c>
      <c r="Q17" s="172" t="str">
        <f ca="1">IF(AND('Mapa final'!$AD$32="Alta",'Mapa final'!$AF$32="Menor"),CONCATENATE("R2C",'Mapa final'!$T$32),"")</f>
        <v/>
      </c>
      <c r="R17" s="172" t="str">
        <f ca="1">IF(AND('Mapa final'!$AD$33="Alta",'Mapa final'!$AF$33="Menor"),CONCATENATE("R2C",'Mapa final'!$T$33),"")</f>
        <v/>
      </c>
      <c r="S17" s="172" t="str">
        <f ca="1">IF(AND('Mapa final'!$AD$35="Alta",'Mapa final'!$AF$35="Menor"),CONCATENATE("R2C",'Mapa final'!$T$35),"")</f>
        <v/>
      </c>
      <c r="T17" s="172" t="str">
        <f ca="1">IF(AND('Mapa final'!$AD$36="Alta",'Mapa final'!$AF$36="Menor"),CONCATENATE("R2C",'Mapa final'!$T$36),"")</f>
        <v/>
      </c>
      <c r="U17" s="172" t="e">
        <f>IF(AND(#REF!="Alta",#REF!="Menor"),CONCATENATE("R2C",#REF!),"")</f>
        <v>#REF!</v>
      </c>
      <c r="V17" s="170" t="str">
        <f>IF(AND('Mapa final'!$AD$30="Alta",'Mapa final'!$AF$30="Moderado"),CONCATENATE("R2C",'Mapa final'!$T$30),"")</f>
        <v/>
      </c>
      <c r="W17" s="170" t="str">
        <f ca="1">IF(AND('Mapa final'!$AD$32="Alta",'Mapa final'!$AF$32="Moderado"),CONCATENATE("R2C",'Mapa final'!$T$32),"")</f>
        <v/>
      </c>
      <c r="X17" s="170" t="str">
        <f ca="1">IF(AND('Mapa final'!$AD$33="Alta",'Mapa final'!$AF$33="Moderado"),CONCATENATE("R2C",'Mapa final'!$T$33),"")</f>
        <v/>
      </c>
      <c r="Y17" s="170" t="str">
        <f ca="1">IF(AND('Mapa final'!$AD$35="Alta",'Mapa final'!$AF$35="Moderado"),CONCATENATE("R2C",'Mapa final'!$T$35),"")</f>
        <v/>
      </c>
      <c r="Z17" s="170" t="str">
        <f ca="1">IF(AND('Mapa final'!$AD$36="Alta",'Mapa final'!$AF$36="Moderado"),CONCATENATE("R2C",'Mapa final'!$T$36),"")</f>
        <v/>
      </c>
      <c r="AA17" s="170" t="e">
        <f>IF(AND(#REF!="Alta",#REF!="Moderado"),CONCATENATE("R2C",#REF!),"")</f>
        <v>#REF!</v>
      </c>
      <c r="AB17" s="170" t="str">
        <f>IF(AND('Mapa final'!$AD$30="Alta",'Mapa final'!$AF$30="Mayor"),CONCATENATE("R2C",'Mapa final'!$T$30),"")</f>
        <v/>
      </c>
      <c r="AC17" s="170" t="str">
        <f ca="1">IF(AND('Mapa final'!$AD$32="Alta",'Mapa final'!$AF$32="Mayor"),CONCATENATE("R2C",'Mapa final'!$T$32),"")</f>
        <v/>
      </c>
      <c r="AD17" s="170" t="str">
        <f ca="1">IF(AND('Mapa final'!$AD$33="Alta",'Mapa final'!$AF$33="Mayor"),CONCATENATE("R2C",'Mapa final'!$T$33),"")</f>
        <v/>
      </c>
      <c r="AE17" s="170" t="str">
        <f ca="1">IF(AND('Mapa final'!$AD$35="Alta",'Mapa final'!$AF$35="Mayor"),CONCATENATE("R2C",'Mapa final'!$T$35),"")</f>
        <v/>
      </c>
      <c r="AF17" s="170" t="str">
        <f ca="1">IF(AND('Mapa final'!$AD$36="Alta",'Mapa final'!$AF$36="Mayor"),CONCATENATE("R2C",'Mapa final'!$T$36),"")</f>
        <v/>
      </c>
      <c r="AG17" s="170" t="e">
        <f>IF(AND(#REF!="Alta",#REF!="Mayor"),CONCATENATE("R2C",#REF!),"")</f>
        <v>#REF!</v>
      </c>
      <c r="AH17" s="171" t="str">
        <f>IF(AND('Mapa final'!$AD$30="Alta",'Mapa final'!$AF$30="Catastrófico"),CONCATENATE("R2C",'Mapa final'!$T$30),"")</f>
        <v/>
      </c>
      <c r="AI17" s="171" t="str">
        <f ca="1">IF(AND('Mapa final'!$AD$32="Alta",'Mapa final'!$AF$32="Catastrófico"),CONCATENATE("R2C",'Mapa final'!$T$32),"")</f>
        <v/>
      </c>
      <c r="AJ17" s="171" t="str">
        <f ca="1">IF(AND('Mapa final'!$AD$33="Alta",'Mapa final'!$AF$33="Catastrófico"),CONCATENATE("R2C",'Mapa final'!$T$33),"")</f>
        <v/>
      </c>
      <c r="AK17" s="171" t="str">
        <f ca="1">IF(AND('Mapa final'!$AD$35="Alta",'Mapa final'!$AF$35="Catastrófico"),CONCATENATE("R2C",'Mapa final'!$T$35),"")</f>
        <v/>
      </c>
      <c r="AL17" s="171" t="str">
        <f ca="1">IF(AND('Mapa final'!$AD$36="Alta",'Mapa final'!$AF$36="Catastrófico"),CONCATENATE("R2C",'Mapa final'!$T$36),"")</f>
        <v/>
      </c>
      <c r="AM17" s="171" t="e">
        <f>IF(AND(#REF!="Alta",#REF!="Catastrófico"),CONCATENATE("R2C",#REF!),"")</f>
        <v>#REF!</v>
      </c>
      <c r="AN17" s="1"/>
      <c r="AO17" s="429"/>
      <c r="AP17" s="272"/>
      <c r="AQ17" s="272"/>
      <c r="AR17" s="272"/>
      <c r="AS17" s="272"/>
      <c r="AT17" s="430"/>
      <c r="AU17" s="1"/>
      <c r="AV17" s="1"/>
      <c r="AW17" s="1"/>
      <c r="AX17" s="1"/>
      <c r="AY17" s="1"/>
      <c r="AZ17" s="1"/>
      <c r="BA17" s="1"/>
      <c r="BB17" s="1"/>
      <c r="BC17" s="1"/>
      <c r="BD17" s="1"/>
      <c r="BE17" s="1"/>
      <c r="BF17" s="1"/>
      <c r="BG17" s="1"/>
      <c r="BH17" s="1"/>
      <c r="BI17" s="1"/>
    </row>
    <row r="18" spans="1:61" ht="15" customHeight="1">
      <c r="A18" s="1"/>
      <c r="B18" s="446"/>
      <c r="C18" s="272"/>
      <c r="D18" s="273"/>
      <c r="E18" s="284"/>
      <c r="F18" s="272"/>
      <c r="G18" s="272"/>
      <c r="H18" s="272"/>
      <c r="I18" s="272"/>
      <c r="J18" s="172" t="e">
        <f t="shared" ref="J18:O18" si="10">IF(AND(#REF!="Alta",#REF!="Leve"),CONCATENATE("R3C",#REF!),"")</f>
        <v>#REF!</v>
      </c>
      <c r="K18" s="172" t="e">
        <f t="shared" si="10"/>
        <v>#REF!</v>
      </c>
      <c r="L18" s="172" t="e">
        <f t="shared" si="10"/>
        <v>#REF!</v>
      </c>
      <c r="M18" s="172" t="e">
        <f t="shared" si="10"/>
        <v>#REF!</v>
      </c>
      <c r="N18" s="172" t="e">
        <f t="shared" si="10"/>
        <v>#REF!</v>
      </c>
      <c r="O18" s="172" t="e">
        <f t="shared" si="10"/>
        <v>#REF!</v>
      </c>
      <c r="P18" s="172" t="e">
        <f t="shared" ref="P18:U18" si="11">IF(AND(#REF!="Alta",#REF!="Menor"),CONCATENATE("R3C",#REF!),"")</f>
        <v>#REF!</v>
      </c>
      <c r="Q18" s="172" t="e">
        <f t="shared" si="11"/>
        <v>#REF!</v>
      </c>
      <c r="R18" s="172" t="e">
        <f t="shared" si="11"/>
        <v>#REF!</v>
      </c>
      <c r="S18" s="172" t="e">
        <f t="shared" si="11"/>
        <v>#REF!</v>
      </c>
      <c r="T18" s="172" t="e">
        <f t="shared" si="11"/>
        <v>#REF!</v>
      </c>
      <c r="U18" s="172" t="e">
        <f t="shared" si="11"/>
        <v>#REF!</v>
      </c>
      <c r="V18" s="170" t="e">
        <f t="shared" ref="V18:AA18" si="12">IF(AND(#REF!="Alta",#REF!="Moderado"),CONCATENATE("R3C",#REF!),"")</f>
        <v>#REF!</v>
      </c>
      <c r="W18" s="170" t="e">
        <f t="shared" si="12"/>
        <v>#REF!</v>
      </c>
      <c r="X18" s="170" t="e">
        <f t="shared" si="12"/>
        <v>#REF!</v>
      </c>
      <c r="Y18" s="170" t="e">
        <f t="shared" si="12"/>
        <v>#REF!</v>
      </c>
      <c r="Z18" s="170" t="e">
        <f t="shared" si="12"/>
        <v>#REF!</v>
      </c>
      <c r="AA18" s="170" t="e">
        <f t="shared" si="12"/>
        <v>#REF!</v>
      </c>
      <c r="AB18" s="170" t="e">
        <f t="shared" ref="AB18:AG18" si="13">IF(AND(#REF!="Alta",#REF!="Mayor"),CONCATENATE("R3C",#REF!),"")</f>
        <v>#REF!</v>
      </c>
      <c r="AC18" s="170" t="e">
        <f t="shared" si="13"/>
        <v>#REF!</v>
      </c>
      <c r="AD18" s="170" t="e">
        <f t="shared" si="13"/>
        <v>#REF!</v>
      </c>
      <c r="AE18" s="170" t="e">
        <f t="shared" si="13"/>
        <v>#REF!</v>
      </c>
      <c r="AF18" s="170" t="e">
        <f t="shared" si="13"/>
        <v>#REF!</v>
      </c>
      <c r="AG18" s="170" t="e">
        <f t="shared" si="13"/>
        <v>#REF!</v>
      </c>
      <c r="AH18" s="171" t="e">
        <f t="shared" ref="AH18:AM18" si="14">IF(AND(#REF!="Alta",#REF!="Catastrófico"),CONCATENATE("R3C",#REF!),"")</f>
        <v>#REF!</v>
      </c>
      <c r="AI18" s="171" t="e">
        <f t="shared" si="14"/>
        <v>#REF!</v>
      </c>
      <c r="AJ18" s="171" t="e">
        <f t="shared" si="14"/>
        <v>#REF!</v>
      </c>
      <c r="AK18" s="171" t="e">
        <f t="shared" si="14"/>
        <v>#REF!</v>
      </c>
      <c r="AL18" s="171" t="e">
        <f t="shared" si="14"/>
        <v>#REF!</v>
      </c>
      <c r="AM18" s="171" t="e">
        <f t="shared" si="14"/>
        <v>#REF!</v>
      </c>
      <c r="AN18" s="1"/>
      <c r="AO18" s="429"/>
      <c r="AP18" s="272"/>
      <c r="AQ18" s="272"/>
      <c r="AR18" s="272"/>
      <c r="AS18" s="272"/>
      <c r="AT18" s="430"/>
      <c r="AU18" s="1"/>
      <c r="AV18" s="1"/>
      <c r="AW18" s="1"/>
      <c r="AX18" s="1"/>
      <c r="AY18" s="1"/>
      <c r="AZ18" s="1"/>
      <c r="BA18" s="1"/>
      <c r="BB18" s="1"/>
      <c r="BC18" s="1"/>
      <c r="BD18" s="1"/>
      <c r="BE18" s="1"/>
      <c r="BF18" s="1"/>
      <c r="BG18" s="1"/>
      <c r="BH18" s="1"/>
      <c r="BI18" s="1"/>
    </row>
    <row r="19" spans="1:61" ht="15" customHeight="1">
      <c r="A19" s="1"/>
      <c r="B19" s="446"/>
      <c r="C19" s="272"/>
      <c r="D19" s="273"/>
      <c r="E19" s="284"/>
      <c r="F19" s="272"/>
      <c r="G19" s="272"/>
      <c r="H19" s="272"/>
      <c r="I19" s="272"/>
      <c r="J19" s="172" t="e">
        <f t="shared" ref="J19:O19" si="15">IF(AND(#REF!="Alta",#REF!="Leve"),CONCATENATE("R4C",#REF!),"")</f>
        <v>#REF!</v>
      </c>
      <c r="K19" s="172" t="e">
        <f t="shared" si="15"/>
        <v>#REF!</v>
      </c>
      <c r="L19" s="172" t="e">
        <f t="shared" si="15"/>
        <v>#REF!</v>
      </c>
      <c r="M19" s="172" t="e">
        <f t="shared" si="15"/>
        <v>#REF!</v>
      </c>
      <c r="N19" s="172" t="e">
        <f t="shared" si="15"/>
        <v>#REF!</v>
      </c>
      <c r="O19" s="172" t="e">
        <f t="shared" si="15"/>
        <v>#REF!</v>
      </c>
      <c r="P19" s="172" t="e">
        <f t="shared" ref="P19:U19" si="16">IF(AND(#REF!="Alta",#REF!="Menor"),CONCATENATE("R4C",#REF!),"")</f>
        <v>#REF!</v>
      </c>
      <c r="Q19" s="172" t="e">
        <f t="shared" si="16"/>
        <v>#REF!</v>
      </c>
      <c r="R19" s="172" t="e">
        <f t="shared" si="16"/>
        <v>#REF!</v>
      </c>
      <c r="S19" s="172" t="e">
        <f t="shared" si="16"/>
        <v>#REF!</v>
      </c>
      <c r="T19" s="172" t="e">
        <f t="shared" si="16"/>
        <v>#REF!</v>
      </c>
      <c r="U19" s="172" t="e">
        <f t="shared" si="16"/>
        <v>#REF!</v>
      </c>
      <c r="V19" s="170" t="e">
        <f t="shared" ref="V19:AA19" si="17">IF(AND(#REF!="Alta",#REF!="Moderado"),CONCATENATE("R4C",#REF!),"")</f>
        <v>#REF!</v>
      </c>
      <c r="W19" s="170" t="e">
        <f t="shared" si="17"/>
        <v>#REF!</v>
      </c>
      <c r="X19" s="170" t="e">
        <f t="shared" si="17"/>
        <v>#REF!</v>
      </c>
      <c r="Y19" s="170" t="e">
        <f t="shared" si="17"/>
        <v>#REF!</v>
      </c>
      <c r="Z19" s="170" t="e">
        <f t="shared" si="17"/>
        <v>#REF!</v>
      </c>
      <c r="AA19" s="170" t="e">
        <f t="shared" si="17"/>
        <v>#REF!</v>
      </c>
      <c r="AB19" s="170" t="e">
        <f t="shared" ref="AB19:AG19" si="18">IF(AND(#REF!="Alta",#REF!="Mayor"),CONCATENATE("R4C",#REF!),"")</f>
        <v>#REF!</v>
      </c>
      <c r="AC19" s="170" t="e">
        <f t="shared" si="18"/>
        <v>#REF!</v>
      </c>
      <c r="AD19" s="170" t="e">
        <f t="shared" si="18"/>
        <v>#REF!</v>
      </c>
      <c r="AE19" s="170" t="e">
        <f t="shared" si="18"/>
        <v>#REF!</v>
      </c>
      <c r="AF19" s="170" t="e">
        <f t="shared" si="18"/>
        <v>#REF!</v>
      </c>
      <c r="AG19" s="170" t="e">
        <f t="shared" si="18"/>
        <v>#REF!</v>
      </c>
      <c r="AH19" s="171" t="e">
        <f t="shared" ref="AH19:AM19" si="19">IF(AND(#REF!="Alta",#REF!="Catastrófico"),CONCATENATE("R4C",#REF!),"")</f>
        <v>#REF!</v>
      </c>
      <c r="AI19" s="171" t="e">
        <f t="shared" si="19"/>
        <v>#REF!</v>
      </c>
      <c r="AJ19" s="171" t="e">
        <f t="shared" si="19"/>
        <v>#REF!</v>
      </c>
      <c r="AK19" s="171" t="e">
        <f t="shared" si="19"/>
        <v>#REF!</v>
      </c>
      <c r="AL19" s="171" t="e">
        <f t="shared" si="19"/>
        <v>#REF!</v>
      </c>
      <c r="AM19" s="171" t="e">
        <f t="shared" si="19"/>
        <v>#REF!</v>
      </c>
      <c r="AN19" s="1"/>
      <c r="AO19" s="429"/>
      <c r="AP19" s="272"/>
      <c r="AQ19" s="272"/>
      <c r="AR19" s="272"/>
      <c r="AS19" s="272"/>
      <c r="AT19" s="430"/>
      <c r="AU19" s="1"/>
      <c r="AV19" s="1"/>
      <c r="AW19" s="1"/>
      <c r="AX19" s="1"/>
      <c r="AY19" s="1"/>
      <c r="AZ19" s="1"/>
      <c r="BA19" s="1"/>
      <c r="BB19" s="1"/>
      <c r="BC19" s="1"/>
      <c r="BD19" s="1"/>
      <c r="BE19" s="1"/>
      <c r="BF19" s="1"/>
      <c r="BG19" s="1"/>
      <c r="BH19" s="1"/>
      <c r="BI19" s="1"/>
    </row>
    <row r="20" spans="1:61" ht="15" customHeight="1">
      <c r="A20" s="1"/>
      <c r="B20" s="446"/>
      <c r="C20" s="272"/>
      <c r="D20" s="273"/>
      <c r="E20" s="284"/>
      <c r="F20" s="272"/>
      <c r="G20" s="272"/>
      <c r="H20" s="272"/>
      <c r="I20" s="272"/>
      <c r="J20" s="172" t="e">
        <f>IF(AND('Mapa final'!#REF!="Alta",'Mapa final'!#REF!="Leve"),CONCATENATE("R5C",'Mapa final'!#REF!),"")</f>
        <v>#REF!</v>
      </c>
      <c r="K20" s="172" t="str">
        <f>IF(AND('Mapa final'!$AD$38="Alta",'Mapa final'!$AF$38="Leve"),CONCATENATE("R5C",'Mapa final'!$T$38),"")</f>
        <v/>
      </c>
      <c r="L20" s="172" t="str">
        <f>IF(AND('Mapa final'!$AD$39="Alta",'Mapa final'!$AF$39="Leve"),CONCATENATE("R5C",'Mapa final'!$T$39),"")</f>
        <v/>
      </c>
      <c r="M20" s="172" t="str">
        <f>IF(AND('Mapa final'!$AD$40="Alta",'Mapa final'!$AF$40="Leve"),CONCATENATE("R5C",'Mapa final'!$T$40),"")</f>
        <v/>
      </c>
      <c r="N20" s="172" t="str">
        <f>IF(AND('Mapa final'!$AD$41="Alta",'Mapa final'!$AF$41="Leve"),CONCATENATE("R5C",'Mapa final'!$T$41),"")</f>
        <v/>
      </c>
      <c r="O20" s="172" t="e">
        <f>IF(AND('Mapa final'!#REF!="Alta",'Mapa final'!#REF!="Leve"),CONCATENATE("R5C",'Mapa final'!#REF!),"")</f>
        <v>#REF!</v>
      </c>
      <c r="P20" s="172" t="e">
        <f>IF(AND('Mapa final'!#REF!="Alta",'Mapa final'!#REF!="Menor"),CONCATENATE("R5C",'Mapa final'!#REF!),"")</f>
        <v>#REF!</v>
      </c>
      <c r="Q20" s="172" t="str">
        <f>IF(AND('Mapa final'!$AD$38="Alta",'Mapa final'!$AF$38="Menor"),CONCATENATE("R5C",'Mapa final'!$T$38),"")</f>
        <v/>
      </c>
      <c r="R20" s="172" t="str">
        <f>IF(AND('Mapa final'!$AD$39="Alta",'Mapa final'!$AF$39="Menor"),CONCATENATE("R5C",'Mapa final'!$T$39),"")</f>
        <v/>
      </c>
      <c r="S20" s="172" t="str">
        <f>IF(AND('Mapa final'!$AD$40="Alta",'Mapa final'!$AF$40="Menor"),CONCATENATE("R5C",'Mapa final'!$T$40),"")</f>
        <v/>
      </c>
      <c r="T20" s="172" t="str">
        <f>IF(AND('Mapa final'!$AD$41="Alta",'Mapa final'!$AF$41="Menor"),CONCATENATE("R5C",'Mapa final'!$T$41),"")</f>
        <v/>
      </c>
      <c r="U20" s="172" t="e">
        <f>IF(AND('Mapa final'!#REF!="Alta",'Mapa final'!#REF!="Menor"),CONCATENATE("R5C",'Mapa final'!#REF!),"")</f>
        <v>#REF!</v>
      </c>
      <c r="V20" s="170" t="e">
        <f>IF(AND('Mapa final'!#REF!="Alta",'Mapa final'!#REF!="Moderado"),CONCATENATE("R5C",'Mapa final'!#REF!),"")</f>
        <v>#REF!</v>
      </c>
      <c r="W20" s="170" t="str">
        <f>IF(AND('Mapa final'!$AD$38="Alta",'Mapa final'!$AF$38="Moderado"),CONCATENATE("R5C",'Mapa final'!$T$38),"")</f>
        <v/>
      </c>
      <c r="X20" s="170" t="str">
        <f>IF(AND('Mapa final'!$AD$39="Alta",'Mapa final'!$AF$39="Moderado"),CONCATENATE("R5C",'Mapa final'!$T$39),"")</f>
        <v/>
      </c>
      <c r="Y20" s="170" t="str">
        <f>IF(AND('Mapa final'!$AD$40="Alta",'Mapa final'!$AF$40="Moderado"),CONCATENATE("R5C",'Mapa final'!$T$40),"")</f>
        <v/>
      </c>
      <c r="Z20" s="170" t="str">
        <f>IF(AND('Mapa final'!$AD$41="Alta",'Mapa final'!$AF$41="Moderado"),CONCATENATE("R5C",'Mapa final'!$T$41),"")</f>
        <v/>
      </c>
      <c r="AA20" s="170" t="e">
        <f>IF(AND('Mapa final'!#REF!="Alta",'Mapa final'!#REF!="Moderado"),CONCATENATE("R5C",'Mapa final'!#REF!),"")</f>
        <v>#REF!</v>
      </c>
      <c r="AB20" s="170" t="e">
        <f>IF(AND('Mapa final'!#REF!="Alta",'Mapa final'!#REF!="Mayor"),CONCATENATE("R5C",'Mapa final'!#REF!),"")</f>
        <v>#REF!</v>
      </c>
      <c r="AC20" s="170" t="str">
        <f>IF(AND('Mapa final'!$AD$38="Alta",'Mapa final'!$AF$38="Mayor"),CONCATENATE("R5C",'Mapa final'!$T$38),"")</f>
        <v/>
      </c>
      <c r="AD20" s="170" t="str">
        <f>IF(AND('Mapa final'!$AD$39="Alta",'Mapa final'!$AF$39="Mayor"),CONCATENATE("R5C",'Mapa final'!$T$39),"")</f>
        <v/>
      </c>
      <c r="AE20" s="170" t="str">
        <f>IF(AND('Mapa final'!$AD$40="Alta",'Mapa final'!$AF$40="Mayor"),CONCATENATE("R5C",'Mapa final'!$T$40),"")</f>
        <v/>
      </c>
      <c r="AF20" s="170" t="str">
        <f>IF(AND('Mapa final'!$AD$41="Alta",'Mapa final'!$AF$41="Mayor"),CONCATENATE("R5C",'Mapa final'!$T$41),"")</f>
        <v/>
      </c>
      <c r="AG20" s="170" t="e">
        <f>IF(AND('Mapa final'!#REF!="Alta",'Mapa final'!#REF!="Mayor"),CONCATENATE("R5C",'Mapa final'!#REF!),"")</f>
        <v>#REF!</v>
      </c>
      <c r="AH20" s="171" t="e">
        <f>IF(AND('Mapa final'!#REF!="Alta",'Mapa final'!#REF!="Catastrófico"),CONCATENATE("R5C",'Mapa final'!#REF!),"")</f>
        <v>#REF!</v>
      </c>
      <c r="AI20" s="171" t="str">
        <f>IF(AND('Mapa final'!$AD$38="Alta",'Mapa final'!$AF$38="Catastrófico"),CONCATENATE("R5C",'Mapa final'!$T$38),"")</f>
        <v/>
      </c>
      <c r="AJ20" s="171" t="str">
        <f>IF(AND('Mapa final'!$AD$39="Alta",'Mapa final'!$AF$39="Catastrófico"),CONCATENATE("R5C",'Mapa final'!$T$39),"")</f>
        <v/>
      </c>
      <c r="AK20" s="171" t="str">
        <f>IF(AND('Mapa final'!$AD$40="Alta",'Mapa final'!$AF$40="Catastrófico"),CONCATENATE("R5C",'Mapa final'!$T$40),"")</f>
        <v/>
      </c>
      <c r="AL20" s="171" t="str">
        <f>IF(AND('Mapa final'!$AD$41="Alta",'Mapa final'!$AF$41="Catastrófico"),CONCATENATE("R5C",'Mapa final'!$T$41),"")</f>
        <v/>
      </c>
      <c r="AM20" s="171" t="e">
        <f>IF(AND('Mapa final'!#REF!="Alta",'Mapa final'!#REF!="Catastrófico"),CONCATENATE("R5C",'Mapa final'!#REF!),"")</f>
        <v>#REF!</v>
      </c>
      <c r="AN20" s="1"/>
      <c r="AO20" s="429"/>
      <c r="AP20" s="272"/>
      <c r="AQ20" s="272"/>
      <c r="AR20" s="272"/>
      <c r="AS20" s="272"/>
      <c r="AT20" s="430"/>
      <c r="AU20" s="1"/>
      <c r="AV20" s="1"/>
      <c r="AW20" s="1"/>
      <c r="AX20" s="1"/>
      <c r="AY20" s="1"/>
      <c r="AZ20" s="1"/>
      <c r="BA20" s="1"/>
      <c r="BB20" s="1"/>
      <c r="BC20" s="1"/>
      <c r="BD20" s="1"/>
      <c r="BE20" s="1"/>
      <c r="BF20" s="1"/>
      <c r="BG20" s="1"/>
      <c r="BH20" s="1"/>
      <c r="BI20" s="1"/>
    </row>
    <row r="21" spans="1:61" ht="15" customHeight="1">
      <c r="A21" s="1"/>
      <c r="B21" s="446"/>
      <c r="C21" s="272"/>
      <c r="D21" s="273"/>
      <c r="E21" s="284"/>
      <c r="F21" s="272"/>
      <c r="G21" s="272"/>
      <c r="H21" s="272"/>
      <c r="I21" s="272"/>
      <c r="J21" s="172" t="e">
        <f>IF(AND('Mapa final'!#REF!="Alta",'Mapa final'!#REF!="Leve"),CONCATENATE("R6C",'Mapa final'!#REF!),"")</f>
        <v>#REF!</v>
      </c>
      <c r="K21" s="172" t="e">
        <f>IF(AND('Mapa final'!#REF!="Alta",'Mapa final'!#REF!="Leve"),CONCATENATE("R6C",'Mapa final'!#REF!),"")</f>
        <v>#REF!</v>
      </c>
      <c r="L21" s="172" t="e">
        <f>IF(AND('Mapa final'!#REF!="Alta",'Mapa final'!#REF!="Leve"),CONCATENATE("R6C",'Mapa final'!#REF!),"")</f>
        <v>#REF!</v>
      </c>
      <c r="M21" s="172" t="e">
        <f>IF(AND('Mapa final'!#REF!="Alta",'Mapa final'!#REF!="Leve"),CONCATENATE("R6C",'Mapa final'!#REF!),"")</f>
        <v>#REF!</v>
      </c>
      <c r="N21" s="172" t="e">
        <f>IF(AND('Mapa final'!#REF!="Alta",'Mapa final'!#REF!="Leve"),CONCATENATE("R6C",'Mapa final'!#REF!),"")</f>
        <v>#REF!</v>
      </c>
      <c r="O21" s="172" t="e">
        <f>IF(AND('Mapa final'!#REF!="Alta",'Mapa final'!#REF!="Leve"),CONCATENATE("R6C",'Mapa final'!#REF!),"")</f>
        <v>#REF!</v>
      </c>
      <c r="P21" s="172" t="e">
        <f>IF(AND('Mapa final'!#REF!="Alta",'Mapa final'!#REF!="Menor"),CONCATENATE("R6C",'Mapa final'!#REF!),"")</f>
        <v>#REF!</v>
      </c>
      <c r="Q21" s="172" t="e">
        <f>IF(AND('Mapa final'!#REF!="Alta",'Mapa final'!#REF!="Menor"),CONCATENATE("R6C",'Mapa final'!#REF!),"")</f>
        <v>#REF!</v>
      </c>
      <c r="R21" s="172" t="e">
        <f>IF(AND('Mapa final'!#REF!="Alta",'Mapa final'!#REF!="Menor"),CONCATENATE("R6C",'Mapa final'!#REF!),"")</f>
        <v>#REF!</v>
      </c>
      <c r="S21" s="172" t="e">
        <f>IF(AND('Mapa final'!#REF!="Alta",'Mapa final'!#REF!="Menor"),CONCATENATE("R6C",'Mapa final'!#REF!),"")</f>
        <v>#REF!</v>
      </c>
      <c r="T21" s="172" t="e">
        <f>IF(AND('Mapa final'!#REF!="Alta",'Mapa final'!#REF!="Menor"),CONCATENATE("R6C",'Mapa final'!#REF!),"")</f>
        <v>#REF!</v>
      </c>
      <c r="U21" s="172" t="e">
        <f>IF(AND('Mapa final'!#REF!="Alta",'Mapa final'!#REF!="Menor"),CONCATENATE("R6C",'Mapa final'!#REF!),"")</f>
        <v>#REF!</v>
      </c>
      <c r="V21" s="170" t="e">
        <f>IF(AND('Mapa final'!#REF!="Alta",'Mapa final'!#REF!="Moderado"),CONCATENATE("R6C",'Mapa final'!#REF!),"")</f>
        <v>#REF!</v>
      </c>
      <c r="W21" s="170" t="e">
        <f>IF(AND('Mapa final'!#REF!="Alta",'Mapa final'!#REF!="Moderado"),CONCATENATE("R6C",'Mapa final'!#REF!),"")</f>
        <v>#REF!</v>
      </c>
      <c r="X21" s="170" t="e">
        <f>IF(AND('Mapa final'!#REF!="Alta",'Mapa final'!#REF!="Moderado"),CONCATENATE("R6C",'Mapa final'!#REF!),"")</f>
        <v>#REF!</v>
      </c>
      <c r="Y21" s="170" t="e">
        <f>IF(AND('Mapa final'!#REF!="Alta",'Mapa final'!#REF!="Moderado"),CONCATENATE("R6C",'Mapa final'!#REF!),"")</f>
        <v>#REF!</v>
      </c>
      <c r="Z21" s="170" t="e">
        <f>IF(AND('Mapa final'!#REF!="Alta",'Mapa final'!#REF!="Moderado"),CONCATENATE("R6C",'Mapa final'!#REF!),"")</f>
        <v>#REF!</v>
      </c>
      <c r="AA21" s="170" t="e">
        <f>IF(AND('Mapa final'!#REF!="Alta",'Mapa final'!#REF!="Moderado"),CONCATENATE("R6C",'Mapa final'!#REF!),"")</f>
        <v>#REF!</v>
      </c>
      <c r="AB21" s="170" t="e">
        <f>IF(AND('Mapa final'!#REF!="Alta",'Mapa final'!#REF!="Mayor"),CONCATENATE("R6C",'Mapa final'!#REF!),"")</f>
        <v>#REF!</v>
      </c>
      <c r="AC21" s="170" t="e">
        <f>IF(AND('Mapa final'!#REF!="Alta",'Mapa final'!#REF!="Mayor"),CONCATENATE("R6C",'Mapa final'!#REF!),"")</f>
        <v>#REF!</v>
      </c>
      <c r="AD21" s="170" t="e">
        <f>IF(AND('Mapa final'!#REF!="Alta",'Mapa final'!#REF!="Mayor"),CONCATENATE("R6C",'Mapa final'!#REF!),"")</f>
        <v>#REF!</v>
      </c>
      <c r="AE21" s="170" t="e">
        <f>IF(AND('Mapa final'!#REF!="Alta",'Mapa final'!#REF!="Mayor"),CONCATENATE("R6C",'Mapa final'!#REF!),"")</f>
        <v>#REF!</v>
      </c>
      <c r="AF21" s="170" t="e">
        <f>IF(AND('Mapa final'!#REF!="Alta",'Mapa final'!#REF!="Mayor"),CONCATENATE("R6C",'Mapa final'!#REF!),"")</f>
        <v>#REF!</v>
      </c>
      <c r="AG21" s="170" t="e">
        <f>IF(AND('Mapa final'!#REF!="Alta",'Mapa final'!#REF!="Mayor"),CONCATENATE("R6C",'Mapa final'!#REF!),"")</f>
        <v>#REF!</v>
      </c>
      <c r="AH21" s="171" t="e">
        <f>IF(AND('Mapa final'!#REF!="Alta",'Mapa final'!#REF!="Catastrófico"),CONCATENATE("R6C",'Mapa final'!#REF!),"")</f>
        <v>#REF!</v>
      </c>
      <c r="AI21" s="171" t="e">
        <f>IF(AND('Mapa final'!#REF!="Alta",'Mapa final'!#REF!="Catastrófico"),CONCATENATE("R6C",'Mapa final'!#REF!),"")</f>
        <v>#REF!</v>
      </c>
      <c r="AJ21" s="171" t="e">
        <f>IF(AND('Mapa final'!#REF!="Alta",'Mapa final'!#REF!="Catastrófico"),CONCATENATE("R6C",'Mapa final'!#REF!),"")</f>
        <v>#REF!</v>
      </c>
      <c r="AK21" s="171" t="e">
        <f>IF(AND('Mapa final'!#REF!="Alta",'Mapa final'!#REF!="Catastrófico"),CONCATENATE("R6C",'Mapa final'!#REF!),"")</f>
        <v>#REF!</v>
      </c>
      <c r="AL21" s="171" t="e">
        <f>IF(AND('Mapa final'!#REF!="Alta",'Mapa final'!#REF!="Catastrófico"),CONCATENATE("R6C",'Mapa final'!#REF!),"")</f>
        <v>#REF!</v>
      </c>
      <c r="AM21" s="171" t="e">
        <f>IF(AND('Mapa final'!#REF!="Alta",'Mapa final'!#REF!="Catastrófico"),CONCATENATE("R6C",'Mapa final'!#REF!),"")</f>
        <v>#REF!</v>
      </c>
      <c r="AN21" s="1"/>
      <c r="AO21" s="429"/>
      <c r="AP21" s="272"/>
      <c r="AQ21" s="272"/>
      <c r="AR21" s="272"/>
      <c r="AS21" s="272"/>
      <c r="AT21" s="430"/>
      <c r="AU21" s="1"/>
      <c r="AV21" s="1"/>
      <c r="AW21" s="1"/>
      <c r="AX21" s="1"/>
      <c r="AY21" s="1"/>
      <c r="AZ21" s="1"/>
      <c r="BA21" s="1"/>
      <c r="BB21" s="1"/>
      <c r="BC21" s="1"/>
      <c r="BD21" s="1"/>
      <c r="BE21" s="1"/>
      <c r="BF21" s="1"/>
      <c r="BG21" s="1"/>
      <c r="BH21" s="1"/>
      <c r="BI21" s="1"/>
    </row>
    <row r="22" spans="1:61" ht="15" customHeight="1">
      <c r="A22" s="1"/>
      <c r="B22" s="446"/>
      <c r="C22" s="272"/>
      <c r="D22" s="273"/>
      <c r="E22" s="284"/>
      <c r="F22" s="272"/>
      <c r="G22" s="272"/>
      <c r="H22" s="272"/>
      <c r="I22" s="272"/>
      <c r="J22" s="172" t="e">
        <f>IF(AND('Mapa final'!#REF!="Alta",'Mapa final'!#REF!="Leve"),CONCATENATE("R7C",'Mapa final'!#REF!),"")</f>
        <v>#REF!</v>
      </c>
      <c r="K22" s="172" t="e">
        <f>IF(AND('Mapa final'!#REF!="Alta",'Mapa final'!#REF!="Leve"),CONCATENATE("R7C",'Mapa final'!#REF!),"")</f>
        <v>#REF!</v>
      </c>
      <c r="L22" s="172" t="e">
        <f>IF(AND('Mapa final'!#REF!="Alta",'Mapa final'!#REF!="Leve"),CONCATENATE("R7C",'Mapa final'!#REF!),"")</f>
        <v>#REF!</v>
      </c>
      <c r="M22" s="172" t="e">
        <f>IF(AND('Mapa final'!#REF!="Alta",'Mapa final'!#REF!="Leve"),CONCATENATE("R7C",'Mapa final'!#REF!),"")</f>
        <v>#REF!</v>
      </c>
      <c r="N22" s="172" t="e">
        <f>IF(AND('Mapa final'!#REF!="Alta",'Mapa final'!#REF!="Leve"),CONCATENATE("R7C",'Mapa final'!#REF!),"")</f>
        <v>#REF!</v>
      </c>
      <c r="O22" s="172" t="e">
        <f>IF(AND('Mapa final'!#REF!="Alta",'Mapa final'!#REF!="Leve"),CONCATENATE("R7C",'Mapa final'!#REF!),"")</f>
        <v>#REF!</v>
      </c>
      <c r="P22" s="172" t="e">
        <f>IF(AND('Mapa final'!#REF!="Alta",'Mapa final'!#REF!="Menor"),CONCATENATE("R7C",'Mapa final'!#REF!),"")</f>
        <v>#REF!</v>
      </c>
      <c r="Q22" s="172" t="e">
        <f>IF(AND('Mapa final'!#REF!="Alta",'Mapa final'!#REF!="Menor"),CONCATENATE("R7C",'Mapa final'!#REF!),"")</f>
        <v>#REF!</v>
      </c>
      <c r="R22" s="172" t="e">
        <f>IF(AND('Mapa final'!#REF!="Alta",'Mapa final'!#REF!="Menor"),CONCATENATE("R7C",'Mapa final'!#REF!),"")</f>
        <v>#REF!</v>
      </c>
      <c r="S22" s="172" t="e">
        <f>IF(AND('Mapa final'!#REF!="Alta",'Mapa final'!#REF!="Menor"),CONCATENATE("R7C",'Mapa final'!#REF!),"")</f>
        <v>#REF!</v>
      </c>
      <c r="T22" s="172" t="e">
        <f>IF(AND('Mapa final'!#REF!="Alta",'Mapa final'!#REF!="Menor"),CONCATENATE("R7C",'Mapa final'!#REF!),"")</f>
        <v>#REF!</v>
      </c>
      <c r="U22" s="172" t="e">
        <f>IF(AND('Mapa final'!#REF!="Alta",'Mapa final'!#REF!="Menor"),CONCATENATE("R7C",'Mapa final'!#REF!),"")</f>
        <v>#REF!</v>
      </c>
      <c r="V22" s="170" t="e">
        <f>IF(AND('Mapa final'!#REF!="Alta",'Mapa final'!#REF!="Moderado"),CONCATENATE("R7C",'Mapa final'!#REF!),"")</f>
        <v>#REF!</v>
      </c>
      <c r="W22" s="170" t="e">
        <f>IF(AND('Mapa final'!#REF!="Alta",'Mapa final'!#REF!="Moderado"),CONCATENATE("R7C",'Mapa final'!#REF!),"")</f>
        <v>#REF!</v>
      </c>
      <c r="X22" s="170" t="e">
        <f>IF(AND('Mapa final'!#REF!="Alta",'Mapa final'!#REF!="Moderado"),CONCATENATE("R7C",'Mapa final'!#REF!),"")</f>
        <v>#REF!</v>
      </c>
      <c r="Y22" s="170" t="e">
        <f>IF(AND('Mapa final'!#REF!="Alta",'Mapa final'!#REF!="Moderado"),CONCATENATE("R7C",'Mapa final'!#REF!),"")</f>
        <v>#REF!</v>
      </c>
      <c r="Z22" s="170" t="e">
        <f>IF(AND('Mapa final'!#REF!="Alta",'Mapa final'!#REF!="Moderado"),CONCATENATE("R7C",'Mapa final'!#REF!),"")</f>
        <v>#REF!</v>
      </c>
      <c r="AA22" s="170" t="e">
        <f>IF(AND('Mapa final'!#REF!="Alta",'Mapa final'!#REF!="Moderado"),CONCATENATE("R7C",'Mapa final'!#REF!),"")</f>
        <v>#REF!</v>
      </c>
      <c r="AB22" s="170" t="e">
        <f>IF(AND('Mapa final'!#REF!="Alta",'Mapa final'!#REF!="Mayor"),CONCATENATE("R7C",'Mapa final'!#REF!),"")</f>
        <v>#REF!</v>
      </c>
      <c r="AC22" s="170" t="e">
        <f>IF(AND('Mapa final'!#REF!="Alta",'Mapa final'!#REF!="Mayor"),CONCATENATE("R7C",'Mapa final'!#REF!),"")</f>
        <v>#REF!</v>
      </c>
      <c r="AD22" s="170" t="e">
        <f>IF(AND('Mapa final'!#REF!="Alta",'Mapa final'!#REF!="Mayor"),CONCATENATE("R7C",'Mapa final'!#REF!),"")</f>
        <v>#REF!</v>
      </c>
      <c r="AE22" s="170" t="e">
        <f>IF(AND('Mapa final'!#REF!="Alta",'Mapa final'!#REF!="Mayor"),CONCATENATE("R7C",'Mapa final'!#REF!),"")</f>
        <v>#REF!</v>
      </c>
      <c r="AF22" s="170" t="e">
        <f>IF(AND('Mapa final'!#REF!="Alta",'Mapa final'!#REF!="Mayor"),CONCATENATE("R7C",'Mapa final'!#REF!),"")</f>
        <v>#REF!</v>
      </c>
      <c r="AG22" s="170" t="e">
        <f>IF(AND('Mapa final'!#REF!="Alta",'Mapa final'!#REF!="Mayor"),CONCATENATE("R7C",'Mapa final'!#REF!),"")</f>
        <v>#REF!</v>
      </c>
      <c r="AH22" s="171" t="e">
        <f>IF(AND('Mapa final'!#REF!="Alta",'Mapa final'!#REF!="Catastrófico"),CONCATENATE("R7C",'Mapa final'!#REF!),"")</f>
        <v>#REF!</v>
      </c>
      <c r="AI22" s="171" t="e">
        <f>IF(AND('Mapa final'!#REF!="Alta",'Mapa final'!#REF!="Catastrófico"),CONCATENATE("R7C",'Mapa final'!#REF!),"")</f>
        <v>#REF!</v>
      </c>
      <c r="AJ22" s="171" t="e">
        <f>IF(AND('Mapa final'!#REF!="Alta",'Mapa final'!#REF!="Catastrófico"),CONCATENATE("R7C",'Mapa final'!#REF!),"")</f>
        <v>#REF!</v>
      </c>
      <c r="AK22" s="171" t="e">
        <f>IF(AND('Mapa final'!#REF!="Alta",'Mapa final'!#REF!="Catastrófico"),CONCATENATE("R7C",'Mapa final'!#REF!),"")</f>
        <v>#REF!</v>
      </c>
      <c r="AL22" s="171" t="e">
        <f>IF(AND('Mapa final'!#REF!="Alta",'Mapa final'!#REF!="Catastrófico"),CONCATENATE("R7C",'Mapa final'!#REF!),"")</f>
        <v>#REF!</v>
      </c>
      <c r="AM22" s="171" t="e">
        <f>IF(AND('Mapa final'!#REF!="Alta",'Mapa final'!#REF!="Catastrófico"),CONCATENATE("R7C",'Mapa final'!#REF!),"")</f>
        <v>#REF!</v>
      </c>
      <c r="AN22" s="1"/>
      <c r="AO22" s="429"/>
      <c r="AP22" s="272"/>
      <c r="AQ22" s="272"/>
      <c r="AR22" s="272"/>
      <c r="AS22" s="272"/>
      <c r="AT22" s="430"/>
      <c r="AU22" s="1"/>
      <c r="AV22" s="1"/>
      <c r="AW22" s="1"/>
      <c r="AX22" s="1"/>
      <c r="AY22" s="1"/>
      <c r="AZ22" s="1"/>
      <c r="BA22" s="1"/>
      <c r="BB22" s="1"/>
      <c r="BC22" s="1"/>
      <c r="BD22" s="1"/>
      <c r="BE22" s="1"/>
      <c r="BF22" s="1"/>
      <c r="BG22" s="1"/>
      <c r="BH22" s="1"/>
      <c r="BI22" s="1"/>
    </row>
    <row r="23" spans="1:61" ht="15" customHeight="1">
      <c r="A23" s="1"/>
      <c r="B23" s="446"/>
      <c r="C23" s="272"/>
      <c r="D23" s="273"/>
      <c r="E23" s="284"/>
      <c r="F23" s="272"/>
      <c r="G23" s="272"/>
      <c r="H23" s="272"/>
      <c r="I23" s="272"/>
      <c r="J23" s="172" t="e">
        <f>IF(AND('Mapa final'!#REF!="Alta",'Mapa final'!#REF!="Leve"),CONCATENATE("R8C",'Mapa final'!#REF!),"")</f>
        <v>#REF!</v>
      </c>
      <c r="K23" s="172" t="e">
        <f>IF(AND('Mapa final'!#REF!="Alta",'Mapa final'!#REF!="Leve"),CONCATENATE("R8C",'Mapa final'!#REF!),"")</f>
        <v>#REF!</v>
      </c>
      <c r="L23" s="172" t="e">
        <f>IF(AND('Mapa final'!#REF!="Alta",'Mapa final'!#REF!="Leve"),CONCATENATE("R8C",'Mapa final'!#REF!),"")</f>
        <v>#REF!</v>
      </c>
      <c r="M23" s="172" t="e">
        <f>IF(AND('Mapa final'!#REF!="Alta",'Mapa final'!#REF!="Leve"),CONCATENATE("R8C",'Mapa final'!#REF!),"")</f>
        <v>#REF!</v>
      </c>
      <c r="N23" s="172" t="e">
        <f>IF(AND('Mapa final'!#REF!="Alta",'Mapa final'!#REF!="Leve"),CONCATENATE("R8C",'Mapa final'!#REF!),"")</f>
        <v>#REF!</v>
      </c>
      <c r="O23" s="172" t="e">
        <f>IF(AND('Mapa final'!#REF!="Alta",'Mapa final'!#REF!="Leve"),CONCATENATE("R8C",'Mapa final'!#REF!),"")</f>
        <v>#REF!</v>
      </c>
      <c r="P23" s="172" t="e">
        <f>IF(AND('Mapa final'!#REF!="Alta",'Mapa final'!#REF!="Menor"),CONCATENATE("R8C",'Mapa final'!#REF!),"")</f>
        <v>#REF!</v>
      </c>
      <c r="Q23" s="172" t="e">
        <f>IF(AND('Mapa final'!#REF!="Alta",'Mapa final'!#REF!="Menor"),CONCATENATE("R8C",'Mapa final'!#REF!),"")</f>
        <v>#REF!</v>
      </c>
      <c r="R23" s="172" t="e">
        <f>IF(AND('Mapa final'!#REF!="Alta",'Mapa final'!#REF!="Menor"),CONCATENATE("R8C",'Mapa final'!#REF!),"")</f>
        <v>#REF!</v>
      </c>
      <c r="S23" s="172" t="e">
        <f>IF(AND('Mapa final'!#REF!="Alta",'Mapa final'!#REF!="Menor"),CONCATENATE("R8C",'Mapa final'!#REF!),"")</f>
        <v>#REF!</v>
      </c>
      <c r="T23" s="172" t="e">
        <f>IF(AND('Mapa final'!#REF!="Alta",'Mapa final'!#REF!="Menor"),CONCATENATE("R8C",'Mapa final'!#REF!),"")</f>
        <v>#REF!</v>
      </c>
      <c r="U23" s="172" t="e">
        <f>IF(AND('Mapa final'!#REF!="Alta",'Mapa final'!#REF!="Menor"),CONCATENATE("R8C",'Mapa final'!#REF!),"")</f>
        <v>#REF!</v>
      </c>
      <c r="V23" s="170" t="e">
        <f>IF(AND('Mapa final'!#REF!="Alta",'Mapa final'!#REF!="Moderado"),CONCATENATE("R8C",'Mapa final'!#REF!),"")</f>
        <v>#REF!</v>
      </c>
      <c r="W23" s="170" t="e">
        <f>IF(AND('Mapa final'!#REF!="Alta",'Mapa final'!#REF!="Moderado"),CONCATENATE("R8C",'Mapa final'!#REF!),"")</f>
        <v>#REF!</v>
      </c>
      <c r="X23" s="170" t="e">
        <f>IF(AND('Mapa final'!#REF!="Alta",'Mapa final'!#REF!="Moderado"),CONCATENATE("R8C",'Mapa final'!#REF!),"")</f>
        <v>#REF!</v>
      </c>
      <c r="Y23" s="170" t="e">
        <f>IF(AND('Mapa final'!#REF!="Alta",'Mapa final'!#REF!="Moderado"),CONCATENATE("R8C",'Mapa final'!#REF!),"")</f>
        <v>#REF!</v>
      </c>
      <c r="Z23" s="170" t="e">
        <f>IF(AND('Mapa final'!#REF!="Alta",'Mapa final'!#REF!="Moderado"),CONCATENATE("R8C",'Mapa final'!#REF!),"")</f>
        <v>#REF!</v>
      </c>
      <c r="AA23" s="170" t="e">
        <f>IF(AND('Mapa final'!#REF!="Alta",'Mapa final'!#REF!="Moderado"),CONCATENATE("R8C",'Mapa final'!#REF!),"")</f>
        <v>#REF!</v>
      </c>
      <c r="AB23" s="170" t="e">
        <f>IF(AND('Mapa final'!#REF!="Alta",'Mapa final'!#REF!="Mayor"),CONCATENATE("R8C",'Mapa final'!#REF!),"")</f>
        <v>#REF!</v>
      </c>
      <c r="AC23" s="170" t="e">
        <f>IF(AND('Mapa final'!#REF!="Alta",'Mapa final'!#REF!="Mayor"),CONCATENATE("R8C",'Mapa final'!#REF!),"")</f>
        <v>#REF!</v>
      </c>
      <c r="AD23" s="170" t="e">
        <f>IF(AND('Mapa final'!#REF!="Alta",'Mapa final'!#REF!="Mayor"),CONCATENATE("R8C",'Mapa final'!#REF!),"")</f>
        <v>#REF!</v>
      </c>
      <c r="AE23" s="170" t="e">
        <f>IF(AND('Mapa final'!#REF!="Alta",'Mapa final'!#REF!="Mayor"),CONCATENATE("R8C",'Mapa final'!#REF!),"")</f>
        <v>#REF!</v>
      </c>
      <c r="AF23" s="170" t="e">
        <f>IF(AND('Mapa final'!#REF!="Alta",'Mapa final'!#REF!="Mayor"),CONCATENATE("R8C",'Mapa final'!#REF!),"")</f>
        <v>#REF!</v>
      </c>
      <c r="AG23" s="170" t="e">
        <f>IF(AND('Mapa final'!#REF!="Alta",'Mapa final'!#REF!="Mayor"),CONCATENATE("R8C",'Mapa final'!#REF!),"")</f>
        <v>#REF!</v>
      </c>
      <c r="AH23" s="171" t="e">
        <f>IF(AND('Mapa final'!#REF!="Alta",'Mapa final'!#REF!="Catastrófico"),CONCATENATE("R8C",'Mapa final'!#REF!),"")</f>
        <v>#REF!</v>
      </c>
      <c r="AI23" s="171" t="e">
        <f>IF(AND('Mapa final'!#REF!="Alta",'Mapa final'!#REF!="Catastrófico"),CONCATENATE("R8C",'Mapa final'!#REF!),"")</f>
        <v>#REF!</v>
      </c>
      <c r="AJ23" s="171" t="e">
        <f>IF(AND('Mapa final'!#REF!="Alta",'Mapa final'!#REF!="Catastrófico"),CONCATENATE("R8C",'Mapa final'!#REF!),"")</f>
        <v>#REF!</v>
      </c>
      <c r="AK23" s="171" t="e">
        <f>IF(AND('Mapa final'!#REF!="Alta",'Mapa final'!#REF!="Catastrófico"),CONCATENATE("R8C",'Mapa final'!#REF!),"")</f>
        <v>#REF!</v>
      </c>
      <c r="AL23" s="171" t="e">
        <f>IF(AND('Mapa final'!#REF!="Alta",'Mapa final'!#REF!="Catastrófico"),CONCATENATE("R8C",'Mapa final'!#REF!),"")</f>
        <v>#REF!</v>
      </c>
      <c r="AM23" s="171" t="e">
        <f>IF(AND('Mapa final'!#REF!="Alta",'Mapa final'!#REF!="Catastrófico"),CONCATENATE("R8C",'Mapa final'!#REF!),"")</f>
        <v>#REF!</v>
      </c>
      <c r="AN23" s="1"/>
      <c r="AO23" s="429"/>
      <c r="AP23" s="272"/>
      <c r="AQ23" s="272"/>
      <c r="AR23" s="272"/>
      <c r="AS23" s="272"/>
      <c r="AT23" s="430"/>
      <c r="AU23" s="1"/>
      <c r="AV23" s="1"/>
      <c r="AW23" s="1"/>
      <c r="AX23" s="1"/>
      <c r="AY23" s="1"/>
      <c r="AZ23" s="1"/>
      <c r="BA23" s="1"/>
      <c r="BB23" s="1"/>
      <c r="BC23" s="1"/>
      <c r="BD23" s="1"/>
      <c r="BE23" s="1"/>
      <c r="BF23" s="1"/>
      <c r="BG23" s="1"/>
      <c r="BH23" s="1"/>
      <c r="BI23" s="1"/>
    </row>
    <row r="24" spans="1:61" ht="15" customHeight="1">
      <c r="A24" s="1"/>
      <c r="B24" s="446"/>
      <c r="C24" s="272"/>
      <c r="D24" s="273"/>
      <c r="E24" s="284"/>
      <c r="F24" s="272"/>
      <c r="G24" s="272"/>
      <c r="H24" s="272"/>
      <c r="I24" s="272"/>
      <c r="J24" s="172" t="e">
        <f>IF(AND('Mapa final'!#REF!="Alta",'Mapa final'!#REF!="Leve"),CONCATENATE("R9C",'Mapa final'!#REF!),"")</f>
        <v>#REF!</v>
      </c>
      <c r="K24" s="172" t="e">
        <f>IF(AND('Mapa final'!#REF!="Alta",'Mapa final'!#REF!="Leve"),CONCATENATE("R9C",'Mapa final'!#REF!),"")</f>
        <v>#REF!</v>
      </c>
      <c r="L24" s="172" t="e">
        <f>IF(AND('Mapa final'!#REF!="Alta",'Mapa final'!#REF!="Leve"),CONCATENATE("R9C",'Mapa final'!#REF!),"")</f>
        <v>#REF!</v>
      </c>
      <c r="M24" s="172" t="e">
        <f>IF(AND('Mapa final'!#REF!="Alta",'Mapa final'!#REF!="Leve"),CONCATENATE("R9C",'Mapa final'!#REF!),"")</f>
        <v>#REF!</v>
      </c>
      <c r="N24" s="172" t="e">
        <f>IF(AND('Mapa final'!#REF!="Alta",'Mapa final'!#REF!="Leve"),CONCATENATE("R9C",'Mapa final'!#REF!),"")</f>
        <v>#REF!</v>
      </c>
      <c r="O24" s="172" t="e">
        <f>IF(AND('Mapa final'!#REF!="Alta",'Mapa final'!#REF!="Leve"),CONCATENATE("R9C",'Mapa final'!#REF!),"")</f>
        <v>#REF!</v>
      </c>
      <c r="P24" s="172" t="e">
        <f>IF(AND('Mapa final'!#REF!="Alta",'Mapa final'!#REF!="Menor"),CONCATENATE("R9C",'Mapa final'!#REF!),"")</f>
        <v>#REF!</v>
      </c>
      <c r="Q24" s="172" t="e">
        <f>IF(AND('Mapa final'!#REF!="Alta",'Mapa final'!#REF!="Menor"),CONCATENATE("R9C",'Mapa final'!#REF!),"")</f>
        <v>#REF!</v>
      </c>
      <c r="R24" s="172" t="e">
        <f>IF(AND('Mapa final'!#REF!="Alta",'Mapa final'!#REF!="Menor"),CONCATENATE("R9C",'Mapa final'!#REF!),"")</f>
        <v>#REF!</v>
      </c>
      <c r="S24" s="172" t="e">
        <f>IF(AND('Mapa final'!#REF!="Alta",'Mapa final'!#REF!="Menor"),CONCATENATE("R9C",'Mapa final'!#REF!),"")</f>
        <v>#REF!</v>
      </c>
      <c r="T24" s="172" t="e">
        <f>IF(AND('Mapa final'!#REF!="Alta",'Mapa final'!#REF!="Menor"),CONCATENATE("R9C",'Mapa final'!#REF!),"")</f>
        <v>#REF!</v>
      </c>
      <c r="U24" s="172" t="e">
        <f>IF(AND('Mapa final'!#REF!="Alta",'Mapa final'!#REF!="Menor"),CONCATENATE("R9C",'Mapa final'!#REF!),"")</f>
        <v>#REF!</v>
      </c>
      <c r="V24" s="170" t="e">
        <f>IF(AND('Mapa final'!#REF!="Alta",'Mapa final'!#REF!="Moderado"),CONCATENATE("R9C",'Mapa final'!#REF!),"")</f>
        <v>#REF!</v>
      </c>
      <c r="W24" s="170" t="e">
        <f>IF(AND('Mapa final'!#REF!="Alta",'Mapa final'!#REF!="Moderado"),CONCATENATE("R9C",'Mapa final'!#REF!),"")</f>
        <v>#REF!</v>
      </c>
      <c r="X24" s="170" t="e">
        <f>IF(AND('Mapa final'!#REF!="Alta",'Mapa final'!#REF!="Moderado"),CONCATENATE("R9C",'Mapa final'!#REF!),"")</f>
        <v>#REF!</v>
      </c>
      <c r="Y24" s="170" t="e">
        <f>IF(AND('Mapa final'!#REF!="Alta",'Mapa final'!#REF!="Moderado"),CONCATENATE("R9C",'Mapa final'!#REF!),"")</f>
        <v>#REF!</v>
      </c>
      <c r="Z24" s="170" t="e">
        <f>IF(AND('Mapa final'!#REF!="Alta",'Mapa final'!#REF!="Moderado"),CONCATENATE("R9C",'Mapa final'!#REF!),"")</f>
        <v>#REF!</v>
      </c>
      <c r="AA24" s="170" t="e">
        <f>IF(AND('Mapa final'!#REF!="Alta",'Mapa final'!#REF!="Moderado"),CONCATENATE("R9C",'Mapa final'!#REF!),"")</f>
        <v>#REF!</v>
      </c>
      <c r="AB24" s="170" t="e">
        <f>IF(AND('Mapa final'!#REF!="Alta",'Mapa final'!#REF!="Mayor"),CONCATENATE("R9C",'Mapa final'!#REF!),"")</f>
        <v>#REF!</v>
      </c>
      <c r="AC24" s="170" t="e">
        <f>IF(AND('Mapa final'!#REF!="Alta",'Mapa final'!#REF!="Mayor"),CONCATENATE("R9C",'Mapa final'!#REF!),"")</f>
        <v>#REF!</v>
      </c>
      <c r="AD24" s="170" t="e">
        <f>IF(AND('Mapa final'!#REF!="Alta",'Mapa final'!#REF!="Mayor"),CONCATENATE("R9C",'Mapa final'!#REF!),"")</f>
        <v>#REF!</v>
      </c>
      <c r="AE24" s="170" t="e">
        <f>IF(AND('Mapa final'!#REF!="Alta",'Mapa final'!#REF!="Mayor"),CONCATENATE("R9C",'Mapa final'!#REF!),"")</f>
        <v>#REF!</v>
      </c>
      <c r="AF24" s="170" t="e">
        <f>IF(AND('Mapa final'!#REF!="Alta",'Mapa final'!#REF!="Mayor"),CONCATENATE("R9C",'Mapa final'!#REF!),"")</f>
        <v>#REF!</v>
      </c>
      <c r="AG24" s="170" t="e">
        <f>IF(AND('Mapa final'!#REF!="Alta",'Mapa final'!#REF!="Mayor"),CONCATENATE("R9C",'Mapa final'!#REF!),"")</f>
        <v>#REF!</v>
      </c>
      <c r="AH24" s="171" t="e">
        <f>IF(AND('Mapa final'!#REF!="Alta",'Mapa final'!#REF!="Catastrófico"),CONCATENATE("R9C",'Mapa final'!#REF!),"")</f>
        <v>#REF!</v>
      </c>
      <c r="AI24" s="171" t="e">
        <f>IF(AND('Mapa final'!#REF!="Alta",'Mapa final'!#REF!="Catastrófico"),CONCATENATE("R9C",'Mapa final'!#REF!),"")</f>
        <v>#REF!</v>
      </c>
      <c r="AJ24" s="171" t="e">
        <f>IF(AND('Mapa final'!#REF!="Alta",'Mapa final'!#REF!="Catastrófico"),CONCATENATE("R9C",'Mapa final'!#REF!),"")</f>
        <v>#REF!</v>
      </c>
      <c r="AK24" s="171" t="e">
        <f>IF(AND('Mapa final'!#REF!="Alta",'Mapa final'!#REF!="Catastrófico"),CONCATENATE("R9C",'Mapa final'!#REF!),"")</f>
        <v>#REF!</v>
      </c>
      <c r="AL24" s="171" t="e">
        <f>IF(AND('Mapa final'!#REF!="Alta",'Mapa final'!#REF!="Catastrófico"),CONCATENATE("R9C",'Mapa final'!#REF!),"")</f>
        <v>#REF!</v>
      </c>
      <c r="AM24" s="171" t="e">
        <f>IF(AND('Mapa final'!#REF!="Alta",'Mapa final'!#REF!="Catastrófico"),CONCATENATE("R9C",'Mapa final'!#REF!),"")</f>
        <v>#REF!</v>
      </c>
      <c r="AN24" s="1"/>
      <c r="AO24" s="429"/>
      <c r="AP24" s="272"/>
      <c r="AQ24" s="272"/>
      <c r="AR24" s="272"/>
      <c r="AS24" s="272"/>
      <c r="AT24" s="430"/>
      <c r="AU24" s="1"/>
      <c r="AV24" s="1"/>
      <c r="AW24" s="1"/>
      <c r="AX24" s="1"/>
      <c r="AY24" s="1"/>
      <c r="AZ24" s="1"/>
      <c r="BA24" s="1"/>
      <c r="BB24" s="1"/>
      <c r="BC24" s="1"/>
      <c r="BD24" s="1"/>
      <c r="BE24" s="1"/>
      <c r="BF24" s="1"/>
      <c r="BG24" s="1"/>
      <c r="BH24" s="1"/>
      <c r="BI24" s="1"/>
    </row>
    <row r="25" spans="1:61" ht="15.75" customHeight="1">
      <c r="A25" s="1"/>
      <c r="B25" s="446"/>
      <c r="C25" s="272"/>
      <c r="D25" s="273"/>
      <c r="E25" s="440"/>
      <c r="F25" s="441"/>
      <c r="G25" s="441"/>
      <c r="H25" s="441"/>
      <c r="I25" s="441"/>
      <c r="J25" s="172" t="e">
        <f>IF(AND('Mapa final'!#REF!="Alta",'Mapa final'!#REF!="Leve"),CONCATENATE("R10C",'Mapa final'!#REF!),"")</f>
        <v>#REF!</v>
      </c>
      <c r="K25" s="172" t="e">
        <f>IF(AND('Mapa final'!#REF!="Alta",'Mapa final'!#REF!="Leve"),CONCATENATE("R10C",'Mapa final'!#REF!),"")</f>
        <v>#REF!</v>
      </c>
      <c r="L25" s="172" t="e">
        <f>IF(AND('Mapa final'!#REF!="Alta",'Mapa final'!#REF!="Leve"),CONCATENATE("R10C",'Mapa final'!#REF!),"")</f>
        <v>#REF!</v>
      </c>
      <c r="M25" s="172" t="e">
        <f>IF(AND('Mapa final'!#REF!="Alta",'Mapa final'!#REF!="Leve"),CONCATENATE("R10C",'Mapa final'!#REF!),"")</f>
        <v>#REF!</v>
      </c>
      <c r="N25" s="172" t="e">
        <f>IF(AND('Mapa final'!#REF!="Alta",'Mapa final'!#REF!="Leve"),CONCATENATE("R10C",'Mapa final'!#REF!),"")</f>
        <v>#REF!</v>
      </c>
      <c r="O25" s="172" t="e">
        <f>IF(AND('Mapa final'!#REF!="Alta",'Mapa final'!#REF!="Leve"),CONCATENATE("R10C",'Mapa final'!#REF!),"")</f>
        <v>#REF!</v>
      </c>
      <c r="P25" s="172" t="e">
        <f>IF(AND('Mapa final'!#REF!="Alta",'Mapa final'!#REF!="Menor"),CONCATENATE("R10C",'Mapa final'!#REF!),"")</f>
        <v>#REF!</v>
      </c>
      <c r="Q25" s="172" t="e">
        <f>IF(AND('Mapa final'!#REF!="Alta",'Mapa final'!#REF!="Menor"),CONCATENATE("R10C",'Mapa final'!#REF!),"")</f>
        <v>#REF!</v>
      </c>
      <c r="R25" s="172" t="e">
        <f>IF(AND('Mapa final'!#REF!="Alta",'Mapa final'!#REF!="Menor"),CONCATENATE("R10C",'Mapa final'!#REF!),"")</f>
        <v>#REF!</v>
      </c>
      <c r="S25" s="172" t="e">
        <f>IF(AND('Mapa final'!#REF!="Alta",'Mapa final'!#REF!="Menor"),CONCATENATE("R10C",'Mapa final'!#REF!),"")</f>
        <v>#REF!</v>
      </c>
      <c r="T25" s="172" t="e">
        <f>IF(AND('Mapa final'!#REF!="Alta",'Mapa final'!#REF!="Menor"),CONCATENATE("R10C",'Mapa final'!#REF!),"")</f>
        <v>#REF!</v>
      </c>
      <c r="U25" s="172" t="e">
        <f>IF(AND('Mapa final'!#REF!="Alta",'Mapa final'!#REF!="Menor"),CONCATENATE("R10C",'Mapa final'!#REF!),"")</f>
        <v>#REF!</v>
      </c>
      <c r="V25" s="170" t="e">
        <f>IF(AND('Mapa final'!#REF!="Alta",'Mapa final'!#REF!="Moderado"),CONCATENATE("R10C",'Mapa final'!#REF!),"")</f>
        <v>#REF!</v>
      </c>
      <c r="W25" s="170" t="e">
        <f>IF(AND('Mapa final'!#REF!="Alta",'Mapa final'!#REF!="Moderado"),CONCATENATE("R10C",'Mapa final'!#REF!),"")</f>
        <v>#REF!</v>
      </c>
      <c r="X25" s="170" t="e">
        <f>IF(AND('Mapa final'!#REF!="Alta",'Mapa final'!#REF!="Moderado"),CONCATENATE("R10C",'Mapa final'!#REF!),"")</f>
        <v>#REF!</v>
      </c>
      <c r="Y25" s="170" t="e">
        <f>IF(AND('Mapa final'!#REF!="Alta",'Mapa final'!#REF!="Moderado"),CONCATENATE("R10C",'Mapa final'!#REF!),"")</f>
        <v>#REF!</v>
      </c>
      <c r="Z25" s="170" t="e">
        <f>IF(AND('Mapa final'!#REF!="Alta",'Mapa final'!#REF!="Moderado"),CONCATENATE("R10C",'Mapa final'!#REF!),"")</f>
        <v>#REF!</v>
      </c>
      <c r="AA25" s="170" t="e">
        <f>IF(AND('Mapa final'!#REF!="Alta",'Mapa final'!#REF!="Moderado"),CONCATENATE("R10C",'Mapa final'!#REF!),"")</f>
        <v>#REF!</v>
      </c>
      <c r="AB25" s="170" t="e">
        <f>IF(AND('Mapa final'!#REF!="Alta",'Mapa final'!#REF!="Mayor"),CONCATENATE("R10C",'Mapa final'!#REF!),"")</f>
        <v>#REF!</v>
      </c>
      <c r="AC25" s="170" t="e">
        <f>IF(AND('Mapa final'!#REF!="Alta",'Mapa final'!#REF!="Mayor"),CONCATENATE("R10C",'Mapa final'!#REF!),"")</f>
        <v>#REF!</v>
      </c>
      <c r="AD25" s="170" t="e">
        <f>IF(AND('Mapa final'!#REF!="Alta",'Mapa final'!#REF!="Mayor"),CONCATENATE("R10C",'Mapa final'!#REF!),"")</f>
        <v>#REF!</v>
      </c>
      <c r="AE25" s="170" t="e">
        <f>IF(AND('Mapa final'!#REF!="Alta",'Mapa final'!#REF!="Mayor"),CONCATENATE("R10C",'Mapa final'!#REF!),"")</f>
        <v>#REF!</v>
      </c>
      <c r="AF25" s="170" t="e">
        <f>IF(AND('Mapa final'!#REF!="Alta",'Mapa final'!#REF!="Mayor"),CONCATENATE("R10C",'Mapa final'!#REF!),"")</f>
        <v>#REF!</v>
      </c>
      <c r="AG25" s="170" t="e">
        <f>IF(AND('Mapa final'!#REF!="Alta",'Mapa final'!#REF!="Mayor"),CONCATENATE("R10C",'Mapa final'!#REF!),"")</f>
        <v>#REF!</v>
      </c>
      <c r="AH25" s="171" t="e">
        <f>IF(AND('Mapa final'!#REF!="Alta",'Mapa final'!#REF!="Catastrófico"),CONCATENATE("R10C",'Mapa final'!#REF!),"")</f>
        <v>#REF!</v>
      </c>
      <c r="AI25" s="171" t="e">
        <f>IF(AND('Mapa final'!#REF!="Alta",'Mapa final'!#REF!="Catastrófico"),CONCATENATE("R10C",'Mapa final'!#REF!),"")</f>
        <v>#REF!</v>
      </c>
      <c r="AJ25" s="171" t="e">
        <f>IF(AND('Mapa final'!#REF!="Alta",'Mapa final'!#REF!="Catastrófico"),CONCATENATE("R10C",'Mapa final'!#REF!),"")</f>
        <v>#REF!</v>
      </c>
      <c r="AK25" s="171" t="e">
        <f>IF(AND('Mapa final'!#REF!="Alta",'Mapa final'!#REF!="Catastrófico"),CONCATENATE("R10C",'Mapa final'!#REF!),"")</f>
        <v>#REF!</v>
      </c>
      <c r="AL25" s="171" t="e">
        <f>IF(AND('Mapa final'!#REF!="Alta",'Mapa final'!#REF!="Catastrófico"),CONCATENATE("R10C",'Mapa final'!#REF!),"")</f>
        <v>#REF!</v>
      </c>
      <c r="AM25" s="171" t="e">
        <f>IF(AND('Mapa final'!#REF!="Alta",'Mapa final'!#REF!="Catastrófico"),CONCATENATE("R10C",'Mapa final'!#REF!),"")</f>
        <v>#REF!</v>
      </c>
      <c r="AN25" s="1"/>
      <c r="AO25" s="431"/>
      <c r="AP25" s="432"/>
      <c r="AQ25" s="432"/>
      <c r="AR25" s="432"/>
      <c r="AS25" s="432"/>
      <c r="AT25" s="433"/>
      <c r="AU25" s="1"/>
      <c r="AV25" s="1"/>
      <c r="AW25" s="1"/>
      <c r="AX25" s="1"/>
      <c r="AY25" s="1"/>
      <c r="AZ25" s="1"/>
      <c r="BA25" s="1"/>
      <c r="BB25" s="1"/>
      <c r="BC25" s="1"/>
      <c r="BD25" s="1"/>
      <c r="BE25" s="1"/>
      <c r="BF25" s="1"/>
      <c r="BG25" s="1"/>
      <c r="BH25" s="1"/>
      <c r="BI25" s="1"/>
    </row>
    <row r="26" spans="1:61" ht="15" customHeight="1">
      <c r="A26" s="1"/>
      <c r="B26" s="446"/>
      <c r="C26" s="272"/>
      <c r="D26" s="273"/>
      <c r="E26" s="437" t="s">
        <v>188</v>
      </c>
      <c r="F26" s="438"/>
      <c r="G26" s="438"/>
      <c r="H26" s="438"/>
      <c r="I26" s="439"/>
      <c r="J26" s="173" t="str">
        <f>IF(AND('Mapa final'!$AD$25="Media",'Mapa final'!$AF$25="Leve"),CONCATENATE("R1C",'Mapa final'!$T$25),"")</f>
        <v/>
      </c>
      <c r="K26" s="173" t="str">
        <f>IF(AND('Mapa final'!$AD$26="Media",'Mapa final'!$AF$26="Leve"),CONCATENATE("R1C",'Mapa final'!$T$26),"")</f>
        <v/>
      </c>
      <c r="L26" s="173" t="str">
        <f>IF(AND('Mapa final'!$AD$27="Media",'Mapa final'!$AF$27="Leve"),CONCATENATE("R1C",'Mapa final'!$T$27),"")</f>
        <v/>
      </c>
      <c r="M26" s="173" t="str">
        <f ca="1">IF(AND('Mapa final'!$AD$28="Media",'Mapa final'!$AF$28="Leve"),CONCATENATE("R1C",'Mapa final'!$T$28),"")</f>
        <v/>
      </c>
      <c r="N26" s="173" t="str">
        <f ca="1">IF(AND('Mapa final'!$AD$29="Media",'Mapa final'!$AF$29="Leve"),CONCATENATE("R1C",'Mapa final'!$T$29),"")</f>
        <v/>
      </c>
      <c r="O26" s="173" t="e">
        <f>IF(AND(#REF!="Media",#REF!="Leve"),CONCATENATE("R1C",#REF!),"")</f>
        <v>#REF!</v>
      </c>
      <c r="P26" s="173" t="str">
        <f>IF(AND('Mapa final'!$AD$25="Media",'Mapa final'!$AF$25="Menor"),CONCATENATE("R1C",'Mapa final'!$T$25),"")</f>
        <v/>
      </c>
      <c r="Q26" s="173" t="str">
        <f>IF(AND('Mapa final'!$AD$26="Media",'Mapa final'!$AF$26="Menor"),CONCATENATE("R1C",'Mapa final'!$T$26),"")</f>
        <v/>
      </c>
      <c r="R26" s="173" t="str">
        <f>IF(AND('Mapa final'!$AD$27="Media",'Mapa final'!$AF$27="Menor"),CONCATENATE("R1C",'Mapa final'!$T$27),"")</f>
        <v/>
      </c>
      <c r="S26" s="173" t="str">
        <f ca="1">IF(AND('Mapa final'!$AD$28="Media",'Mapa final'!$AF$28="Menor"),CONCATENATE("R1C",'Mapa final'!$T$28),"")</f>
        <v/>
      </c>
      <c r="T26" s="173" t="str">
        <f ca="1">IF(AND('Mapa final'!$AD$29="Media",'Mapa final'!$AF$29="Menor"),CONCATENATE("R1C",'Mapa final'!$T$29),"")</f>
        <v/>
      </c>
      <c r="U26" s="173" t="e">
        <f>IF(AND(#REF!="Media",#REF!="Menor"),CONCATENATE("R1C",#REF!),"")</f>
        <v>#REF!</v>
      </c>
      <c r="V26" s="173" t="str">
        <f>IF(AND('Mapa final'!$AD$25="Media",'Mapa final'!$AF$25="Moderado"),CONCATENATE("R1C",'Mapa final'!$T$25),"")</f>
        <v/>
      </c>
      <c r="W26" s="173" t="str">
        <f>IF(AND('Mapa final'!$AD$26="Media",'Mapa final'!$AF$26="Moderado"),CONCATENATE("R1C",'Mapa final'!$T$26),"")</f>
        <v/>
      </c>
      <c r="X26" s="173" t="str">
        <f>IF(AND('Mapa final'!$AD$27="Media",'Mapa final'!$AF$27="Moderado"),CONCATENATE("R1C",'Mapa final'!$T$27),"")</f>
        <v/>
      </c>
      <c r="Y26" s="173" t="str">
        <f ca="1">IF(AND('Mapa final'!$AD$28="Media",'Mapa final'!$AF$28="Moderado"),CONCATENATE("R1C",'Mapa final'!$T$28),"")</f>
        <v/>
      </c>
      <c r="Z26" s="173" t="str">
        <f ca="1">IF(AND('Mapa final'!$AD$29="Media",'Mapa final'!$AF$29="Moderado"),CONCATENATE("R1C",'Mapa final'!$T$29),"")</f>
        <v/>
      </c>
      <c r="AA26" s="173" t="e">
        <f>IF(AND(#REF!="Media",#REF!="Moderado"),CONCATENATE("R1C",#REF!),"")</f>
        <v>#REF!</v>
      </c>
      <c r="AB26" s="170" t="str">
        <f>IF(AND('Mapa final'!$AD$25="Media",'Mapa final'!$AF$25="Mayor"),CONCATENATE("R1C",'Mapa final'!$T$25),"")</f>
        <v/>
      </c>
      <c r="AC26" s="170" t="str">
        <f>IF(AND('Mapa final'!$AD$26="Media",'Mapa final'!$AF$26="Mayor"),CONCATENATE("R1C",'Mapa final'!$T$26),"")</f>
        <v/>
      </c>
      <c r="AD26" s="170" t="str">
        <f>IF(AND('Mapa final'!$AD$27="Media",'Mapa final'!$AF$27="Mayor"),CONCATENATE("R1C",'Mapa final'!$T$27),"")</f>
        <v/>
      </c>
      <c r="AE26" s="170" t="str">
        <f ca="1">IF(AND('Mapa final'!$AD$28="Media",'Mapa final'!$AF$28="Mayor"),CONCATENATE("R1C",'Mapa final'!$T$28),"")</f>
        <v/>
      </c>
      <c r="AF26" s="170" t="str">
        <f ca="1">IF(AND('Mapa final'!$AD$29="Media",'Mapa final'!$AF$29="Mayor"),CONCATENATE("R1C",'Mapa final'!$T$29),"")</f>
        <v/>
      </c>
      <c r="AG26" s="170" t="e">
        <f>IF(AND(#REF!="Media",#REF!="Mayor"),CONCATENATE("R1C",#REF!),"")</f>
        <v>#REF!</v>
      </c>
      <c r="AH26" s="171" t="str">
        <f>IF(AND('Mapa final'!$AD$25="Media",'Mapa final'!$AF$25="Catastrófico"),CONCATENATE("R1C",'Mapa final'!$T$25),"")</f>
        <v/>
      </c>
      <c r="AI26" s="171" t="str">
        <f>IF(AND('Mapa final'!$AD$26="Media",'Mapa final'!$AF$26="Catastrófico"),CONCATENATE("R1C",'Mapa final'!$T$26),"")</f>
        <v/>
      </c>
      <c r="AJ26" s="171" t="str">
        <f>IF(AND('Mapa final'!$AD$27="Media",'Mapa final'!$AF$27="Catastrófico"),CONCATENATE("R1C",'Mapa final'!$T$27),"")</f>
        <v/>
      </c>
      <c r="AK26" s="171" t="str">
        <f ca="1">IF(AND('Mapa final'!$AD$28="Media",'Mapa final'!$AF$28="Catastrófico"),CONCATENATE("R1C",'Mapa final'!$T$28),"")</f>
        <v/>
      </c>
      <c r="AL26" s="171" t="str">
        <f ca="1">IF(AND('Mapa final'!$AD$29="Media",'Mapa final'!$AF$29="Catastrófico"),CONCATENATE("R1C",'Mapa final'!$T$29),"")</f>
        <v/>
      </c>
      <c r="AM26" s="171" t="e">
        <f>IF(AND(#REF!="Media",#REF!="Catastrófico"),CONCATENATE("R1C",#REF!),"")</f>
        <v>#REF!</v>
      </c>
      <c r="AN26" s="1"/>
      <c r="AO26" s="434" t="s">
        <v>153</v>
      </c>
      <c r="AP26" s="427"/>
      <c r="AQ26" s="427"/>
      <c r="AR26" s="427"/>
      <c r="AS26" s="427"/>
      <c r="AT26" s="428"/>
      <c r="AU26" s="1"/>
      <c r="AV26" s="1"/>
      <c r="AW26" s="1"/>
      <c r="AX26" s="1"/>
      <c r="AY26" s="1"/>
      <c r="AZ26" s="1"/>
      <c r="BA26" s="1"/>
      <c r="BB26" s="1"/>
      <c r="BC26" s="1"/>
      <c r="BD26" s="1"/>
      <c r="BE26" s="1"/>
      <c r="BF26" s="1"/>
      <c r="BG26" s="1"/>
      <c r="BH26" s="1"/>
      <c r="BI26" s="1"/>
    </row>
    <row r="27" spans="1:61" ht="15" customHeight="1">
      <c r="A27" s="1"/>
      <c r="B27" s="446"/>
      <c r="C27" s="272"/>
      <c r="D27" s="273"/>
      <c r="E27" s="284"/>
      <c r="F27" s="272"/>
      <c r="G27" s="272"/>
      <c r="H27" s="272"/>
      <c r="I27" s="273"/>
      <c r="J27" s="173" t="str">
        <f>IF(AND('Mapa final'!$AD$30="Media",'Mapa final'!$AF$30="Leve"),CONCATENATE("R2C",'Mapa final'!$T$30),"")</f>
        <v/>
      </c>
      <c r="K27" s="173" t="str">
        <f ca="1">IF(AND('Mapa final'!$AD$32="Media",'Mapa final'!$AF$32="Leve"),CONCATENATE("R2C",'Mapa final'!$T$32),"")</f>
        <v/>
      </c>
      <c r="L27" s="173" t="str">
        <f ca="1">IF(AND('Mapa final'!$AD$33="Media",'Mapa final'!$AF$33="Leve"),CONCATENATE("R2C",'Mapa final'!$T$33),"")</f>
        <v/>
      </c>
      <c r="M27" s="173" t="str">
        <f ca="1">IF(AND('Mapa final'!$AD$35="Media",'Mapa final'!$AF$35="Leve"),CONCATENATE("R2C",'Mapa final'!$T$35),"")</f>
        <v/>
      </c>
      <c r="N27" s="173" t="str">
        <f ca="1">IF(AND('Mapa final'!$AD$36="Media",'Mapa final'!$AF$36="Leve"),CONCATENATE("R2C",'Mapa final'!$T$36),"")</f>
        <v/>
      </c>
      <c r="O27" s="173" t="e">
        <f>IF(AND(#REF!="Media",#REF!="Leve"),CONCATENATE("R2C",#REF!),"")</f>
        <v>#REF!</v>
      </c>
      <c r="P27" s="173" t="str">
        <f>IF(AND('Mapa final'!$AD$30="Media",'Mapa final'!$AF$30="Menor"),CONCATENATE("R2C",'Mapa final'!$T$30),"")</f>
        <v/>
      </c>
      <c r="Q27" s="173" t="str">
        <f ca="1">IF(AND('Mapa final'!$AD$32="Media",'Mapa final'!$AF$32="Menor"),CONCATENATE("R2C",'Mapa final'!$T$32),"")</f>
        <v/>
      </c>
      <c r="R27" s="173" t="str">
        <f ca="1">IF(AND('Mapa final'!$AD$33="Media",'Mapa final'!$AF$33="Menor"),CONCATENATE("R2C",'Mapa final'!$T$33),"")</f>
        <v/>
      </c>
      <c r="S27" s="173" t="str">
        <f ca="1">IF(AND('Mapa final'!$AD$35="Media",'Mapa final'!$AF$35="Menor"),CONCATENATE("R2C",'Mapa final'!$T$35),"")</f>
        <v/>
      </c>
      <c r="T27" s="173" t="str">
        <f ca="1">IF(AND('Mapa final'!$AD$36="Media",'Mapa final'!$AF$36="Menor"),CONCATENATE("R2C",'Mapa final'!$T$36),"")</f>
        <v/>
      </c>
      <c r="U27" s="173" t="e">
        <f>IF(AND(#REF!="Media",#REF!="Menor"),CONCATENATE("R2C",#REF!),"")</f>
        <v>#REF!</v>
      </c>
      <c r="V27" s="173" t="str">
        <f>IF(AND('Mapa final'!$AD$30="Media",'Mapa final'!$AF$30="Moderado"),CONCATENATE("R2C",'Mapa final'!$T$30),"")</f>
        <v/>
      </c>
      <c r="W27" s="173" t="str">
        <f ca="1">IF(AND('Mapa final'!$AD$32="Media",'Mapa final'!$AF$32="Moderado"),CONCATENATE("R2C",'Mapa final'!$T$32),"")</f>
        <v/>
      </c>
      <c r="X27" s="173" t="str">
        <f ca="1">IF(AND('Mapa final'!$AD$33="Media",'Mapa final'!$AF$33="Moderado"),CONCATENATE("R2C",'Mapa final'!$T$33),"")</f>
        <v/>
      </c>
      <c r="Y27" s="173" t="str">
        <f ca="1">IF(AND('Mapa final'!$AD$35="Media",'Mapa final'!$AF$35="Moderado"),CONCATENATE("R2C",'Mapa final'!$T$35),"")</f>
        <v/>
      </c>
      <c r="Z27" s="173" t="str">
        <f ca="1">IF(AND('Mapa final'!$AD$36="Media",'Mapa final'!$AF$36="Moderado"),CONCATENATE("R2C",'Mapa final'!$T$36),"")</f>
        <v/>
      </c>
      <c r="AA27" s="173" t="e">
        <f>IF(AND(#REF!="Media",#REF!="Moderado"),CONCATENATE("R2C",#REF!),"")</f>
        <v>#REF!</v>
      </c>
      <c r="AB27" s="170" t="str">
        <f>IF(AND('Mapa final'!$AD$30="Media",'Mapa final'!$AF$30="Mayor"),CONCATENATE("R2C",'Mapa final'!$T$30),"")</f>
        <v/>
      </c>
      <c r="AC27" s="170" t="str">
        <f ca="1">IF(AND('Mapa final'!$AD$32="Media",'Mapa final'!$AF$32="Mayor"),CONCATENATE("R2C",'Mapa final'!$T$32),"")</f>
        <v/>
      </c>
      <c r="AD27" s="170" t="str">
        <f ca="1">IF(AND('Mapa final'!$AD$33="Media",'Mapa final'!$AF$33="Mayor"),CONCATENATE("R2C",'Mapa final'!$T$33),"")</f>
        <v/>
      </c>
      <c r="AE27" s="170" t="str">
        <f ca="1">IF(AND('Mapa final'!$AD$35="Media",'Mapa final'!$AF$35="Mayor"),CONCATENATE("R2C",'Mapa final'!$T$35),"")</f>
        <v/>
      </c>
      <c r="AF27" s="170" t="str">
        <f ca="1">IF(AND('Mapa final'!$AD$36="Media",'Mapa final'!$AF$36="Mayor"),CONCATENATE("R2C",'Mapa final'!$T$36),"")</f>
        <v/>
      </c>
      <c r="AG27" s="170" t="e">
        <f>IF(AND(#REF!="Media",#REF!="Mayor"),CONCATENATE("R2C",#REF!),"")</f>
        <v>#REF!</v>
      </c>
      <c r="AH27" s="171" t="str">
        <f>IF(AND('Mapa final'!$AD$30="Media",'Mapa final'!$AF$30="Catastrófico"),CONCATENATE("R2C",'Mapa final'!$T$30),"")</f>
        <v/>
      </c>
      <c r="AI27" s="171" t="str">
        <f ca="1">IF(AND('Mapa final'!$AD$32="Media",'Mapa final'!$AF$32="Catastrófico"),CONCATENATE("R2C",'Mapa final'!$T$32),"")</f>
        <v/>
      </c>
      <c r="AJ27" s="171" t="str">
        <f ca="1">IF(AND('Mapa final'!$AD$33="Media",'Mapa final'!$AF$33="Catastrófico"),CONCATENATE("R2C",'Mapa final'!$T$33),"")</f>
        <v/>
      </c>
      <c r="AK27" s="171" t="str">
        <f ca="1">IF(AND('Mapa final'!$AD$35="Media",'Mapa final'!$AF$35="Catastrófico"),CONCATENATE("R2C",'Mapa final'!$T$35),"")</f>
        <v/>
      </c>
      <c r="AL27" s="171" t="str">
        <f ca="1">IF(AND('Mapa final'!$AD$36="Media",'Mapa final'!$AF$36="Catastrófico"),CONCATENATE("R2C",'Mapa final'!$T$36),"")</f>
        <v/>
      </c>
      <c r="AM27" s="171" t="e">
        <f>IF(AND(#REF!="Media",#REF!="Catastrófico"),CONCATENATE("R2C",#REF!),"")</f>
        <v>#REF!</v>
      </c>
      <c r="AN27" s="1"/>
      <c r="AO27" s="429"/>
      <c r="AP27" s="272"/>
      <c r="AQ27" s="272"/>
      <c r="AR27" s="272"/>
      <c r="AS27" s="272"/>
      <c r="AT27" s="430"/>
      <c r="AU27" s="1"/>
      <c r="AV27" s="1"/>
      <c r="AW27" s="1"/>
      <c r="AX27" s="1"/>
      <c r="AY27" s="1"/>
      <c r="AZ27" s="1"/>
      <c r="BA27" s="1"/>
      <c r="BB27" s="1"/>
      <c r="BC27" s="1"/>
      <c r="BD27" s="1"/>
      <c r="BE27" s="1"/>
      <c r="BF27" s="1"/>
      <c r="BG27" s="1"/>
      <c r="BH27" s="1"/>
      <c r="BI27" s="1"/>
    </row>
    <row r="28" spans="1:61" ht="15" customHeight="1">
      <c r="A28" s="1"/>
      <c r="B28" s="446"/>
      <c r="C28" s="272"/>
      <c r="D28" s="273"/>
      <c r="E28" s="284"/>
      <c r="F28" s="272"/>
      <c r="G28" s="272"/>
      <c r="H28" s="272"/>
      <c r="I28" s="273"/>
      <c r="J28" s="173" t="e">
        <f t="shared" ref="J28:O28" si="20">IF(AND(#REF!="Media",#REF!="Leve"),CONCATENATE("R3C",#REF!),"")</f>
        <v>#REF!</v>
      </c>
      <c r="K28" s="173" t="e">
        <f t="shared" si="20"/>
        <v>#REF!</v>
      </c>
      <c r="L28" s="173" t="e">
        <f t="shared" si="20"/>
        <v>#REF!</v>
      </c>
      <c r="M28" s="173" t="e">
        <f t="shared" si="20"/>
        <v>#REF!</v>
      </c>
      <c r="N28" s="173" t="e">
        <f t="shared" si="20"/>
        <v>#REF!</v>
      </c>
      <c r="O28" s="173" t="e">
        <f t="shared" si="20"/>
        <v>#REF!</v>
      </c>
      <c r="P28" s="173" t="e">
        <f t="shared" ref="P28:U28" si="21">IF(AND(#REF!="Media",#REF!="Menor"),CONCATENATE("R3C",#REF!),"")</f>
        <v>#REF!</v>
      </c>
      <c r="Q28" s="173" t="e">
        <f t="shared" si="21"/>
        <v>#REF!</v>
      </c>
      <c r="R28" s="173" t="e">
        <f t="shared" si="21"/>
        <v>#REF!</v>
      </c>
      <c r="S28" s="173" t="e">
        <f t="shared" si="21"/>
        <v>#REF!</v>
      </c>
      <c r="T28" s="173" t="e">
        <f t="shared" si="21"/>
        <v>#REF!</v>
      </c>
      <c r="U28" s="173" t="e">
        <f t="shared" si="21"/>
        <v>#REF!</v>
      </c>
      <c r="V28" s="173" t="e">
        <f t="shared" ref="V28:AA28" si="22">IF(AND(#REF!="Media",#REF!="Moderado"),CONCATENATE("R3C",#REF!),"")</f>
        <v>#REF!</v>
      </c>
      <c r="W28" s="173" t="e">
        <f t="shared" si="22"/>
        <v>#REF!</v>
      </c>
      <c r="X28" s="173" t="e">
        <f t="shared" si="22"/>
        <v>#REF!</v>
      </c>
      <c r="Y28" s="173" t="e">
        <f t="shared" si="22"/>
        <v>#REF!</v>
      </c>
      <c r="Z28" s="173" t="e">
        <f t="shared" si="22"/>
        <v>#REF!</v>
      </c>
      <c r="AA28" s="173" t="e">
        <f t="shared" si="22"/>
        <v>#REF!</v>
      </c>
      <c r="AB28" s="170" t="e">
        <f t="shared" ref="AB28:AG28" si="23">IF(AND(#REF!="Media",#REF!="Mayor"),CONCATENATE("R3C",#REF!),"")</f>
        <v>#REF!</v>
      </c>
      <c r="AC28" s="170" t="e">
        <f t="shared" si="23"/>
        <v>#REF!</v>
      </c>
      <c r="AD28" s="170" t="e">
        <f t="shared" si="23"/>
        <v>#REF!</v>
      </c>
      <c r="AE28" s="170" t="e">
        <f t="shared" si="23"/>
        <v>#REF!</v>
      </c>
      <c r="AF28" s="170" t="e">
        <f t="shared" si="23"/>
        <v>#REF!</v>
      </c>
      <c r="AG28" s="170" t="e">
        <f t="shared" si="23"/>
        <v>#REF!</v>
      </c>
      <c r="AH28" s="171" t="e">
        <f t="shared" ref="AH28:AM28" si="24">IF(AND(#REF!="Media",#REF!="Catastrófico"),CONCATENATE("R3C",#REF!),"")</f>
        <v>#REF!</v>
      </c>
      <c r="AI28" s="171" t="e">
        <f t="shared" si="24"/>
        <v>#REF!</v>
      </c>
      <c r="AJ28" s="171" t="e">
        <f t="shared" si="24"/>
        <v>#REF!</v>
      </c>
      <c r="AK28" s="171" t="e">
        <f t="shared" si="24"/>
        <v>#REF!</v>
      </c>
      <c r="AL28" s="171" t="e">
        <f t="shared" si="24"/>
        <v>#REF!</v>
      </c>
      <c r="AM28" s="171" t="e">
        <f t="shared" si="24"/>
        <v>#REF!</v>
      </c>
      <c r="AN28" s="1"/>
      <c r="AO28" s="429"/>
      <c r="AP28" s="272"/>
      <c r="AQ28" s="272"/>
      <c r="AR28" s="272"/>
      <c r="AS28" s="272"/>
      <c r="AT28" s="430"/>
      <c r="AU28" s="1"/>
      <c r="AV28" s="1"/>
      <c r="AW28" s="1"/>
      <c r="AX28" s="1"/>
      <c r="AY28" s="1"/>
      <c r="AZ28" s="1"/>
      <c r="BA28" s="1"/>
      <c r="BB28" s="1"/>
      <c r="BC28" s="1"/>
      <c r="BD28" s="1"/>
      <c r="BE28" s="1"/>
      <c r="BF28" s="1"/>
      <c r="BG28" s="1"/>
      <c r="BH28" s="1"/>
      <c r="BI28" s="1"/>
    </row>
    <row r="29" spans="1:61" ht="15" customHeight="1">
      <c r="A29" s="1"/>
      <c r="B29" s="446"/>
      <c r="C29" s="272"/>
      <c r="D29" s="273"/>
      <c r="E29" s="284"/>
      <c r="F29" s="272"/>
      <c r="G29" s="272"/>
      <c r="H29" s="272"/>
      <c r="I29" s="273"/>
      <c r="J29" s="173" t="e">
        <f t="shared" ref="J29:O29" si="25">IF(AND(#REF!="Media",#REF!="Leve"),CONCATENATE("R4C",#REF!),"")</f>
        <v>#REF!</v>
      </c>
      <c r="K29" s="173" t="e">
        <f t="shared" si="25"/>
        <v>#REF!</v>
      </c>
      <c r="L29" s="173" t="e">
        <f t="shared" si="25"/>
        <v>#REF!</v>
      </c>
      <c r="M29" s="173" t="e">
        <f t="shared" si="25"/>
        <v>#REF!</v>
      </c>
      <c r="N29" s="173" t="e">
        <f t="shared" si="25"/>
        <v>#REF!</v>
      </c>
      <c r="O29" s="173" t="e">
        <f t="shared" si="25"/>
        <v>#REF!</v>
      </c>
      <c r="P29" s="173" t="e">
        <f t="shared" ref="P29:U29" si="26">IF(AND(#REF!="Media",#REF!="Menor"),CONCATENATE("R4C",#REF!),"")</f>
        <v>#REF!</v>
      </c>
      <c r="Q29" s="173" t="e">
        <f t="shared" si="26"/>
        <v>#REF!</v>
      </c>
      <c r="R29" s="173" t="e">
        <f t="shared" si="26"/>
        <v>#REF!</v>
      </c>
      <c r="S29" s="173" t="e">
        <f t="shared" si="26"/>
        <v>#REF!</v>
      </c>
      <c r="T29" s="173" t="e">
        <f t="shared" si="26"/>
        <v>#REF!</v>
      </c>
      <c r="U29" s="173" t="e">
        <f t="shared" si="26"/>
        <v>#REF!</v>
      </c>
      <c r="V29" s="173" t="e">
        <f t="shared" ref="V29:AA29" si="27">IF(AND(#REF!="Media",#REF!="Moderado"),CONCATENATE("R4C",#REF!),"")</f>
        <v>#REF!</v>
      </c>
      <c r="W29" s="173" t="e">
        <f t="shared" si="27"/>
        <v>#REF!</v>
      </c>
      <c r="X29" s="173" t="e">
        <f t="shared" si="27"/>
        <v>#REF!</v>
      </c>
      <c r="Y29" s="173" t="e">
        <f t="shared" si="27"/>
        <v>#REF!</v>
      </c>
      <c r="Z29" s="173" t="e">
        <f t="shared" si="27"/>
        <v>#REF!</v>
      </c>
      <c r="AA29" s="173" t="e">
        <f t="shared" si="27"/>
        <v>#REF!</v>
      </c>
      <c r="AB29" s="170" t="e">
        <f t="shared" ref="AB29:AG29" si="28">IF(AND(#REF!="Media",#REF!="Mayor"),CONCATENATE("R4C",#REF!),"")</f>
        <v>#REF!</v>
      </c>
      <c r="AC29" s="170" t="e">
        <f t="shared" si="28"/>
        <v>#REF!</v>
      </c>
      <c r="AD29" s="170" t="e">
        <f t="shared" si="28"/>
        <v>#REF!</v>
      </c>
      <c r="AE29" s="170" t="e">
        <f t="shared" si="28"/>
        <v>#REF!</v>
      </c>
      <c r="AF29" s="170" t="e">
        <f t="shared" si="28"/>
        <v>#REF!</v>
      </c>
      <c r="AG29" s="170" t="e">
        <f t="shared" si="28"/>
        <v>#REF!</v>
      </c>
      <c r="AH29" s="171" t="e">
        <f t="shared" ref="AH29:AM29" si="29">IF(AND(#REF!="Media",#REF!="Catastrófico"),CONCATENATE("R4C",#REF!),"")</f>
        <v>#REF!</v>
      </c>
      <c r="AI29" s="171" t="e">
        <f t="shared" si="29"/>
        <v>#REF!</v>
      </c>
      <c r="AJ29" s="171" t="e">
        <f t="shared" si="29"/>
        <v>#REF!</v>
      </c>
      <c r="AK29" s="171" t="e">
        <f t="shared" si="29"/>
        <v>#REF!</v>
      </c>
      <c r="AL29" s="171" t="e">
        <f t="shared" si="29"/>
        <v>#REF!</v>
      </c>
      <c r="AM29" s="171" t="e">
        <f t="shared" si="29"/>
        <v>#REF!</v>
      </c>
      <c r="AN29" s="1"/>
      <c r="AO29" s="429"/>
      <c r="AP29" s="272"/>
      <c r="AQ29" s="272"/>
      <c r="AR29" s="272"/>
      <c r="AS29" s="272"/>
      <c r="AT29" s="430"/>
      <c r="AU29" s="1"/>
      <c r="AV29" s="1"/>
      <c r="AW29" s="1"/>
      <c r="AX29" s="1"/>
      <c r="AY29" s="1"/>
      <c r="AZ29" s="1"/>
      <c r="BA29" s="1"/>
      <c r="BB29" s="1"/>
      <c r="BC29" s="1"/>
      <c r="BD29" s="1"/>
      <c r="BE29" s="1"/>
      <c r="BF29" s="1"/>
      <c r="BG29" s="1"/>
      <c r="BH29" s="1"/>
      <c r="BI29" s="1"/>
    </row>
    <row r="30" spans="1:61" ht="15" customHeight="1">
      <c r="A30" s="1"/>
      <c r="B30" s="446"/>
      <c r="C30" s="272"/>
      <c r="D30" s="273"/>
      <c r="E30" s="284"/>
      <c r="F30" s="272"/>
      <c r="G30" s="272"/>
      <c r="H30" s="272"/>
      <c r="I30" s="273"/>
      <c r="J30" s="173" t="e">
        <f>IF(AND('Mapa final'!#REF!="Media",'Mapa final'!#REF!="Leve"),CONCATENATE("R5C",'Mapa final'!#REF!),"")</f>
        <v>#REF!</v>
      </c>
      <c r="K30" s="173" t="str">
        <f>IF(AND('Mapa final'!$AD$38="Media",'Mapa final'!$AF$38="Leve"),CONCATENATE("R5C",'Mapa final'!$T$38),"")</f>
        <v/>
      </c>
      <c r="L30" s="173" t="str">
        <f>IF(AND('Mapa final'!$AD$39="Media",'Mapa final'!$AF$39="Leve"),CONCATENATE("R5C",'Mapa final'!$T$39),"")</f>
        <v/>
      </c>
      <c r="M30" s="173" t="str">
        <f>IF(AND('Mapa final'!$AD$40="Media",'Mapa final'!$AF$40="Leve"),CONCATENATE("R5C",'Mapa final'!$T$40),"")</f>
        <v/>
      </c>
      <c r="N30" s="173" t="str">
        <f>IF(AND('Mapa final'!$AD$41="Media",'Mapa final'!$AF$41="Leve"),CONCATENATE("R5C",'Mapa final'!$T$41),"")</f>
        <v/>
      </c>
      <c r="O30" s="173" t="e">
        <f>IF(AND('Mapa final'!#REF!="Media",'Mapa final'!#REF!="Leve"),CONCATENATE("R5C",'Mapa final'!#REF!),"")</f>
        <v>#REF!</v>
      </c>
      <c r="P30" s="173" t="e">
        <f>IF(AND('Mapa final'!#REF!="Media",'Mapa final'!#REF!="Menor"),CONCATENATE("R5C",'Mapa final'!#REF!),"")</f>
        <v>#REF!</v>
      </c>
      <c r="Q30" s="173" t="str">
        <f>IF(AND('Mapa final'!$AD$38="Media",'Mapa final'!$AF$38="Menor"),CONCATENATE("R5C",'Mapa final'!$T$38),"")</f>
        <v/>
      </c>
      <c r="R30" s="173" t="str">
        <f>IF(AND('Mapa final'!$AD$39="Media",'Mapa final'!$AF$39="Menor"),CONCATENATE("R5C",'Mapa final'!$T$39),"")</f>
        <v/>
      </c>
      <c r="S30" s="173" t="str">
        <f>IF(AND('Mapa final'!$AD$40="Media",'Mapa final'!$AF$40="Menor"),CONCATENATE("R5C",'Mapa final'!$T$40),"")</f>
        <v/>
      </c>
      <c r="T30" s="173" t="str">
        <f>IF(AND('Mapa final'!$AD$41="Media",'Mapa final'!$AF$41="Menor"),CONCATENATE("R5C",'Mapa final'!$T$41),"")</f>
        <v/>
      </c>
      <c r="U30" s="173" t="e">
        <f>IF(AND('Mapa final'!#REF!="Media",'Mapa final'!#REF!="Menor"),CONCATENATE("R5C",'Mapa final'!#REF!),"")</f>
        <v>#REF!</v>
      </c>
      <c r="V30" s="173" t="e">
        <f>IF(AND('Mapa final'!#REF!="Media",'Mapa final'!#REF!="Moderado"),CONCATENATE("R5C",'Mapa final'!#REF!),"")</f>
        <v>#REF!</v>
      </c>
      <c r="W30" s="173" t="str">
        <f>IF(AND('Mapa final'!$AD$38="Media",'Mapa final'!$AF$38="Moderado"),CONCATENATE("R5C",'Mapa final'!$T$38),"")</f>
        <v/>
      </c>
      <c r="X30" s="173" t="str">
        <f>IF(AND('Mapa final'!$AD$39="Media",'Mapa final'!$AF$39="Moderado"),CONCATENATE("R5C",'Mapa final'!$T$39),"")</f>
        <v/>
      </c>
      <c r="Y30" s="173" t="str">
        <f>IF(AND('Mapa final'!$AD$40="Media",'Mapa final'!$AF$40="Moderado"),CONCATENATE("R5C",'Mapa final'!$T$40),"")</f>
        <v/>
      </c>
      <c r="Z30" s="173" t="str">
        <f>IF(AND('Mapa final'!$AD$41="Media",'Mapa final'!$AF$41="Moderado"),CONCATENATE("R5C",'Mapa final'!$T$41),"")</f>
        <v/>
      </c>
      <c r="AA30" s="173" t="e">
        <f>IF(AND('Mapa final'!#REF!="Media",'Mapa final'!#REF!="Moderado"),CONCATENATE("R5C",'Mapa final'!#REF!),"")</f>
        <v>#REF!</v>
      </c>
      <c r="AB30" s="170" t="e">
        <f>IF(AND('Mapa final'!#REF!="Media",'Mapa final'!#REF!="Mayor"),CONCATENATE("R5C",'Mapa final'!#REF!),"")</f>
        <v>#REF!</v>
      </c>
      <c r="AC30" s="170" t="str">
        <f>IF(AND('Mapa final'!$AD$38="Media",'Mapa final'!$AF$38="Mayor"),CONCATENATE("R5C",'Mapa final'!$T$38),"")</f>
        <v/>
      </c>
      <c r="AD30" s="170" t="str">
        <f>IF(AND('Mapa final'!$AD$39="Media",'Mapa final'!$AF$39="Mayor"),CONCATENATE("R5C",'Mapa final'!$T$39),"")</f>
        <v/>
      </c>
      <c r="AE30" s="170" t="str">
        <f>IF(AND('Mapa final'!$AD$40="Media",'Mapa final'!$AF$40="Mayor"),CONCATENATE("R5C",'Mapa final'!$T$40),"")</f>
        <v/>
      </c>
      <c r="AF30" s="170" t="str">
        <f>IF(AND('Mapa final'!$AD$41="Media",'Mapa final'!$AF$41="Mayor"),CONCATENATE("R5C",'Mapa final'!$T$41),"")</f>
        <v/>
      </c>
      <c r="AG30" s="170" t="e">
        <f>IF(AND('Mapa final'!#REF!="Media",'Mapa final'!#REF!="Mayor"),CONCATENATE("R5C",'Mapa final'!#REF!),"")</f>
        <v>#REF!</v>
      </c>
      <c r="AH30" s="171" t="e">
        <f>IF(AND('Mapa final'!#REF!="Media",'Mapa final'!#REF!="Catastrófico"),CONCATENATE("R5C",'Mapa final'!#REF!),"")</f>
        <v>#REF!</v>
      </c>
      <c r="AI30" s="171" t="str">
        <f>IF(AND('Mapa final'!$AD$38="Media",'Mapa final'!$AF$38="Catastrófico"),CONCATENATE("R5C",'Mapa final'!$T$38),"")</f>
        <v/>
      </c>
      <c r="AJ30" s="171" t="str">
        <f>IF(AND('Mapa final'!$AD$39="Media",'Mapa final'!$AF$39="Catastrófico"),CONCATENATE("R5C",'Mapa final'!$T$39),"")</f>
        <v/>
      </c>
      <c r="AK30" s="171" t="str">
        <f>IF(AND('Mapa final'!$AD$40="Media",'Mapa final'!$AF$40="Catastrófico"),CONCATENATE("R5C",'Mapa final'!$T$40),"")</f>
        <v/>
      </c>
      <c r="AL30" s="171" t="str">
        <f>IF(AND('Mapa final'!$AD$41="Media",'Mapa final'!$AF$41="Catastrófico"),CONCATENATE("R5C",'Mapa final'!$T$41),"")</f>
        <v/>
      </c>
      <c r="AM30" s="171" t="e">
        <f>IF(AND('Mapa final'!#REF!="Media",'Mapa final'!#REF!="Catastrófico"),CONCATENATE("R5C",'Mapa final'!#REF!),"")</f>
        <v>#REF!</v>
      </c>
      <c r="AN30" s="1"/>
      <c r="AO30" s="429"/>
      <c r="AP30" s="272"/>
      <c r="AQ30" s="272"/>
      <c r="AR30" s="272"/>
      <c r="AS30" s="272"/>
      <c r="AT30" s="430"/>
      <c r="AU30" s="1"/>
      <c r="AV30" s="1"/>
      <c r="AW30" s="1"/>
      <c r="AX30" s="1"/>
      <c r="AY30" s="1"/>
      <c r="AZ30" s="1"/>
      <c r="BA30" s="1"/>
      <c r="BB30" s="1"/>
      <c r="BC30" s="1"/>
      <c r="BD30" s="1"/>
      <c r="BE30" s="1"/>
      <c r="BF30" s="1"/>
      <c r="BG30" s="1"/>
      <c r="BH30" s="1"/>
      <c r="BI30" s="1"/>
    </row>
    <row r="31" spans="1:61" ht="15" customHeight="1">
      <c r="A31" s="1"/>
      <c r="B31" s="446"/>
      <c r="C31" s="272"/>
      <c r="D31" s="273"/>
      <c r="E31" s="284"/>
      <c r="F31" s="272"/>
      <c r="G31" s="272"/>
      <c r="H31" s="272"/>
      <c r="I31" s="273"/>
      <c r="J31" s="173" t="e">
        <f>IF(AND('Mapa final'!#REF!="Media",'Mapa final'!#REF!="Leve"),CONCATENATE("R6C",'Mapa final'!#REF!),"")</f>
        <v>#REF!</v>
      </c>
      <c r="K31" s="173" t="e">
        <f>IF(AND('Mapa final'!#REF!="Media",'Mapa final'!#REF!="Leve"),CONCATENATE("R6C",'Mapa final'!#REF!),"")</f>
        <v>#REF!</v>
      </c>
      <c r="L31" s="173" t="e">
        <f>IF(AND('Mapa final'!#REF!="Media",'Mapa final'!#REF!="Leve"),CONCATENATE("R6C",'Mapa final'!#REF!),"")</f>
        <v>#REF!</v>
      </c>
      <c r="M31" s="173" t="e">
        <f>IF(AND('Mapa final'!#REF!="Media",'Mapa final'!#REF!="Leve"),CONCATENATE("R6C",'Mapa final'!#REF!),"")</f>
        <v>#REF!</v>
      </c>
      <c r="N31" s="173" t="e">
        <f>IF(AND('Mapa final'!#REF!="Media",'Mapa final'!#REF!="Leve"),CONCATENATE("R6C",'Mapa final'!#REF!),"")</f>
        <v>#REF!</v>
      </c>
      <c r="O31" s="173" t="e">
        <f>IF(AND('Mapa final'!#REF!="Media",'Mapa final'!#REF!="Leve"),CONCATENATE("R6C",'Mapa final'!#REF!),"")</f>
        <v>#REF!</v>
      </c>
      <c r="P31" s="173" t="e">
        <f>IF(AND('Mapa final'!#REF!="Media",'Mapa final'!#REF!="Menor"),CONCATENATE("R6C",'Mapa final'!#REF!),"")</f>
        <v>#REF!</v>
      </c>
      <c r="Q31" s="173" t="e">
        <f>IF(AND('Mapa final'!#REF!="Media",'Mapa final'!#REF!="Menor"),CONCATENATE("R6C",'Mapa final'!#REF!),"")</f>
        <v>#REF!</v>
      </c>
      <c r="R31" s="173" t="e">
        <f>IF(AND('Mapa final'!#REF!="Media",'Mapa final'!#REF!="Menor"),CONCATENATE("R6C",'Mapa final'!#REF!),"")</f>
        <v>#REF!</v>
      </c>
      <c r="S31" s="173" t="e">
        <f>IF(AND('Mapa final'!#REF!="Media",'Mapa final'!#REF!="Menor"),CONCATENATE("R6C",'Mapa final'!#REF!),"")</f>
        <v>#REF!</v>
      </c>
      <c r="T31" s="173" t="e">
        <f>IF(AND('Mapa final'!#REF!="Media",'Mapa final'!#REF!="Menor"),CONCATENATE("R6C",'Mapa final'!#REF!),"")</f>
        <v>#REF!</v>
      </c>
      <c r="U31" s="173" t="e">
        <f>IF(AND('Mapa final'!#REF!="Media",'Mapa final'!#REF!="Menor"),CONCATENATE("R6C",'Mapa final'!#REF!),"")</f>
        <v>#REF!</v>
      </c>
      <c r="V31" s="173" t="e">
        <f>IF(AND('Mapa final'!#REF!="Media",'Mapa final'!#REF!="Moderado"),CONCATENATE("R6C",'Mapa final'!#REF!),"")</f>
        <v>#REF!</v>
      </c>
      <c r="W31" s="173" t="e">
        <f>IF(AND('Mapa final'!#REF!="Media",'Mapa final'!#REF!="Moderado"),CONCATENATE("R6C",'Mapa final'!#REF!),"")</f>
        <v>#REF!</v>
      </c>
      <c r="X31" s="173" t="e">
        <f>IF(AND('Mapa final'!#REF!="Media",'Mapa final'!#REF!="Moderado"),CONCATENATE("R6C",'Mapa final'!#REF!),"")</f>
        <v>#REF!</v>
      </c>
      <c r="Y31" s="173" t="e">
        <f>IF(AND('Mapa final'!#REF!="Media",'Mapa final'!#REF!="Moderado"),CONCATENATE("R6C",'Mapa final'!#REF!),"")</f>
        <v>#REF!</v>
      </c>
      <c r="Z31" s="173" t="e">
        <f>IF(AND('Mapa final'!#REF!="Media",'Mapa final'!#REF!="Moderado"),CONCATENATE("R6C",'Mapa final'!#REF!),"")</f>
        <v>#REF!</v>
      </c>
      <c r="AA31" s="173" t="e">
        <f>IF(AND('Mapa final'!#REF!="Media",'Mapa final'!#REF!="Moderado"),CONCATENATE("R6C",'Mapa final'!#REF!),"")</f>
        <v>#REF!</v>
      </c>
      <c r="AB31" s="170" t="e">
        <f>IF(AND('Mapa final'!#REF!="Media",'Mapa final'!#REF!="Mayor"),CONCATENATE("R6C",'Mapa final'!#REF!),"")</f>
        <v>#REF!</v>
      </c>
      <c r="AC31" s="170" t="e">
        <f>IF(AND('Mapa final'!#REF!="Media",'Mapa final'!#REF!="Mayor"),CONCATENATE("R6C",'Mapa final'!#REF!),"")</f>
        <v>#REF!</v>
      </c>
      <c r="AD31" s="170" t="e">
        <f>IF(AND('Mapa final'!#REF!="Media",'Mapa final'!#REF!="Mayor"),CONCATENATE("R6C",'Mapa final'!#REF!),"")</f>
        <v>#REF!</v>
      </c>
      <c r="AE31" s="170" t="e">
        <f>IF(AND('Mapa final'!#REF!="Media",'Mapa final'!#REF!="Mayor"),CONCATENATE("R6C",'Mapa final'!#REF!),"")</f>
        <v>#REF!</v>
      </c>
      <c r="AF31" s="170" t="e">
        <f>IF(AND('Mapa final'!#REF!="Media",'Mapa final'!#REF!="Mayor"),CONCATENATE("R6C",'Mapa final'!#REF!),"")</f>
        <v>#REF!</v>
      </c>
      <c r="AG31" s="170" t="e">
        <f>IF(AND('Mapa final'!#REF!="Media",'Mapa final'!#REF!="Mayor"),CONCATENATE("R6C",'Mapa final'!#REF!),"")</f>
        <v>#REF!</v>
      </c>
      <c r="AH31" s="171" t="e">
        <f>IF(AND('Mapa final'!#REF!="Media",'Mapa final'!#REF!="Catastrófico"),CONCATENATE("R6C",'Mapa final'!#REF!),"")</f>
        <v>#REF!</v>
      </c>
      <c r="AI31" s="171" t="e">
        <f>IF(AND('Mapa final'!#REF!="Media",'Mapa final'!#REF!="Catastrófico"),CONCATENATE("R6C",'Mapa final'!#REF!),"")</f>
        <v>#REF!</v>
      </c>
      <c r="AJ31" s="171" t="e">
        <f>IF(AND('Mapa final'!#REF!="Media",'Mapa final'!#REF!="Catastrófico"),CONCATENATE("R6C",'Mapa final'!#REF!),"")</f>
        <v>#REF!</v>
      </c>
      <c r="AK31" s="171" t="e">
        <f>IF(AND('Mapa final'!#REF!="Media",'Mapa final'!#REF!="Catastrófico"),CONCATENATE("R6C",'Mapa final'!#REF!),"")</f>
        <v>#REF!</v>
      </c>
      <c r="AL31" s="171" t="e">
        <f>IF(AND('Mapa final'!#REF!="Media",'Mapa final'!#REF!="Catastrófico"),CONCATENATE("R6C",'Mapa final'!#REF!),"")</f>
        <v>#REF!</v>
      </c>
      <c r="AM31" s="171" t="e">
        <f>IF(AND('Mapa final'!#REF!="Media",'Mapa final'!#REF!="Catastrófico"),CONCATENATE("R6C",'Mapa final'!#REF!),"")</f>
        <v>#REF!</v>
      </c>
      <c r="AN31" s="1"/>
      <c r="AO31" s="429"/>
      <c r="AP31" s="272"/>
      <c r="AQ31" s="272"/>
      <c r="AR31" s="272"/>
      <c r="AS31" s="272"/>
      <c r="AT31" s="430"/>
      <c r="AU31" s="1"/>
      <c r="AV31" s="1"/>
      <c r="AW31" s="1"/>
      <c r="AX31" s="1"/>
      <c r="AY31" s="1"/>
      <c r="AZ31" s="1"/>
      <c r="BA31" s="1"/>
      <c r="BB31" s="1"/>
      <c r="BC31" s="1"/>
      <c r="BD31" s="1"/>
      <c r="BE31" s="1"/>
      <c r="BF31" s="1"/>
      <c r="BG31" s="1"/>
      <c r="BH31" s="1"/>
      <c r="BI31" s="1"/>
    </row>
    <row r="32" spans="1:61" ht="15" customHeight="1">
      <c r="A32" s="1"/>
      <c r="B32" s="446"/>
      <c r="C32" s="272"/>
      <c r="D32" s="273"/>
      <c r="E32" s="284"/>
      <c r="F32" s="272"/>
      <c r="G32" s="272"/>
      <c r="H32" s="272"/>
      <c r="I32" s="273"/>
      <c r="J32" s="173" t="e">
        <f>IF(AND('Mapa final'!#REF!="Media",'Mapa final'!#REF!="Leve"),CONCATENATE("R7C",'Mapa final'!#REF!),"")</f>
        <v>#REF!</v>
      </c>
      <c r="K32" s="173" t="e">
        <f>IF(AND('Mapa final'!#REF!="Media",'Mapa final'!#REF!="Leve"),CONCATENATE("R7C",'Mapa final'!#REF!),"")</f>
        <v>#REF!</v>
      </c>
      <c r="L32" s="173" t="e">
        <f>IF(AND('Mapa final'!#REF!="Media",'Mapa final'!#REF!="Leve"),CONCATENATE("R7C",'Mapa final'!#REF!),"")</f>
        <v>#REF!</v>
      </c>
      <c r="M32" s="173" t="e">
        <f>IF(AND('Mapa final'!#REF!="Media",'Mapa final'!#REF!="Leve"),CONCATENATE("R7C",'Mapa final'!#REF!),"")</f>
        <v>#REF!</v>
      </c>
      <c r="N32" s="173" t="e">
        <f>IF(AND('Mapa final'!#REF!="Media",'Mapa final'!#REF!="Leve"),CONCATENATE("R7C",'Mapa final'!#REF!),"")</f>
        <v>#REF!</v>
      </c>
      <c r="O32" s="173" t="e">
        <f>IF(AND('Mapa final'!#REF!="Media",'Mapa final'!#REF!="Leve"),CONCATENATE("R7C",'Mapa final'!#REF!),"")</f>
        <v>#REF!</v>
      </c>
      <c r="P32" s="173" t="e">
        <f>IF(AND('Mapa final'!#REF!="Media",'Mapa final'!#REF!="Menor"),CONCATENATE("R7C",'Mapa final'!#REF!),"")</f>
        <v>#REF!</v>
      </c>
      <c r="Q32" s="173" t="e">
        <f>IF(AND('Mapa final'!#REF!="Media",'Mapa final'!#REF!="Menor"),CONCATENATE("R7C",'Mapa final'!#REF!),"")</f>
        <v>#REF!</v>
      </c>
      <c r="R32" s="173" t="e">
        <f>IF(AND('Mapa final'!#REF!="Media",'Mapa final'!#REF!="Menor"),CONCATENATE("R7C",'Mapa final'!#REF!),"")</f>
        <v>#REF!</v>
      </c>
      <c r="S32" s="173" t="e">
        <f>IF(AND('Mapa final'!#REF!="Media",'Mapa final'!#REF!="Menor"),CONCATENATE("R7C",'Mapa final'!#REF!),"")</f>
        <v>#REF!</v>
      </c>
      <c r="T32" s="173" t="e">
        <f>IF(AND('Mapa final'!#REF!="Media",'Mapa final'!#REF!="Menor"),CONCATENATE("R7C",'Mapa final'!#REF!),"")</f>
        <v>#REF!</v>
      </c>
      <c r="U32" s="173" t="e">
        <f>IF(AND('Mapa final'!#REF!="Media",'Mapa final'!#REF!="Menor"),CONCATENATE("R7C",'Mapa final'!#REF!),"")</f>
        <v>#REF!</v>
      </c>
      <c r="V32" s="173" t="e">
        <f>IF(AND('Mapa final'!#REF!="Media",'Mapa final'!#REF!="Moderado"),CONCATENATE("R7C",'Mapa final'!#REF!),"")</f>
        <v>#REF!</v>
      </c>
      <c r="W32" s="173" t="e">
        <f>IF(AND('Mapa final'!#REF!="Media",'Mapa final'!#REF!="Moderado"),CONCATENATE("R7C",'Mapa final'!#REF!),"")</f>
        <v>#REF!</v>
      </c>
      <c r="X32" s="173" t="e">
        <f>IF(AND('Mapa final'!#REF!="Media",'Mapa final'!#REF!="Moderado"),CONCATENATE("R7C",'Mapa final'!#REF!),"")</f>
        <v>#REF!</v>
      </c>
      <c r="Y32" s="173" t="e">
        <f>IF(AND('Mapa final'!#REF!="Media",'Mapa final'!#REF!="Moderado"),CONCATENATE("R7C",'Mapa final'!#REF!),"")</f>
        <v>#REF!</v>
      </c>
      <c r="Z32" s="173" t="e">
        <f>IF(AND('Mapa final'!#REF!="Media",'Mapa final'!#REF!="Moderado"),CONCATENATE("R7C",'Mapa final'!#REF!),"")</f>
        <v>#REF!</v>
      </c>
      <c r="AA32" s="173" t="e">
        <f>IF(AND('Mapa final'!#REF!="Media",'Mapa final'!#REF!="Moderado"),CONCATENATE("R7C",'Mapa final'!#REF!),"")</f>
        <v>#REF!</v>
      </c>
      <c r="AB32" s="170" t="e">
        <f>IF(AND('Mapa final'!#REF!="Media",'Mapa final'!#REF!="Mayor"),CONCATENATE("R7C",'Mapa final'!#REF!),"")</f>
        <v>#REF!</v>
      </c>
      <c r="AC32" s="170" t="e">
        <f>IF(AND('Mapa final'!#REF!="Media",'Mapa final'!#REF!="Mayor"),CONCATENATE("R7C",'Mapa final'!#REF!),"")</f>
        <v>#REF!</v>
      </c>
      <c r="AD32" s="170" t="e">
        <f>IF(AND('Mapa final'!#REF!="Media",'Mapa final'!#REF!="Mayor"),CONCATENATE("R7C",'Mapa final'!#REF!),"")</f>
        <v>#REF!</v>
      </c>
      <c r="AE32" s="170" t="e">
        <f>IF(AND('Mapa final'!#REF!="Media",'Mapa final'!#REF!="Mayor"),CONCATENATE("R7C",'Mapa final'!#REF!),"")</f>
        <v>#REF!</v>
      </c>
      <c r="AF32" s="170" t="e">
        <f>IF(AND('Mapa final'!#REF!="Media",'Mapa final'!#REF!="Mayor"),CONCATENATE("R7C",'Mapa final'!#REF!),"")</f>
        <v>#REF!</v>
      </c>
      <c r="AG32" s="170" t="e">
        <f>IF(AND('Mapa final'!#REF!="Media",'Mapa final'!#REF!="Mayor"),CONCATENATE("R7C",'Mapa final'!#REF!),"")</f>
        <v>#REF!</v>
      </c>
      <c r="AH32" s="171" t="e">
        <f>IF(AND('Mapa final'!#REF!="Media",'Mapa final'!#REF!="Catastrófico"),CONCATENATE("R7C",'Mapa final'!#REF!),"")</f>
        <v>#REF!</v>
      </c>
      <c r="AI32" s="171" t="e">
        <f>IF(AND('Mapa final'!#REF!="Media",'Mapa final'!#REF!="Catastrófico"),CONCATENATE("R7C",'Mapa final'!#REF!),"")</f>
        <v>#REF!</v>
      </c>
      <c r="AJ32" s="171" t="e">
        <f>IF(AND('Mapa final'!#REF!="Media",'Mapa final'!#REF!="Catastrófico"),CONCATENATE("R7C",'Mapa final'!#REF!),"")</f>
        <v>#REF!</v>
      </c>
      <c r="AK32" s="171" t="e">
        <f>IF(AND('Mapa final'!#REF!="Media",'Mapa final'!#REF!="Catastrófico"),CONCATENATE("R7C",'Mapa final'!#REF!),"")</f>
        <v>#REF!</v>
      </c>
      <c r="AL32" s="171" t="e">
        <f>IF(AND('Mapa final'!#REF!="Media",'Mapa final'!#REF!="Catastrófico"),CONCATENATE("R7C",'Mapa final'!#REF!),"")</f>
        <v>#REF!</v>
      </c>
      <c r="AM32" s="171" t="e">
        <f>IF(AND('Mapa final'!#REF!="Media",'Mapa final'!#REF!="Catastrófico"),CONCATENATE("R7C",'Mapa final'!#REF!),"")</f>
        <v>#REF!</v>
      </c>
      <c r="AN32" s="1"/>
      <c r="AO32" s="429"/>
      <c r="AP32" s="272"/>
      <c r="AQ32" s="272"/>
      <c r="AR32" s="272"/>
      <c r="AS32" s="272"/>
      <c r="AT32" s="430"/>
      <c r="AU32" s="1"/>
      <c r="AV32" s="1"/>
      <c r="AW32" s="1"/>
      <c r="AX32" s="1"/>
      <c r="AY32" s="1"/>
      <c r="AZ32" s="1"/>
      <c r="BA32" s="1"/>
      <c r="BB32" s="1"/>
      <c r="BC32" s="1"/>
      <c r="BD32" s="1"/>
      <c r="BE32" s="1"/>
      <c r="BF32" s="1"/>
      <c r="BG32" s="1"/>
      <c r="BH32" s="1"/>
      <c r="BI32" s="1"/>
    </row>
    <row r="33" spans="1:61" ht="15" customHeight="1">
      <c r="A33" s="1"/>
      <c r="B33" s="446"/>
      <c r="C33" s="272"/>
      <c r="D33" s="273"/>
      <c r="E33" s="284"/>
      <c r="F33" s="272"/>
      <c r="G33" s="272"/>
      <c r="H33" s="272"/>
      <c r="I33" s="273"/>
      <c r="J33" s="173" t="e">
        <f>IF(AND('Mapa final'!#REF!="Media",'Mapa final'!#REF!="Leve"),CONCATENATE("R8C",'Mapa final'!#REF!),"")</f>
        <v>#REF!</v>
      </c>
      <c r="K33" s="173" t="e">
        <f>IF(AND('Mapa final'!#REF!="Media",'Mapa final'!#REF!="Leve"),CONCATENATE("R8C",'Mapa final'!#REF!),"")</f>
        <v>#REF!</v>
      </c>
      <c r="L33" s="173" t="e">
        <f>IF(AND('Mapa final'!#REF!="Media",'Mapa final'!#REF!="Leve"),CONCATENATE("R8C",'Mapa final'!#REF!),"")</f>
        <v>#REF!</v>
      </c>
      <c r="M33" s="173" t="e">
        <f>IF(AND('Mapa final'!#REF!="Media",'Mapa final'!#REF!="Leve"),CONCATENATE("R8C",'Mapa final'!#REF!),"")</f>
        <v>#REF!</v>
      </c>
      <c r="N33" s="173" t="e">
        <f>IF(AND('Mapa final'!#REF!="Media",'Mapa final'!#REF!="Leve"),CONCATENATE("R8C",'Mapa final'!#REF!),"")</f>
        <v>#REF!</v>
      </c>
      <c r="O33" s="173" t="e">
        <f>IF(AND('Mapa final'!#REF!="Media",'Mapa final'!#REF!="Leve"),CONCATENATE("R8C",'Mapa final'!#REF!),"")</f>
        <v>#REF!</v>
      </c>
      <c r="P33" s="173" t="e">
        <f>IF(AND('Mapa final'!#REF!="Media",'Mapa final'!#REF!="Menor"),CONCATENATE("R8C",'Mapa final'!#REF!),"")</f>
        <v>#REF!</v>
      </c>
      <c r="Q33" s="173" t="e">
        <f>IF(AND('Mapa final'!#REF!="Media",'Mapa final'!#REF!="Menor"),CONCATENATE("R8C",'Mapa final'!#REF!),"")</f>
        <v>#REF!</v>
      </c>
      <c r="R33" s="173" t="e">
        <f>IF(AND('Mapa final'!#REF!="Media",'Mapa final'!#REF!="Menor"),CONCATENATE("R8C",'Mapa final'!#REF!),"")</f>
        <v>#REF!</v>
      </c>
      <c r="S33" s="173" t="e">
        <f>IF(AND('Mapa final'!#REF!="Media",'Mapa final'!#REF!="Menor"),CONCATENATE("R8C",'Mapa final'!#REF!),"")</f>
        <v>#REF!</v>
      </c>
      <c r="T33" s="173" t="e">
        <f>IF(AND('Mapa final'!#REF!="Media",'Mapa final'!#REF!="Menor"),CONCATENATE("R8C",'Mapa final'!#REF!),"")</f>
        <v>#REF!</v>
      </c>
      <c r="U33" s="173" t="e">
        <f>IF(AND('Mapa final'!#REF!="Media",'Mapa final'!#REF!="Menor"),CONCATENATE("R8C",'Mapa final'!#REF!),"")</f>
        <v>#REF!</v>
      </c>
      <c r="V33" s="173" t="e">
        <f>IF(AND('Mapa final'!#REF!="Media",'Mapa final'!#REF!="Moderado"),CONCATENATE("R8C",'Mapa final'!#REF!),"")</f>
        <v>#REF!</v>
      </c>
      <c r="W33" s="173" t="e">
        <f>IF(AND('Mapa final'!#REF!="Media",'Mapa final'!#REF!="Moderado"),CONCATENATE("R8C",'Mapa final'!#REF!),"")</f>
        <v>#REF!</v>
      </c>
      <c r="X33" s="173" t="e">
        <f>IF(AND('Mapa final'!#REF!="Media",'Mapa final'!#REF!="Moderado"),CONCATENATE("R8C",'Mapa final'!#REF!),"")</f>
        <v>#REF!</v>
      </c>
      <c r="Y33" s="173" t="e">
        <f>IF(AND('Mapa final'!#REF!="Media",'Mapa final'!#REF!="Moderado"),CONCATENATE("R8C",'Mapa final'!#REF!),"")</f>
        <v>#REF!</v>
      </c>
      <c r="Z33" s="173" t="e">
        <f>IF(AND('Mapa final'!#REF!="Media",'Mapa final'!#REF!="Moderado"),CONCATENATE("R8C",'Mapa final'!#REF!),"")</f>
        <v>#REF!</v>
      </c>
      <c r="AA33" s="173" t="e">
        <f>IF(AND('Mapa final'!#REF!="Media",'Mapa final'!#REF!="Moderado"),CONCATENATE("R8C",'Mapa final'!#REF!),"")</f>
        <v>#REF!</v>
      </c>
      <c r="AB33" s="170" t="e">
        <f>IF(AND('Mapa final'!#REF!="Media",'Mapa final'!#REF!="Mayor"),CONCATENATE("R8C",'Mapa final'!#REF!),"")</f>
        <v>#REF!</v>
      </c>
      <c r="AC33" s="170" t="e">
        <f>IF(AND('Mapa final'!#REF!="Media",'Mapa final'!#REF!="Mayor"),CONCATENATE("R8C",'Mapa final'!#REF!),"")</f>
        <v>#REF!</v>
      </c>
      <c r="AD33" s="170" t="e">
        <f>IF(AND('Mapa final'!#REF!="Media",'Mapa final'!#REF!="Mayor"),CONCATENATE("R8C",'Mapa final'!#REF!),"")</f>
        <v>#REF!</v>
      </c>
      <c r="AE33" s="170" t="e">
        <f>IF(AND('Mapa final'!#REF!="Media",'Mapa final'!#REF!="Mayor"),CONCATENATE("R8C",'Mapa final'!#REF!),"")</f>
        <v>#REF!</v>
      </c>
      <c r="AF33" s="170" t="e">
        <f>IF(AND('Mapa final'!#REF!="Media",'Mapa final'!#REF!="Mayor"),CONCATENATE("R8C",'Mapa final'!#REF!),"")</f>
        <v>#REF!</v>
      </c>
      <c r="AG33" s="170" t="e">
        <f>IF(AND('Mapa final'!#REF!="Media",'Mapa final'!#REF!="Mayor"),CONCATENATE("R8C",'Mapa final'!#REF!),"")</f>
        <v>#REF!</v>
      </c>
      <c r="AH33" s="171" t="e">
        <f>IF(AND('Mapa final'!#REF!="Media",'Mapa final'!#REF!="Catastrófico"),CONCATENATE("R8C",'Mapa final'!#REF!),"")</f>
        <v>#REF!</v>
      </c>
      <c r="AI33" s="171" t="e">
        <f>IF(AND('Mapa final'!#REF!="Media",'Mapa final'!#REF!="Catastrófico"),CONCATENATE("R8C",'Mapa final'!#REF!),"")</f>
        <v>#REF!</v>
      </c>
      <c r="AJ33" s="171" t="e">
        <f>IF(AND('Mapa final'!#REF!="Media",'Mapa final'!#REF!="Catastrófico"),CONCATENATE("R8C",'Mapa final'!#REF!),"")</f>
        <v>#REF!</v>
      </c>
      <c r="AK33" s="171" t="e">
        <f>IF(AND('Mapa final'!#REF!="Media",'Mapa final'!#REF!="Catastrófico"),CONCATENATE("R8C",'Mapa final'!#REF!),"")</f>
        <v>#REF!</v>
      </c>
      <c r="AL33" s="171" t="e">
        <f>IF(AND('Mapa final'!#REF!="Media",'Mapa final'!#REF!="Catastrófico"),CONCATENATE("R8C",'Mapa final'!#REF!),"")</f>
        <v>#REF!</v>
      </c>
      <c r="AM33" s="171" t="e">
        <f>IF(AND('Mapa final'!#REF!="Media",'Mapa final'!#REF!="Catastrófico"),CONCATENATE("R8C",'Mapa final'!#REF!),"")</f>
        <v>#REF!</v>
      </c>
      <c r="AN33" s="1"/>
      <c r="AO33" s="429"/>
      <c r="AP33" s="272"/>
      <c r="AQ33" s="272"/>
      <c r="AR33" s="272"/>
      <c r="AS33" s="272"/>
      <c r="AT33" s="430"/>
      <c r="AU33" s="1"/>
      <c r="AV33" s="1"/>
      <c r="AW33" s="1"/>
      <c r="AX33" s="1"/>
      <c r="AY33" s="1"/>
      <c r="AZ33" s="1"/>
      <c r="BA33" s="1"/>
      <c r="BB33" s="1"/>
      <c r="BC33" s="1"/>
      <c r="BD33" s="1"/>
      <c r="BE33" s="1"/>
      <c r="BF33" s="1"/>
      <c r="BG33" s="1"/>
      <c r="BH33" s="1"/>
      <c r="BI33" s="1"/>
    </row>
    <row r="34" spans="1:61" ht="15" customHeight="1">
      <c r="A34" s="1"/>
      <c r="B34" s="446"/>
      <c r="C34" s="272"/>
      <c r="D34" s="273"/>
      <c r="E34" s="284"/>
      <c r="F34" s="272"/>
      <c r="G34" s="272"/>
      <c r="H34" s="272"/>
      <c r="I34" s="273"/>
      <c r="J34" s="173" t="e">
        <f>IF(AND('Mapa final'!#REF!="Media",'Mapa final'!#REF!="Leve"),CONCATENATE("R9C",'Mapa final'!#REF!),"")</f>
        <v>#REF!</v>
      </c>
      <c r="K34" s="173" t="e">
        <f>IF(AND('Mapa final'!#REF!="Media",'Mapa final'!#REF!="Leve"),CONCATENATE("R9C",'Mapa final'!#REF!),"")</f>
        <v>#REF!</v>
      </c>
      <c r="L34" s="173" t="e">
        <f>IF(AND('Mapa final'!#REF!="Media",'Mapa final'!#REF!="Leve"),CONCATENATE("R9C",'Mapa final'!#REF!),"")</f>
        <v>#REF!</v>
      </c>
      <c r="M34" s="173" t="e">
        <f>IF(AND('Mapa final'!#REF!="Media",'Mapa final'!#REF!="Leve"),CONCATENATE("R9C",'Mapa final'!#REF!),"")</f>
        <v>#REF!</v>
      </c>
      <c r="N34" s="173" t="e">
        <f>IF(AND('Mapa final'!#REF!="Media",'Mapa final'!#REF!="Leve"),CONCATENATE("R9C",'Mapa final'!#REF!),"")</f>
        <v>#REF!</v>
      </c>
      <c r="O34" s="173" t="e">
        <f>IF(AND('Mapa final'!#REF!="Media",'Mapa final'!#REF!="Leve"),CONCATENATE("R9C",'Mapa final'!#REF!),"")</f>
        <v>#REF!</v>
      </c>
      <c r="P34" s="173" t="e">
        <f>IF(AND('Mapa final'!#REF!="Media",'Mapa final'!#REF!="Menor"),CONCATENATE("R9C",'Mapa final'!#REF!),"")</f>
        <v>#REF!</v>
      </c>
      <c r="Q34" s="173" t="e">
        <f>IF(AND('Mapa final'!#REF!="Media",'Mapa final'!#REF!="Menor"),CONCATENATE("R9C",'Mapa final'!#REF!),"")</f>
        <v>#REF!</v>
      </c>
      <c r="R34" s="173" t="e">
        <f>IF(AND('Mapa final'!#REF!="Media",'Mapa final'!#REF!="Menor"),CONCATENATE("R9C",'Mapa final'!#REF!),"")</f>
        <v>#REF!</v>
      </c>
      <c r="S34" s="173" t="e">
        <f>IF(AND('Mapa final'!#REF!="Media",'Mapa final'!#REF!="Menor"),CONCATENATE("R9C",'Mapa final'!#REF!),"")</f>
        <v>#REF!</v>
      </c>
      <c r="T34" s="173" t="e">
        <f>IF(AND('Mapa final'!#REF!="Media",'Mapa final'!#REF!="Menor"),CONCATENATE("R9C",'Mapa final'!#REF!),"")</f>
        <v>#REF!</v>
      </c>
      <c r="U34" s="173" t="e">
        <f>IF(AND('Mapa final'!#REF!="Media",'Mapa final'!#REF!="Menor"),CONCATENATE("R9C",'Mapa final'!#REF!),"")</f>
        <v>#REF!</v>
      </c>
      <c r="V34" s="173" t="e">
        <f>IF(AND('Mapa final'!#REF!="Media",'Mapa final'!#REF!="Moderado"),CONCATENATE("R9C",'Mapa final'!#REF!),"")</f>
        <v>#REF!</v>
      </c>
      <c r="W34" s="173" t="e">
        <f>IF(AND('Mapa final'!#REF!="Media",'Mapa final'!#REF!="Moderado"),CONCATENATE("R9C",'Mapa final'!#REF!),"")</f>
        <v>#REF!</v>
      </c>
      <c r="X34" s="173" t="e">
        <f>IF(AND('Mapa final'!#REF!="Media",'Mapa final'!#REF!="Moderado"),CONCATENATE("R9C",'Mapa final'!#REF!),"")</f>
        <v>#REF!</v>
      </c>
      <c r="Y34" s="173" t="e">
        <f>IF(AND('Mapa final'!#REF!="Media",'Mapa final'!#REF!="Moderado"),CONCATENATE("R9C",'Mapa final'!#REF!),"")</f>
        <v>#REF!</v>
      </c>
      <c r="Z34" s="173" t="e">
        <f>IF(AND('Mapa final'!#REF!="Media",'Mapa final'!#REF!="Moderado"),CONCATENATE("R9C",'Mapa final'!#REF!),"")</f>
        <v>#REF!</v>
      </c>
      <c r="AA34" s="173" t="e">
        <f>IF(AND('Mapa final'!#REF!="Media",'Mapa final'!#REF!="Moderado"),CONCATENATE("R9C",'Mapa final'!#REF!),"")</f>
        <v>#REF!</v>
      </c>
      <c r="AB34" s="170" t="e">
        <f>IF(AND('Mapa final'!#REF!="Media",'Mapa final'!#REF!="Mayor"),CONCATENATE("R9C",'Mapa final'!#REF!),"")</f>
        <v>#REF!</v>
      </c>
      <c r="AC34" s="170" t="e">
        <f>IF(AND('Mapa final'!#REF!="Media",'Mapa final'!#REF!="Mayor"),CONCATENATE("R9C",'Mapa final'!#REF!),"")</f>
        <v>#REF!</v>
      </c>
      <c r="AD34" s="170" t="e">
        <f>IF(AND('Mapa final'!#REF!="Media",'Mapa final'!#REF!="Mayor"),CONCATENATE("R9C",'Mapa final'!#REF!),"")</f>
        <v>#REF!</v>
      </c>
      <c r="AE34" s="170" t="e">
        <f>IF(AND('Mapa final'!#REF!="Media",'Mapa final'!#REF!="Mayor"),CONCATENATE("R9C",'Mapa final'!#REF!),"")</f>
        <v>#REF!</v>
      </c>
      <c r="AF34" s="170" t="e">
        <f>IF(AND('Mapa final'!#REF!="Media",'Mapa final'!#REF!="Mayor"),CONCATENATE("R9C",'Mapa final'!#REF!),"")</f>
        <v>#REF!</v>
      </c>
      <c r="AG34" s="170" t="e">
        <f>IF(AND('Mapa final'!#REF!="Media",'Mapa final'!#REF!="Mayor"),CONCATENATE("R9C",'Mapa final'!#REF!),"")</f>
        <v>#REF!</v>
      </c>
      <c r="AH34" s="171" t="e">
        <f>IF(AND('Mapa final'!#REF!="Media",'Mapa final'!#REF!="Catastrófico"),CONCATENATE("R9C",'Mapa final'!#REF!),"")</f>
        <v>#REF!</v>
      </c>
      <c r="AI34" s="171" t="e">
        <f>IF(AND('Mapa final'!#REF!="Media",'Mapa final'!#REF!="Catastrófico"),CONCATENATE("R9C",'Mapa final'!#REF!),"")</f>
        <v>#REF!</v>
      </c>
      <c r="AJ34" s="171" t="e">
        <f>IF(AND('Mapa final'!#REF!="Media",'Mapa final'!#REF!="Catastrófico"),CONCATENATE("R9C",'Mapa final'!#REF!),"")</f>
        <v>#REF!</v>
      </c>
      <c r="AK34" s="171" t="e">
        <f>IF(AND('Mapa final'!#REF!="Media",'Mapa final'!#REF!="Catastrófico"),CONCATENATE("R9C",'Mapa final'!#REF!),"")</f>
        <v>#REF!</v>
      </c>
      <c r="AL34" s="171" t="e">
        <f>IF(AND('Mapa final'!#REF!="Media",'Mapa final'!#REF!="Catastrófico"),CONCATENATE("R9C",'Mapa final'!#REF!),"")</f>
        <v>#REF!</v>
      </c>
      <c r="AM34" s="171" t="e">
        <f>IF(AND('Mapa final'!#REF!="Media",'Mapa final'!#REF!="Catastrófico"),CONCATENATE("R9C",'Mapa final'!#REF!),"")</f>
        <v>#REF!</v>
      </c>
      <c r="AN34" s="1"/>
      <c r="AO34" s="429"/>
      <c r="AP34" s="272"/>
      <c r="AQ34" s="272"/>
      <c r="AR34" s="272"/>
      <c r="AS34" s="272"/>
      <c r="AT34" s="430"/>
      <c r="AU34" s="1"/>
      <c r="AV34" s="1"/>
      <c r="AW34" s="1"/>
      <c r="AX34" s="1"/>
      <c r="AY34" s="1"/>
      <c r="AZ34" s="1"/>
      <c r="BA34" s="1"/>
      <c r="BB34" s="1"/>
      <c r="BC34" s="1"/>
      <c r="BD34" s="1"/>
      <c r="BE34" s="1"/>
      <c r="BF34" s="1"/>
      <c r="BG34" s="1"/>
      <c r="BH34" s="1"/>
      <c r="BI34" s="1"/>
    </row>
    <row r="35" spans="1:61" ht="15.75" customHeight="1">
      <c r="A35" s="1"/>
      <c r="B35" s="446"/>
      <c r="C35" s="272"/>
      <c r="D35" s="273"/>
      <c r="E35" s="440"/>
      <c r="F35" s="441"/>
      <c r="G35" s="441"/>
      <c r="H35" s="441"/>
      <c r="I35" s="442"/>
      <c r="J35" s="173" t="e">
        <f>IF(AND('Mapa final'!#REF!="Media",'Mapa final'!#REF!="Leve"),CONCATENATE("R10C",'Mapa final'!#REF!),"")</f>
        <v>#REF!</v>
      </c>
      <c r="K35" s="173" t="e">
        <f>IF(AND('Mapa final'!#REF!="Media",'Mapa final'!#REF!="Leve"),CONCATENATE("R10C",'Mapa final'!#REF!),"")</f>
        <v>#REF!</v>
      </c>
      <c r="L35" s="173" t="e">
        <f>IF(AND('Mapa final'!#REF!="Media",'Mapa final'!#REF!="Leve"),CONCATENATE("R10C",'Mapa final'!#REF!),"")</f>
        <v>#REF!</v>
      </c>
      <c r="M35" s="173" t="e">
        <f>IF(AND('Mapa final'!#REF!="Media",'Mapa final'!#REF!="Leve"),CONCATENATE("R10C",'Mapa final'!#REF!),"")</f>
        <v>#REF!</v>
      </c>
      <c r="N35" s="173" t="e">
        <f>IF(AND('Mapa final'!#REF!="Media",'Mapa final'!#REF!="Leve"),CONCATENATE("R10C",'Mapa final'!#REF!),"")</f>
        <v>#REF!</v>
      </c>
      <c r="O35" s="173" t="e">
        <f>IF(AND('Mapa final'!#REF!="Media",'Mapa final'!#REF!="Leve"),CONCATENATE("R10C",'Mapa final'!#REF!),"")</f>
        <v>#REF!</v>
      </c>
      <c r="P35" s="173" t="e">
        <f>IF(AND('Mapa final'!#REF!="Media",'Mapa final'!#REF!="Menor"),CONCATENATE("R10C",'Mapa final'!#REF!),"")</f>
        <v>#REF!</v>
      </c>
      <c r="Q35" s="173" t="e">
        <f>IF(AND('Mapa final'!#REF!="Media",'Mapa final'!#REF!="Menor"),CONCATENATE("R10C",'Mapa final'!#REF!),"")</f>
        <v>#REF!</v>
      </c>
      <c r="R35" s="173" t="e">
        <f>IF(AND('Mapa final'!#REF!="Media",'Mapa final'!#REF!="Menor"),CONCATENATE("R10C",'Mapa final'!#REF!),"")</f>
        <v>#REF!</v>
      </c>
      <c r="S35" s="173" t="e">
        <f>IF(AND('Mapa final'!#REF!="Media",'Mapa final'!#REF!="Menor"),CONCATENATE("R10C",'Mapa final'!#REF!),"")</f>
        <v>#REF!</v>
      </c>
      <c r="T35" s="173" t="e">
        <f>IF(AND('Mapa final'!#REF!="Media",'Mapa final'!#REF!="Menor"),CONCATENATE("R10C",'Mapa final'!#REF!),"")</f>
        <v>#REF!</v>
      </c>
      <c r="U35" s="173" t="e">
        <f>IF(AND('Mapa final'!#REF!="Media",'Mapa final'!#REF!="Menor"),CONCATENATE("R10C",'Mapa final'!#REF!),"")</f>
        <v>#REF!</v>
      </c>
      <c r="V35" s="173" t="e">
        <f>IF(AND('Mapa final'!#REF!="Media",'Mapa final'!#REF!="Moderado"),CONCATENATE("R10C",'Mapa final'!#REF!),"")</f>
        <v>#REF!</v>
      </c>
      <c r="W35" s="173" t="e">
        <f>IF(AND('Mapa final'!#REF!="Media",'Mapa final'!#REF!="Moderado"),CONCATENATE("R10C",'Mapa final'!#REF!),"")</f>
        <v>#REF!</v>
      </c>
      <c r="X35" s="173" t="e">
        <f>IF(AND('Mapa final'!#REF!="Media",'Mapa final'!#REF!="Moderado"),CONCATENATE("R10C",'Mapa final'!#REF!),"")</f>
        <v>#REF!</v>
      </c>
      <c r="Y35" s="173" t="e">
        <f>IF(AND('Mapa final'!#REF!="Media",'Mapa final'!#REF!="Moderado"),CONCATENATE("R10C",'Mapa final'!#REF!),"")</f>
        <v>#REF!</v>
      </c>
      <c r="Z35" s="173" t="e">
        <f>IF(AND('Mapa final'!#REF!="Media",'Mapa final'!#REF!="Moderado"),CONCATENATE("R10C",'Mapa final'!#REF!),"")</f>
        <v>#REF!</v>
      </c>
      <c r="AA35" s="173" t="e">
        <f>IF(AND('Mapa final'!#REF!="Media",'Mapa final'!#REF!="Moderado"),CONCATENATE("R10C",'Mapa final'!#REF!),"")</f>
        <v>#REF!</v>
      </c>
      <c r="AB35" s="170" t="e">
        <f>IF(AND('Mapa final'!#REF!="Media",'Mapa final'!#REF!="Mayor"),CONCATENATE("R10C",'Mapa final'!#REF!),"")</f>
        <v>#REF!</v>
      </c>
      <c r="AC35" s="170" t="e">
        <f>IF(AND('Mapa final'!#REF!="Media",'Mapa final'!#REF!="Mayor"),CONCATENATE("R10C",'Mapa final'!#REF!),"")</f>
        <v>#REF!</v>
      </c>
      <c r="AD35" s="170" t="e">
        <f>IF(AND('Mapa final'!#REF!="Media",'Mapa final'!#REF!="Mayor"),CONCATENATE("R10C",'Mapa final'!#REF!),"")</f>
        <v>#REF!</v>
      </c>
      <c r="AE35" s="170" t="e">
        <f>IF(AND('Mapa final'!#REF!="Media",'Mapa final'!#REF!="Mayor"),CONCATENATE("R10C",'Mapa final'!#REF!),"")</f>
        <v>#REF!</v>
      </c>
      <c r="AF35" s="170" t="e">
        <f>IF(AND('Mapa final'!#REF!="Media",'Mapa final'!#REF!="Mayor"),CONCATENATE("R10C",'Mapa final'!#REF!),"")</f>
        <v>#REF!</v>
      </c>
      <c r="AG35" s="170" t="e">
        <f>IF(AND('Mapa final'!#REF!="Media",'Mapa final'!#REF!="Mayor"),CONCATENATE("R10C",'Mapa final'!#REF!),"")</f>
        <v>#REF!</v>
      </c>
      <c r="AH35" s="171" t="e">
        <f>IF(AND('Mapa final'!#REF!="Media",'Mapa final'!#REF!="Catastrófico"),CONCATENATE("R10C",'Mapa final'!#REF!),"")</f>
        <v>#REF!</v>
      </c>
      <c r="AI35" s="171" t="e">
        <f>IF(AND('Mapa final'!#REF!="Media",'Mapa final'!#REF!="Catastrófico"),CONCATENATE("R10C",'Mapa final'!#REF!),"")</f>
        <v>#REF!</v>
      </c>
      <c r="AJ35" s="171" t="e">
        <f>IF(AND('Mapa final'!#REF!="Media",'Mapa final'!#REF!="Catastrófico"),CONCATENATE("R10C",'Mapa final'!#REF!),"")</f>
        <v>#REF!</v>
      </c>
      <c r="AK35" s="171" t="e">
        <f>IF(AND('Mapa final'!#REF!="Media",'Mapa final'!#REF!="Catastrófico"),CONCATENATE("R10C",'Mapa final'!#REF!),"")</f>
        <v>#REF!</v>
      </c>
      <c r="AL35" s="171" t="e">
        <f>IF(AND('Mapa final'!#REF!="Media",'Mapa final'!#REF!="Catastrófico"),CONCATENATE("R10C",'Mapa final'!#REF!),"")</f>
        <v>#REF!</v>
      </c>
      <c r="AM35" s="171" t="e">
        <f>IF(AND('Mapa final'!#REF!="Media",'Mapa final'!#REF!="Catastrófico"),CONCATENATE("R10C",'Mapa final'!#REF!),"")</f>
        <v>#REF!</v>
      </c>
      <c r="AN35" s="1"/>
      <c r="AO35" s="431"/>
      <c r="AP35" s="432"/>
      <c r="AQ35" s="432"/>
      <c r="AR35" s="432"/>
      <c r="AS35" s="432"/>
      <c r="AT35" s="433"/>
      <c r="AU35" s="1"/>
      <c r="AV35" s="1"/>
      <c r="AW35" s="1"/>
      <c r="AX35" s="1"/>
      <c r="AY35" s="1"/>
      <c r="AZ35" s="1"/>
      <c r="BA35" s="1"/>
      <c r="BB35" s="1"/>
      <c r="BC35" s="1"/>
      <c r="BD35" s="1"/>
      <c r="BE35" s="1"/>
      <c r="BF35" s="1"/>
      <c r="BG35" s="1"/>
      <c r="BH35" s="1"/>
      <c r="BI35" s="1"/>
    </row>
    <row r="36" spans="1:61" ht="15" customHeight="1">
      <c r="A36" s="1"/>
      <c r="B36" s="446"/>
      <c r="C36" s="272"/>
      <c r="D36" s="273"/>
      <c r="E36" s="437" t="s">
        <v>189</v>
      </c>
      <c r="F36" s="438"/>
      <c r="G36" s="438"/>
      <c r="H36" s="438"/>
      <c r="I36" s="438"/>
      <c r="J36" s="174" t="str">
        <f>IF(AND('Mapa final'!$AD$25="Baja",'Mapa final'!$AF$25="Leve"),CONCATENATE("R1C",'Mapa final'!$T$25),"")</f>
        <v/>
      </c>
      <c r="K36" s="174" t="str">
        <f>IF(AND('Mapa final'!$AD$26="Baja",'Mapa final'!$AF$26="Leve"),CONCATENATE("R1C",'Mapa final'!$T$26),"")</f>
        <v/>
      </c>
      <c r="L36" s="174" t="str">
        <f>IF(AND('Mapa final'!$AD$27="Baja",'Mapa final'!$AF$27="Leve"),CONCATENATE("R1C",'Mapa final'!$T$27),"")</f>
        <v/>
      </c>
      <c r="M36" s="174" t="str">
        <f ca="1">IF(AND('Mapa final'!$AD$28="Baja",'Mapa final'!$AF$28="Leve"),CONCATENATE("R1C",'Mapa final'!$T$28),"")</f>
        <v/>
      </c>
      <c r="N36" s="174" t="str">
        <f ca="1">IF(AND('Mapa final'!$AD$29="Baja",'Mapa final'!$AF$29="Leve"),CONCATENATE("R1C",'Mapa final'!$T$29),"")</f>
        <v/>
      </c>
      <c r="O36" s="174" t="e">
        <f>IF(AND(#REF!="Baja",#REF!="Leve"),CONCATENATE("R1C",#REF!),"")</f>
        <v>#REF!</v>
      </c>
      <c r="P36" s="173" t="str">
        <f>IF(AND('Mapa final'!$AD$25="Baja",'Mapa final'!$AF$25="Menor"),CONCATENATE("R1C",'Mapa final'!$T$25),"")</f>
        <v/>
      </c>
      <c r="Q36" s="173" t="str">
        <f>IF(AND('Mapa final'!$AD$26="Baja",'Mapa final'!$AF$26="Menor"),CONCATENATE("R1C",'Mapa final'!$T$26),"")</f>
        <v/>
      </c>
      <c r="R36" s="173" t="str">
        <f>IF(AND('Mapa final'!$AD$27="Baja",'Mapa final'!$AF$27="Menor"),CONCATENATE("R1C",'Mapa final'!$T$27),"")</f>
        <v/>
      </c>
      <c r="S36" s="173" t="str">
        <f ca="1">IF(AND('Mapa final'!$AD$28="Baja",'Mapa final'!$AF$28="Menor"),CONCATENATE("R1C",'Mapa final'!$T$28),"")</f>
        <v/>
      </c>
      <c r="T36" s="173" t="str">
        <f ca="1">IF(AND('Mapa final'!$AD$29="Baja",'Mapa final'!$AF$29="Menor"),CONCATENATE("R1C",'Mapa final'!$T$29),"")</f>
        <v/>
      </c>
      <c r="U36" s="173" t="e">
        <f>IF(AND(#REF!="Baja",#REF!="Menor"),CONCATENATE("R1C",#REF!),"")</f>
        <v>#REF!</v>
      </c>
      <c r="V36" s="173" t="str">
        <f>IF(AND('Mapa final'!$AD$25="Baja",'Mapa final'!$AF$25="Moderado"),CONCATENATE("R1C",'Mapa final'!$T$25),"")</f>
        <v/>
      </c>
      <c r="W36" s="173" t="str">
        <f>IF(AND('Mapa final'!$AD$26="Baja",'Mapa final'!$AF$26="Moderado"),CONCATENATE("R1C",'Mapa final'!$T$26),"")</f>
        <v/>
      </c>
      <c r="X36" s="173" t="str">
        <f>IF(AND('Mapa final'!$AD$27="Baja",'Mapa final'!$AF$27="Moderado"),CONCATENATE("R1C",'Mapa final'!$T$27),"")</f>
        <v/>
      </c>
      <c r="Y36" s="173" t="str">
        <f ca="1">IF(AND('Mapa final'!$AD$28="Baja",'Mapa final'!$AF$28="Moderado"),CONCATENATE("R1C",'Mapa final'!$T$28),"")</f>
        <v>R1C1</v>
      </c>
      <c r="Z36" s="173" t="str">
        <f ca="1">IF(AND('Mapa final'!$AD$29="Baja",'Mapa final'!$AF$29="Moderado"),CONCATENATE("R1C",'Mapa final'!$T$29),"")</f>
        <v>R1C2</v>
      </c>
      <c r="AA36" s="173" t="e">
        <f>IF(AND(#REF!="Baja",#REF!="Moderado"),CONCATENATE("R1C",#REF!),"")</f>
        <v>#REF!</v>
      </c>
      <c r="AB36" s="170" t="str">
        <f>IF(AND('Mapa final'!$AD$25="Baja",'Mapa final'!$AF$25="Mayor"),CONCATENATE("R1C",'Mapa final'!$T$25),"")</f>
        <v/>
      </c>
      <c r="AC36" s="170" t="str">
        <f>IF(AND('Mapa final'!$AD$26="Baja",'Mapa final'!$AF$26="Mayor"),CONCATENATE("R1C",'Mapa final'!$T$26),"")</f>
        <v/>
      </c>
      <c r="AD36" s="170" t="str">
        <f>IF(AND('Mapa final'!$AD$27="Baja",'Mapa final'!$AF$27="Mayor"),CONCATENATE("R1C",'Mapa final'!$T$27),"")</f>
        <v/>
      </c>
      <c r="AE36" s="170" t="str">
        <f ca="1">IF(AND('Mapa final'!$AD$28="Baja",'Mapa final'!$AF$28="Mayor"),CONCATENATE("R1C",'Mapa final'!$T$28),"")</f>
        <v/>
      </c>
      <c r="AF36" s="170" t="str">
        <f ca="1">IF(AND('Mapa final'!$AD$29="Baja",'Mapa final'!$AF$29="Mayor"),CONCATENATE("R1C",'Mapa final'!$T$29),"")</f>
        <v/>
      </c>
      <c r="AG36" s="170" t="e">
        <f>IF(AND(#REF!="Baja",#REF!="Mayor"),CONCATENATE("R1C",#REF!),"")</f>
        <v>#REF!</v>
      </c>
      <c r="AH36" s="171" t="str">
        <f>IF(AND('Mapa final'!$AD$25="Baja",'Mapa final'!$AF$25="Catastrófico"),CONCATENATE("R1C",'Mapa final'!$T$25),"")</f>
        <v/>
      </c>
      <c r="AI36" s="171" t="str">
        <f>IF(AND('Mapa final'!$AD$26="Baja",'Mapa final'!$AF$26="Catastrófico"),CONCATENATE("R1C",'Mapa final'!$T$26),"")</f>
        <v/>
      </c>
      <c r="AJ36" s="171" t="str">
        <f>IF(AND('Mapa final'!$AD$27="Baja",'Mapa final'!$AF$27="Catastrófico"),CONCATENATE("R1C",'Mapa final'!$T$27),"")</f>
        <v/>
      </c>
      <c r="AK36" s="171" t="str">
        <f ca="1">IF(AND('Mapa final'!$AD$28="Baja",'Mapa final'!$AF$28="Catastrófico"),CONCATENATE("R1C",'Mapa final'!$T$28),"")</f>
        <v/>
      </c>
      <c r="AL36" s="171" t="str">
        <f ca="1">IF(AND('Mapa final'!$AD$29="Baja",'Mapa final'!$AF$29="Catastrófico"),CONCATENATE("R1C",'Mapa final'!$T$29),"")</f>
        <v/>
      </c>
      <c r="AM36" s="171" t="e">
        <f>IF(AND(#REF!="Baja",#REF!="Catastrófico"),CONCATENATE("R1C",#REF!),"")</f>
        <v>#REF!</v>
      </c>
      <c r="AN36" s="1"/>
      <c r="AO36" s="436" t="s">
        <v>160</v>
      </c>
      <c r="AP36" s="427"/>
      <c r="AQ36" s="427"/>
      <c r="AR36" s="427"/>
      <c r="AS36" s="427"/>
      <c r="AT36" s="428"/>
      <c r="AU36" s="1"/>
      <c r="AV36" s="1"/>
      <c r="AW36" s="1"/>
      <c r="AX36" s="1"/>
      <c r="AY36" s="1"/>
      <c r="AZ36" s="1"/>
      <c r="BA36" s="1"/>
      <c r="BB36" s="1"/>
      <c r="BC36" s="1"/>
      <c r="BD36" s="1"/>
      <c r="BE36" s="1"/>
      <c r="BF36" s="1"/>
      <c r="BG36" s="1"/>
      <c r="BH36" s="1"/>
      <c r="BI36" s="1"/>
    </row>
    <row r="37" spans="1:61" ht="15" customHeight="1">
      <c r="A37" s="1"/>
      <c r="B37" s="446"/>
      <c r="C37" s="272"/>
      <c r="D37" s="273"/>
      <c r="E37" s="284"/>
      <c r="F37" s="272"/>
      <c r="G37" s="272"/>
      <c r="H37" s="272"/>
      <c r="I37" s="272"/>
      <c r="J37" s="174" t="str">
        <f>IF(AND('Mapa final'!$AD$30="Baja",'Mapa final'!$AF$30="Leve"),CONCATENATE("R2C",'Mapa final'!$T$30),"")</f>
        <v/>
      </c>
      <c r="K37" s="174" t="str">
        <f ca="1">IF(AND('Mapa final'!$AD$32="Baja",'Mapa final'!$AF$32="Leve"),CONCATENATE("R2C",'Mapa final'!$T$32),"")</f>
        <v>R2C1</v>
      </c>
      <c r="L37" s="174" t="str">
        <f ca="1">IF(AND('Mapa final'!$AD$33="Baja",'Mapa final'!$AF$33="Leve"),CONCATENATE("R2C",'Mapa final'!$T$33),"")</f>
        <v/>
      </c>
      <c r="M37" s="174" t="str">
        <f ca="1">IF(AND('Mapa final'!$AD$35="Baja",'Mapa final'!$AF$35="Leve"),CONCATENATE("R2C",'Mapa final'!$T$35),"")</f>
        <v/>
      </c>
      <c r="N37" s="174" t="str">
        <f ca="1">IF(AND('Mapa final'!$AD$36="Baja",'Mapa final'!$AF$36="Leve"),CONCATENATE("R2C",'Mapa final'!$T$36),"")</f>
        <v>R2C1</v>
      </c>
      <c r="O37" s="174" t="e">
        <f>IF(AND(#REF!="Baja",#REF!="Leve"),CONCATENATE("R2C",#REF!),"")</f>
        <v>#REF!</v>
      </c>
      <c r="P37" s="173" t="str">
        <f>IF(AND('Mapa final'!$AD$30="Baja",'Mapa final'!$AF$30="Menor"),CONCATENATE("R2C",'Mapa final'!$T$30),"")</f>
        <v/>
      </c>
      <c r="Q37" s="173" t="str">
        <f ca="1">IF(AND('Mapa final'!$AD$32="Baja",'Mapa final'!$AF$32="Menor"),CONCATENATE("R2C",'Mapa final'!$T$32),"")</f>
        <v/>
      </c>
      <c r="R37" s="173" t="str">
        <f ca="1">IF(AND('Mapa final'!$AD$33="Baja",'Mapa final'!$AF$33="Menor"),CONCATENATE("R2C",'Mapa final'!$T$33),"")</f>
        <v>R2C1</v>
      </c>
      <c r="S37" s="173" t="str">
        <f ca="1">IF(AND('Mapa final'!$AD$35="Baja",'Mapa final'!$AF$35="Menor"),CONCATENATE("R2C",'Mapa final'!$T$35),"")</f>
        <v>R2C1</v>
      </c>
      <c r="T37" s="173" t="str">
        <f ca="1">IF(AND('Mapa final'!$AD$36="Baja",'Mapa final'!$AF$36="Menor"),CONCATENATE("R2C",'Mapa final'!$T$36),"")</f>
        <v/>
      </c>
      <c r="U37" s="173" t="e">
        <f>IF(AND(#REF!="Baja",#REF!="Menor"),CONCATENATE("R2C",#REF!),"")</f>
        <v>#REF!</v>
      </c>
      <c r="V37" s="173" t="str">
        <f>IF(AND('Mapa final'!$AD$30="Baja",'Mapa final'!$AF$30="Moderado"),CONCATENATE("R2C",'Mapa final'!$T$30),"")</f>
        <v/>
      </c>
      <c r="W37" s="173" t="str">
        <f ca="1">IF(AND('Mapa final'!$AD$32="Baja",'Mapa final'!$AF$32="Moderado"),CONCATENATE("R2C",'Mapa final'!$T$32),"")</f>
        <v/>
      </c>
      <c r="X37" s="173" t="str">
        <f ca="1">IF(AND('Mapa final'!$AD$33="Baja",'Mapa final'!$AF$33="Moderado"),CONCATENATE("R2C",'Mapa final'!$T$33),"")</f>
        <v/>
      </c>
      <c r="Y37" s="173" t="str">
        <f ca="1">IF(AND('Mapa final'!$AD$35="Baja",'Mapa final'!$AF$35="Moderado"),CONCATENATE("R2C",'Mapa final'!$T$35),"")</f>
        <v/>
      </c>
      <c r="Z37" s="173" t="str">
        <f ca="1">IF(AND('Mapa final'!$AD$36="Baja",'Mapa final'!$AF$36="Moderado"),CONCATENATE("R2C",'Mapa final'!$T$36),"")</f>
        <v/>
      </c>
      <c r="AA37" s="173" t="e">
        <f>IF(AND(#REF!="Baja",#REF!="Moderado"),CONCATENATE("R2C",#REF!),"")</f>
        <v>#REF!</v>
      </c>
      <c r="AB37" s="170" t="str">
        <f>IF(AND('Mapa final'!$AD$30="Baja",'Mapa final'!$AF$30="Mayor"),CONCATENATE("R2C",'Mapa final'!$T$30),"")</f>
        <v/>
      </c>
      <c r="AC37" s="170" t="str">
        <f ca="1">IF(AND('Mapa final'!$AD$32="Baja",'Mapa final'!$AF$32="Mayor"),CONCATENATE("R2C",'Mapa final'!$T$32),"")</f>
        <v/>
      </c>
      <c r="AD37" s="170" t="str">
        <f ca="1">IF(AND('Mapa final'!$AD$33="Baja",'Mapa final'!$AF$33="Mayor"),CONCATENATE("R2C",'Mapa final'!$T$33),"")</f>
        <v/>
      </c>
      <c r="AE37" s="170" t="str">
        <f ca="1">IF(AND('Mapa final'!$AD$35="Baja",'Mapa final'!$AF$35="Mayor"),CONCATENATE("R2C",'Mapa final'!$T$35),"")</f>
        <v/>
      </c>
      <c r="AF37" s="170" t="str">
        <f ca="1">IF(AND('Mapa final'!$AD$36="Baja",'Mapa final'!$AF$36="Mayor"),CONCATENATE("R2C",'Mapa final'!$T$36),"")</f>
        <v/>
      </c>
      <c r="AG37" s="170" t="e">
        <f>IF(AND(#REF!="Baja",#REF!="Mayor"),CONCATENATE("R2C",#REF!),"")</f>
        <v>#REF!</v>
      </c>
      <c r="AH37" s="171" t="str">
        <f>IF(AND('Mapa final'!$AD$30="Baja",'Mapa final'!$AF$30="Catastrófico"),CONCATENATE("R2C",'Mapa final'!$T$30),"")</f>
        <v/>
      </c>
      <c r="AI37" s="171" t="str">
        <f ca="1">IF(AND('Mapa final'!$AD$32="Baja",'Mapa final'!$AF$32="Catastrófico"),CONCATENATE("R2C",'Mapa final'!$T$32),"")</f>
        <v/>
      </c>
      <c r="AJ37" s="171" t="str">
        <f ca="1">IF(AND('Mapa final'!$AD$33="Baja",'Mapa final'!$AF$33="Catastrófico"),CONCATENATE("R2C",'Mapa final'!$T$33),"")</f>
        <v/>
      </c>
      <c r="AK37" s="171" t="str">
        <f ca="1">IF(AND('Mapa final'!$AD$35="Baja",'Mapa final'!$AF$35="Catastrófico"),CONCATENATE("R2C",'Mapa final'!$T$35),"")</f>
        <v/>
      </c>
      <c r="AL37" s="171" t="str">
        <f ca="1">IF(AND('Mapa final'!$AD$36="Baja",'Mapa final'!$AF$36="Catastrófico"),CONCATENATE("R2C",'Mapa final'!$T$36),"")</f>
        <v/>
      </c>
      <c r="AM37" s="171" t="e">
        <f>IF(AND(#REF!="Baja",#REF!="Catastrófico"),CONCATENATE("R2C",#REF!),"")</f>
        <v>#REF!</v>
      </c>
      <c r="AN37" s="1"/>
      <c r="AO37" s="429"/>
      <c r="AP37" s="272"/>
      <c r="AQ37" s="272"/>
      <c r="AR37" s="272"/>
      <c r="AS37" s="272"/>
      <c r="AT37" s="430"/>
      <c r="AU37" s="1"/>
      <c r="AV37" s="1"/>
      <c r="AW37" s="1"/>
      <c r="AX37" s="1"/>
      <c r="AY37" s="1"/>
      <c r="AZ37" s="1"/>
      <c r="BA37" s="1"/>
      <c r="BB37" s="1"/>
      <c r="BC37" s="1"/>
      <c r="BD37" s="1"/>
      <c r="BE37" s="1"/>
      <c r="BF37" s="1"/>
      <c r="BG37" s="1"/>
      <c r="BH37" s="1"/>
      <c r="BI37" s="1"/>
    </row>
    <row r="38" spans="1:61" ht="15" customHeight="1">
      <c r="A38" s="1"/>
      <c r="B38" s="446"/>
      <c r="C38" s="272"/>
      <c r="D38" s="273"/>
      <c r="E38" s="284"/>
      <c r="F38" s="272"/>
      <c r="G38" s="272"/>
      <c r="H38" s="272"/>
      <c r="I38" s="272"/>
      <c r="J38" s="174" t="e">
        <f t="shared" ref="J38:O38" si="30">IF(AND(#REF!="Baja",#REF!="Leve"),CONCATENATE("R3C",#REF!),"")</f>
        <v>#REF!</v>
      </c>
      <c r="K38" s="174" t="e">
        <f t="shared" si="30"/>
        <v>#REF!</v>
      </c>
      <c r="L38" s="174" t="e">
        <f t="shared" si="30"/>
        <v>#REF!</v>
      </c>
      <c r="M38" s="174" t="e">
        <f t="shared" si="30"/>
        <v>#REF!</v>
      </c>
      <c r="N38" s="174" t="e">
        <f t="shared" si="30"/>
        <v>#REF!</v>
      </c>
      <c r="O38" s="174" t="e">
        <f t="shared" si="30"/>
        <v>#REF!</v>
      </c>
      <c r="P38" s="173" t="e">
        <f t="shared" ref="P38:U38" si="31">IF(AND(#REF!="Baja",#REF!="Menor"),CONCATENATE("R3C",#REF!),"")</f>
        <v>#REF!</v>
      </c>
      <c r="Q38" s="173" t="e">
        <f t="shared" si="31"/>
        <v>#REF!</v>
      </c>
      <c r="R38" s="173" t="e">
        <f t="shared" si="31"/>
        <v>#REF!</v>
      </c>
      <c r="S38" s="173" t="e">
        <f t="shared" si="31"/>
        <v>#REF!</v>
      </c>
      <c r="T38" s="173" t="e">
        <f t="shared" si="31"/>
        <v>#REF!</v>
      </c>
      <c r="U38" s="173" t="e">
        <f t="shared" si="31"/>
        <v>#REF!</v>
      </c>
      <c r="V38" s="173" t="e">
        <f t="shared" ref="V38:AA38" si="32">IF(AND(#REF!="Baja",#REF!="Moderado"),CONCATENATE("R3C",#REF!),"")</f>
        <v>#REF!</v>
      </c>
      <c r="W38" s="173" t="e">
        <f t="shared" si="32"/>
        <v>#REF!</v>
      </c>
      <c r="X38" s="173" t="e">
        <f t="shared" si="32"/>
        <v>#REF!</v>
      </c>
      <c r="Y38" s="173" t="e">
        <f t="shared" si="32"/>
        <v>#REF!</v>
      </c>
      <c r="Z38" s="173" t="e">
        <f t="shared" si="32"/>
        <v>#REF!</v>
      </c>
      <c r="AA38" s="173" t="e">
        <f t="shared" si="32"/>
        <v>#REF!</v>
      </c>
      <c r="AB38" s="170" t="e">
        <f t="shared" ref="AB38:AG38" si="33">IF(AND(#REF!="Baja",#REF!="Mayor"),CONCATENATE("R3C",#REF!),"")</f>
        <v>#REF!</v>
      </c>
      <c r="AC38" s="170" t="e">
        <f t="shared" si="33"/>
        <v>#REF!</v>
      </c>
      <c r="AD38" s="170" t="e">
        <f t="shared" si="33"/>
        <v>#REF!</v>
      </c>
      <c r="AE38" s="170" t="e">
        <f t="shared" si="33"/>
        <v>#REF!</v>
      </c>
      <c r="AF38" s="170" t="e">
        <f t="shared" si="33"/>
        <v>#REF!</v>
      </c>
      <c r="AG38" s="170" t="e">
        <f t="shared" si="33"/>
        <v>#REF!</v>
      </c>
      <c r="AH38" s="171" t="e">
        <f t="shared" ref="AH38:AM38" si="34">IF(AND(#REF!="Baja",#REF!="Catastrófico"),CONCATENATE("R3C",#REF!),"")</f>
        <v>#REF!</v>
      </c>
      <c r="AI38" s="171" t="e">
        <f t="shared" si="34"/>
        <v>#REF!</v>
      </c>
      <c r="AJ38" s="171" t="e">
        <f t="shared" si="34"/>
        <v>#REF!</v>
      </c>
      <c r="AK38" s="171" t="e">
        <f t="shared" si="34"/>
        <v>#REF!</v>
      </c>
      <c r="AL38" s="171" t="e">
        <f t="shared" si="34"/>
        <v>#REF!</v>
      </c>
      <c r="AM38" s="171" t="e">
        <f t="shared" si="34"/>
        <v>#REF!</v>
      </c>
      <c r="AN38" s="1"/>
      <c r="AO38" s="429"/>
      <c r="AP38" s="272"/>
      <c r="AQ38" s="272"/>
      <c r="AR38" s="272"/>
      <c r="AS38" s="272"/>
      <c r="AT38" s="430"/>
      <c r="AU38" s="1"/>
      <c r="AV38" s="1"/>
      <c r="AW38" s="1"/>
      <c r="AX38" s="1"/>
      <c r="AY38" s="1"/>
      <c r="AZ38" s="1"/>
      <c r="BA38" s="1"/>
      <c r="BB38" s="1"/>
      <c r="BC38" s="1"/>
      <c r="BD38" s="1"/>
      <c r="BE38" s="1"/>
      <c r="BF38" s="1"/>
      <c r="BG38" s="1"/>
      <c r="BH38" s="1"/>
      <c r="BI38" s="1"/>
    </row>
    <row r="39" spans="1:61" ht="15" customHeight="1">
      <c r="A39" s="1"/>
      <c r="B39" s="446"/>
      <c r="C39" s="272"/>
      <c r="D39" s="273"/>
      <c r="E39" s="284"/>
      <c r="F39" s="272"/>
      <c r="G39" s="272"/>
      <c r="H39" s="272"/>
      <c r="I39" s="272"/>
      <c r="J39" s="174" t="e">
        <f t="shared" ref="J39:O39" si="35">IF(AND(#REF!="Baja",#REF!="Leve"),CONCATENATE("R4C",#REF!),"")</f>
        <v>#REF!</v>
      </c>
      <c r="K39" s="174" t="e">
        <f t="shared" si="35"/>
        <v>#REF!</v>
      </c>
      <c r="L39" s="174" t="e">
        <f t="shared" si="35"/>
        <v>#REF!</v>
      </c>
      <c r="M39" s="174" t="e">
        <f t="shared" si="35"/>
        <v>#REF!</v>
      </c>
      <c r="N39" s="174" t="e">
        <f t="shared" si="35"/>
        <v>#REF!</v>
      </c>
      <c r="O39" s="174" t="e">
        <f t="shared" si="35"/>
        <v>#REF!</v>
      </c>
      <c r="P39" s="173" t="e">
        <f t="shared" ref="P39:U39" si="36">IF(AND(#REF!="Baja",#REF!="Menor"),CONCATENATE("R4C",#REF!),"")</f>
        <v>#REF!</v>
      </c>
      <c r="Q39" s="173" t="e">
        <f t="shared" si="36"/>
        <v>#REF!</v>
      </c>
      <c r="R39" s="173" t="e">
        <f t="shared" si="36"/>
        <v>#REF!</v>
      </c>
      <c r="S39" s="173" t="e">
        <f t="shared" si="36"/>
        <v>#REF!</v>
      </c>
      <c r="T39" s="173" t="e">
        <f t="shared" si="36"/>
        <v>#REF!</v>
      </c>
      <c r="U39" s="173" t="e">
        <f t="shared" si="36"/>
        <v>#REF!</v>
      </c>
      <c r="V39" s="173" t="e">
        <f t="shared" ref="V39:AA39" si="37">IF(AND(#REF!="Baja",#REF!="Moderado"),CONCATENATE("R4C",#REF!),"")</f>
        <v>#REF!</v>
      </c>
      <c r="W39" s="173" t="e">
        <f t="shared" si="37"/>
        <v>#REF!</v>
      </c>
      <c r="X39" s="173" t="e">
        <f t="shared" si="37"/>
        <v>#REF!</v>
      </c>
      <c r="Y39" s="173" t="e">
        <f t="shared" si="37"/>
        <v>#REF!</v>
      </c>
      <c r="Z39" s="173" t="e">
        <f t="shared" si="37"/>
        <v>#REF!</v>
      </c>
      <c r="AA39" s="173" t="e">
        <f t="shared" si="37"/>
        <v>#REF!</v>
      </c>
      <c r="AB39" s="170" t="e">
        <f t="shared" ref="AB39:AG39" si="38">IF(AND(#REF!="Baja",#REF!="Mayor"),CONCATENATE("R4C",#REF!),"")</f>
        <v>#REF!</v>
      </c>
      <c r="AC39" s="170" t="e">
        <f t="shared" si="38"/>
        <v>#REF!</v>
      </c>
      <c r="AD39" s="170" t="e">
        <f t="shared" si="38"/>
        <v>#REF!</v>
      </c>
      <c r="AE39" s="170" t="e">
        <f t="shared" si="38"/>
        <v>#REF!</v>
      </c>
      <c r="AF39" s="170" t="e">
        <f t="shared" si="38"/>
        <v>#REF!</v>
      </c>
      <c r="AG39" s="170" t="e">
        <f t="shared" si="38"/>
        <v>#REF!</v>
      </c>
      <c r="AH39" s="171" t="e">
        <f t="shared" ref="AH39:AM39" si="39">IF(AND(#REF!="Baja",#REF!="Catastrófico"),CONCATENATE("R4C",#REF!),"")</f>
        <v>#REF!</v>
      </c>
      <c r="AI39" s="171" t="e">
        <f t="shared" si="39"/>
        <v>#REF!</v>
      </c>
      <c r="AJ39" s="171" t="e">
        <f t="shared" si="39"/>
        <v>#REF!</v>
      </c>
      <c r="AK39" s="171" t="e">
        <f t="shared" si="39"/>
        <v>#REF!</v>
      </c>
      <c r="AL39" s="171" t="e">
        <f t="shared" si="39"/>
        <v>#REF!</v>
      </c>
      <c r="AM39" s="171" t="e">
        <f t="shared" si="39"/>
        <v>#REF!</v>
      </c>
      <c r="AN39" s="1"/>
      <c r="AO39" s="429"/>
      <c r="AP39" s="272"/>
      <c r="AQ39" s="272"/>
      <c r="AR39" s="272"/>
      <c r="AS39" s="272"/>
      <c r="AT39" s="430"/>
      <c r="AU39" s="1"/>
      <c r="AV39" s="1"/>
      <c r="AW39" s="1"/>
      <c r="AX39" s="1"/>
      <c r="AY39" s="1"/>
      <c r="AZ39" s="1"/>
      <c r="BA39" s="1"/>
      <c r="BB39" s="1"/>
      <c r="BC39" s="1"/>
      <c r="BD39" s="1"/>
      <c r="BE39" s="1"/>
      <c r="BF39" s="1"/>
      <c r="BG39" s="1"/>
      <c r="BH39" s="1"/>
      <c r="BI39" s="1"/>
    </row>
    <row r="40" spans="1:61" ht="15" customHeight="1">
      <c r="A40" s="1"/>
      <c r="B40" s="446"/>
      <c r="C40" s="272"/>
      <c r="D40" s="273"/>
      <c r="E40" s="284"/>
      <c r="F40" s="272"/>
      <c r="G40" s="272"/>
      <c r="H40" s="272"/>
      <c r="I40" s="272"/>
      <c r="J40" s="174" t="e">
        <f>IF(AND('Mapa final'!#REF!="Baja",'Mapa final'!#REF!="Leve"),CONCATENATE("R5C",'Mapa final'!#REF!),"")</f>
        <v>#REF!</v>
      </c>
      <c r="K40" s="174" t="str">
        <f>IF(AND('Mapa final'!$AD$38="Baja",'Mapa final'!$AF$38="Leve"),CONCATENATE("R5C",'Mapa final'!$T$38),"")</f>
        <v/>
      </c>
      <c r="L40" s="174" t="str">
        <f>IF(AND('Mapa final'!$AD$39="Baja",'Mapa final'!$AF$39="Leve"),CONCATENATE("R5C",'Mapa final'!$T$39),"")</f>
        <v/>
      </c>
      <c r="M40" s="174" t="str">
        <f>IF(AND('Mapa final'!$AD$40="Baja",'Mapa final'!$AF$40="Leve"),CONCATENATE("R5C",'Mapa final'!$T$40),"")</f>
        <v/>
      </c>
      <c r="N40" s="174" t="str">
        <f>IF(AND('Mapa final'!$AD$41="Baja",'Mapa final'!$AF$41="Leve"),CONCATENATE("R5C",'Mapa final'!$T$41),"")</f>
        <v/>
      </c>
      <c r="O40" s="174" t="e">
        <f>IF(AND('Mapa final'!#REF!="Baja",'Mapa final'!#REF!="Leve"),CONCATENATE("R5C",'Mapa final'!#REF!),"")</f>
        <v>#REF!</v>
      </c>
      <c r="P40" s="173" t="e">
        <f>IF(AND('Mapa final'!#REF!="Baja",'Mapa final'!#REF!="Menor"),CONCATENATE("R5C",'Mapa final'!#REF!),"")</f>
        <v>#REF!</v>
      </c>
      <c r="Q40" s="173" t="str">
        <f>IF(AND('Mapa final'!$AD$38="Baja",'Mapa final'!$AF$38="Menor"),CONCATENATE("R5C",'Mapa final'!$T$38),"")</f>
        <v/>
      </c>
      <c r="R40" s="173" t="str">
        <f>IF(AND('Mapa final'!$AD$39="Baja",'Mapa final'!$AF$39="Menor"),CONCATENATE("R5C",'Mapa final'!$T$39),"")</f>
        <v/>
      </c>
      <c r="S40" s="173" t="str">
        <f>IF(AND('Mapa final'!$AD$40="Baja",'Mapa final'!$AF$40="Menor"),CONCATENATE("R5C",'Mapa final'!$T$40),"")</f>
        <v/>
      </c>
      <c r="T40" s="173" t="str">
        <f>IF(AND('Mapa final'!$AD$41="Baja",'Mapa final'!$AF$41="Menor"),CONCATENATE("R5C",'Mapa final'!$T$41),"")</f>
        <v/>
      </c>
      <c r="U40" s="173" t="e">
        <f>IF(AND('Mapa final'!#REF!="Baja",'Mapa final'!#REF!="Menor"),CONCATENATE("R5C",'Mapa final'!#REF!),"")</f>
        <v>#REF!</v>
      </c>
      <c r="V40" s="173" t="e">
        <f>IF(AND('Mapa final'!#REF!="Baja",'Mapa final'!#REF!="Moderado"),CONCATENATE("R5C",'Mapa final'!#REF!),"")</f>
        <v>#REF!</v>
      </c>
      <c r="W40" s="173" t="str">
        <f>IF(AND('Mapa final'!$AD$38="Baja",'Mapa final'!$AF$38="Moderado"),CONCATENATE("R5C",'Mapa final'!$T$38),"")</f>
        <v/>
      </c>
      <c r="X40" s="173" t="str">
        <f>IF(AND('Mapa final'!$AD$39="Baja",'Mapa final'!$AF$39="Moderado"),CONCATENATE("R5C",'Mapa final'!$T$39),"")</f>
        <v/>
      </c>
      <c r="Y40" s="173" t="str">
        <f>IF(AND('Mapa final'!$AD$40="Baja",'Mapa final'!$AF$40="Moderado"),CONCATENATE("R5C",'Mapa final'!$T$40),"")</f>
        <v/>
      </c>
      <c r="Z40" s="173" t="str">
        <f>IF(AND('Mapa final'!$AD$41="Baja",'Mapa final'!$AF$41="Moderado"),CONCATENATE("R5C",'Mapa final'!$T$41),"")</f>
        <v/>
      </c>
      <c r="AA40" s="173" t="e">
        <f>IF(AND('Mapa final'!#REF!="Baja",'Mapa final'!#REF!="Moderado"),CONCATENATE("R5C",'Mapa final'!#REF!),"")</f>
        <v>#REF!</v>
      </c>
      <c r="AB40" s="170" t="e">
        <f>IF(AND('Mapa final'!#REF!="Baja",'Mapa final'!#REF!="Mayor"),CONCATENATE("R5C",'Mapa final'!#REF!),"")</f>
        <v>#REF!</v>
      </c>
      <c r="AC40" s="170" t="str">
        <f>IF(AND('Mapa final'!$AD$38="Baja",'Mapa final'!$AF$38="Mayor"),CONCATENATE("R5C",'Mapa final'!$T$38),"")</f>
        <v/>
      </c>
      <c r="AD40" s="170" t="str">
        <f>IF(AND('Mapa final'!$AD$39="Baja",'Mapa final'!$AF$39="Mayor"),CONCATENATE("R5C",'Mapa final'!$T$39),"")</f>
        <v/>
      </c>
      <c r="AE40" s="170" t="str">
        <f>IF(AND('Mapa final'!$AD$40="Baja",'Mapa final'!$AF$40="Mayor"),CONCATENATE("R5C",'Mapa final'!$T$40),"")</f>
        <v/>
      </c>
      <c r="AF40" s="170" t="str">
        <f>IF(AND('Mapa final'!$AD$41="Baja",'Mapa final'!$AF$41="Mayor"),CONCATENATE("R5C",'Mapa final'!$T$41),"")</f>
        <v/>
      </c>
      <c r="AG40" s="170" t="e">
        <f>IF(AND('Mapa final'!#REF!="Baja",'Mapa final'!#REF!="Mayor"),CONCATENATE("R5C",'Mapa final'!#REF!),"")</f>
        <v>#REF!</v>
      </c>
      <c r="AH40" s="171" t="e">
        <f>IF(AND('Mapa final'!#REF!="Baja",'Mapa final'!#REF!="Catastrófico"),CONCATENATE("R5C",'Mapa final'!#REF!),"")</f>
        <v>#REF!</v>
      </c>
      <c r="AI40" s="171" t="str">
        <f>IF(AND('Mapa final'!$AD$38="Baja",'Mapa final'!$AF$38="Catastrófico"),CONCATENATE("R5C",'Mapa final'!$T$38),"")</f>
        <v/>
      </c>
      <c r="AJ40" s="171" t="str">
        <f>IF(AND('Mapa final'!$AD$39="Baja",'Mapa final'!$AF$39="Catastrófico"),CONCATENATE("R5C",'Mapa final'!$T$39),"")</f>
        <v/>
      </c>
      <c r="AK40" s="171" t="str">
        <f>IF(AND('Mapa final'!$AD$40="Baja",'Mapa final'!$AF$40="Catastrófico"),CONCATENATE("R5C",'Mapa final'!$T$40),"")</f>
        <v/>
      </c>
      <c r="AL40" s="171" t="str">
        <f>IF(AND('Mapa final'!$AD$41="Baja",'Mapa final'!$AF$41="Catastrófico"),CONCATENATE("R5C",'Mapa final'!$T$41),"")</f>
        <v/>
      </c>
      <c r="AM40" s="171" t="e">
        <f>IF(AND('Mapa final'!#REF!="Baja",'Mapa final'!#REF!="Catastrófico"),CONCATENATE("R5C",'Mapa final'!#REF!),"")</f>
        <v>#REF!</v>
      </c>
      <c r="AN40" s="1"/>
      <c r="AO40" s="429"/>
      <c r="AP40" s="272"/>
      <c r="AQ40" s="272"/>
      <c r="AR40" s="272"/>
      <c r="AS40" s="272"/>
      <c r="AT40" s="430"/>
      <c r="AU40" s="1"/>
      <c r="AV40" s="1"/>
      <c r="AW40" s="1"/>
      <c r="AX40" s="1"/>
      <c r="AY40" s="1"/>
      <c r="AZ40" s="1"/>
      <c r="BA40" s="1"/>
      <c r="BB40" s="1"/>
      <c r="BC40" s="1"/>
      <c r="BD40" s="1"/>
      <c r="BE40" s="1"/>
      <c r="BF40" s="1"/>
      <c r="BG40" s="1"/>
      <c r="BH40" s="1"/>
      <c r="BI40" s="1"/>
    </row>
    <row r="41" spans="1:61" ht="15" customHeight="1">
      <c r="A41" s="1"/>
      <c r="B41" s="446"/>
      <c r="C41" s="272"/>
      <c r="D41" s="273"/>
      <c r="E41" s="284"/>
      <c r="F41" s="272"/>
      <c r="G41" s="272"/>
      <c r="H41" s="272"/>
      <c r="I41" s="272"/>
      <c r="J41" s="174" t="e">
        <f>IF(AND('Mapa final'!#REF!="Baja",'Mapa final'!#REF!="Leve"),CONCATENATE("R6C",'Mapa final'!#REF!),"")</f>
        <v>#REF!</v>
      </c>
      <c r="K41" s="174" t="e">
        <f>IF(AND('Mapa final'!#REF!="Baja",'Mapa final'!#REF!="Leve"),CONCATENATE("R6C",'Mapa final'!#REF!),"")</f>
        <v>#REF!</v>
      </c>
      <c r="L41" s="174" t="e">
        <f>IF(AND('Mapa final'!#REF!="Baja",'Mapa final'!#REF!="Leve"),CONCATENATE("R6C",'Mapa final'!#REF!),"")</f>
        <v>#REF!</v>
      </c>
      <c r="M41" s="174" t="e">
        <f>IF(AND('Mapa final'!#REF!="Baja",'Mapa final'!#REF!="Leve"),CONCATENATE("R6C",'Mapa final'!#REF!),"")</f>
        <v>#REF!</v>
      </c>
      <c r="N41" s="174" t="e">
        <f>IF(AND('Mapa final'!#REF!="Baja",'Mapa final'!#REF!="Leve"),CONCATENATE("R6C",'Mapa final'!#REF!),"")</f>
        <v>#REF!</v>
      </c>
      <c r="O41" s="174" t="e">
        <f>IF(AND('Mapa final'!#REF!="Baja",'Mapa final'!#REF!="Leve"),CONCATENATE("R6C",'Mapa final'!#REF!),"")</f>
        <v>#REF!</v>
      </c>
      <c r="P41" s="173" t="e">
        <f>IF(AND('Mapa final'!#REF!="Baja",'Mapa final'!#REF!="Menor"),CONCATENATE("R6C",'Mapa final'!#REF!),"")</f>
        <v>#REF!</v>
      </c>
      <c r="Q41" s="173" t="e">
        <f>IF(AND('Mapa final'!#REF!="Baja",'Mapa final'!#REF!="Menor"),CONCATENATE("R6C",'Mapa final'!#REF!),"")</f>
        <v>#REF!</v>
      </c>
      <c r="R41" s="173" t="e">
        <f>IF(AND('Mapa final'!#REF!="Baja",'Mapa final'!#REF!="Menor"),CONCATENATE("R6C",'Mapa final'!#REF!),"")</f>
        <v>#REF!</v>
      </c>
      <c r="S41" s="173" t="e">
        <f>IF(AND('Mapa final'!#REF!="Baja",'Mapa final'!#REF!="Menor"),CONCATENATE("R6C",'Mapa final'!#REF!),"")</f>
        <v>#REF!</v>
      </c>
      <c r="T41" s="173" t="e">
        <f>IF(AND('Mapa final'!#REF!="Baja",'Mapa final'!#REF!="Menor"),CONCATENATE("R6C",'Mapa final'!#REF!),"")</f>
        <v>#REF!</v>
      </c>
      <c r="U41" s="173" t="e">
        <f>IF(AND('Mapa final'!#REF!="Baja",'Mapa final'!#REF!="Menor"),CONCATENATE("R6C",'Mapa final'!#REF!),"")</f>
        <v>#REF!</v>
      </c>
      <c r="V41" s="173" t="e">
        <f>IF(AND('Mapa final'!#REF!="Baja",'Mapa final'!#REF!="Moderado"),CONCATENATE("R6C",'Mapa final'!#REF!),"")</f>
        <v>#REF!</v>
      </c>
      <c r="W41" s="173" t="e">
        <f>IF(AND('Mapa final'!#REF!="Baja",'Mapa final'!#REF!="Moderado"),CONCATENATE("R6C",'Mapa final'!#REF!),"")</f>
        <v>#REF!</v>
      </c>
      <c r="X41" s="173" t="e">
        <f>IF(AND('Mapa final'!#REF!="Baja",'Mapa final'!#REF!="Moderado"),CONCATENATE("R6C",'Mapa final'!#REF!),"")</f>
        <v>#REF!</v>
      </c>
      <c r="Y41" s="173" t="e">
        <f>IF(AND('Mapa final'!#REF!="Baja",'Mapa final'!#REF!="Moderado"),CONCATENATE("R6C",'Mapa final'!#REF!),"")</f>
        <v>#REF!</v>
      </c>
      <c r="Z41" s="173" t="e">
        <f>IF(AND('Mapa final'!#REF!="Baja",'Mapa final'!#REF!="Moderado"),CONCATENATE("R6C",'Mapa final'!#REF!),"")</f>
        <v>#REF!</v>
      </c>
      <c r="AA41" s="173" t="e">
        <f>IF(AND('Mapa final'!#REF!="Baja",'Mapa final'!#REF!="Moderado"),CONCATENATE("R6C",'Mapa final'!#REF!),"")</f>
        <v>#REF!</v>
      </c>
      <c r="AB41" s="170" t="e">
        <f>IF(AND('Mapa final'!#REF!="Baja",'Mapa final'!#REF!="Mayor"),CONCATENATE("R6C",'Mapa final'!#REF!),"")</f>
        <v>#REF!</v>
      </c>
      <c r="AC41" s="170" t="e">
        <f>IF(AND('Mapa final'!#REF!="Baja",'Mapa final'!#REF!="Mayor"),CONCATENATE("R6C",'Mapa final'!#REF!),"")</f>
        <v>#REF!</v>
      </c>
      <c r="AD41" s="170" t="e">
        <f>IF(AND('Mapa final'!#REF!="Baja",'Mapa final'!#REF!="Mayor"),CONCATENATE("R6C",'Mapa final'!#REF!),"")</f>
        <v>#REF!</v>
      </c>
      <c r="AE41" s="170" t="e">
        <f>IF(AND('Mapa final'!#REF!="Baja",'Mapa final'!#REF!="Mayor"),CONCATENATE("R6C",'Mapa final'!#REF!),"")</f>
        <v>#REF!</v>
      </c>
      <c r="AF41" s="170" t="e">
        <f>IF(AND('Mapa final'!#REF!="Baja",'Mapa final'!#REF!="Mayor"),CONCATENATE("R6C",'Mapa final'!#REF!),"")</f>
        <v>#REF!</v>
      </c>
      <c r="AG41" s="170" t="e">
        <f>IF(AND('Mapa final'!#REF!="Baja",'Mapa final'!#REF!="Mayor"),CONCATENATE("R6C",'Mapa final'!#REF!),"")</f>
        <v>#REF!</v>
      </c>
      <c r="AH41" s="171" t="e">
        <f>IF(AND('Mapa final'!#REF!="Baja",'Mapa final'!#REF!="Catastrófico"),CONCATENATE("R6C",'Mapa final'!#REF!),"")</f>
        <v>#REF!</v>
      </c>
      <c r="AI41" s="171" t="e">
        <f>IF(AND('Mapa final'!#REF!="Baja",'Mapa final'!#REF!="Catastrófico"),CONCATENATE("R6C",'Mapa final'!#REF!),"")</f>
        <v>#REF!</v>
      </c>
      <c r="AJ41" s="171" t="e">
        <f>IF(AND('Mapa final'!#REF!="Baja",'Mapa final'!#REF!="Catastrófico"),CONCATENATE("R6C",'Mapa final'!#REF!),"")</f>
        <v>#REF!</v>
      </c>
      <c r="AK41" s="171" t="e">
        <f>IF(AND('Mapa final'!#REF!="Baja",'Mapa final'!#REF!="Catastrófico"),CONCATENATE("R6C",'Mapa final'!#REF!),"")</f>
        <v>#REF!</v>
      </c>
      <c r="AL41" s="171" t="e">
        <f>IF(AND('Mapa final'!#REF!="Baja",'Mapa final'!#REF!="Catastrófico"),CONCATENATE("R6C",'Mapa final'!#REF!),"")</f>
        <v>#REF!</v>
      </c>
      <c r="AM41" s="171" t="e">
        <f>IF(AND('Mapa final'!#REF!="Baja",'Mapa final'!#REF!="Catastrófico"),CONCATENATE("R6C",'Mapa final'!#REF!),"")</f>
        <v>#REF!</v>
      </c>
      <c r="AN41" s="1"/>
      <c r="AO41" s="429"/>
      <c r="AP41" s="272"/>
      <c r="AQ41" s="272"/>
      <c r="AR41" s="272"/>
      <c r="AS41" s="272"/>
      <c r="AT41" s="430"/>
      <c r="AU41" s="1"/>
      <c r="AV41" s="1"/>
      <c r="AW41" s="1"/>
      <c r="AX41" s="1"/>
      <c r="AY41" s="1"/>
      <c r="AZ41" s="1"/>
      <c r="BA41" s="1"/>
      <c r="BB41" s="1"/>
      <c r="BC41" s="1"/>
      <c r="BD41" s="1"/>
      <c r="BE41" s="1"/>
      <c r="BF41" s="1"/>
      <c r="BG41" s="1"/>
      <c r="BH41" s="1"/>
      <c r="BI41" s="1"/>
    </row>
    <row r="42" spans="1:61" ht="15" customHeight="1">
      <c r="A42" s="1"/>
      <c r="B42" s="446"/>
      <c r="C42" s="272"/>
      <c r="D42" s="273"/>
      <c r="E42" s="284"/>
      <c r="F42" s="272"/>
      <c r="G42" s="272"/>
      <c r="H42" s="272"/>
      <c r="I42" s="272"/>
      <c r="J42" s="174" t="e">
        <f>IF(AND('Mapa final'!#REF!="Baja",'Mapa final'!#REF!="Leve"),CONCATENATE("R7C",'Mapa final'!#REF!),"")</f>
        <v>#REF!</v>
      </c>
      <c r="K42" s="174" t="e">
        <f>IF(AND('Mapa final'!#REF!="Baja",'Mapa final'!#REF!="Leve"),CONCATENATE("R7C",'Mapa final'!#REF!),"")</f>
        <v>#REF!</v>
      </c>
      <c r="L42" s="174" t="e">
        <f>IF(AND('Mapa final'!#REF!="Baja",'Mapa final'!#REF!="Leve"),CONCATENATE("R7C",'Mapa final'!#REF!),"")</f>
        <v>#REF!</v>
      </c>
      <c r="M42" s="174" t="e">
        <f>IF(AND('Mapa final'!#REF!="Baja",'Mapa final'!#REF!="Leve"),CONCATENATE("R7C",'Mapa final'!#REF!),"")</f>
        <v>#REF!</v>
      </c>
      <c r="N42" s="174" t="e">
        <f>IF(AND('Mapa final'!#REF!="Baja",'Mapa final'!#REF!="Leve"),CONCATENATE("R7C",'Mapa final'!#REF!),"")</f>
        <v>#REF!</v>
      </c>
      <c r="O42" s="174" t="e">
        <f>IF(AND('Mapa final'!#REF!="Baja",'Mapa final'!#REF!="Leve"),CONCATENATE("R7C",'Mapa final'!#REF!),"")</f>
        <v>#REF!</v>
      </c>
      <c r="P42" s="173" t="e">
        <f>IF(AND('Mapa final'!#REF!="Baja",'Mapa final'!#REF!="Menor"),CONCATENATE("R7C",'Mapa final'!#REF!),"")</f>
        <v>#REF!</v>
      </c>
      <c r="Q42" s="173" t="e">
        <f>IF(AND('Mapa final'!#REF!="Baja",'Mapa final'!#REF!="Menor"),CONCATENATE("R7C",'Mapa final'!#REF!),"")</f>
        <v>#REF!</v>
      </c>
      <c r="R42" s="173" t="e">
        <f>IF(AND('Mapa final'!#REF!="Baja",'Mapa final'!#REF!="Menor"),CONCATENATE("R7C",'Mapa final'!#REF!),"")</f>
        <v>#REF!</v>
      </c>
      <c r="S42" s="173" t="e">
        <f>IF(AND('Mapa final'!#REF!="Baja",'Mapa final'!#REF!="Menor"),CONCATENATE("R7C",'Mapa final'!#REF!),"")</f>
        <v>#REF!</v>
      </c>
      <c r="T42" s="173" t="e">
        <f>IF(AND('Mapa final'!#REF!="Baja",'Mapa final'!#REF!="Menor"),CONCATENATE("R7C",'Mapa final'!#REF!),"")</f>
        <v>#REF!</v>
      </c>
      <c r="U42" s="173" t="e">
        <f>IF(AND('Mapa final'!#REF!="Baja",'Mapa final'!#REF!="Menor"),CONCATENATE("R7C",'Mapa final'!#REF!),"")</f>
        <v>#REF!</v>
      </c>
      <c r="V42" s="173" t="e">
        <f>IF(AND('Mapa final'!#REF!="Baja",'Mapa final'!#REF!="Moderado"),CONCATENATE("R7C",'Mapa final'!#REF!),"")</f>
        <v>#REF!</v>
      </c>
      <c r="W42" s="173" t="e">
        <f>IF(AND('Mapa final'!#REF!="Baja",'Mapa final'!#REF!="Moderado"),CONCATENATE("R7C",'Mapa final'!#REF!),"")</f>
        <v>#REF!</v>
      </c>
      <c r="X42" s="173" t="e">
        <f>IF(AND('Mapa final'!#REF!="Baja",'Mapa final'!#REF!="Moderado"),CONCATENATE("R7C",'Mapa final'!#REF!),"")</f>
        <v>#REF!</v>
      </c>
      <c r="Y42" s="173" t="e">
        <f>IF(AND('Mapa final'!#REF!="Baja",'Mapa final'!#REF!="Moderado"),CONCATENATE("R7C",'Mapa final'!#REF!),"")</f>
        <v>#REF!</v>
      </c>
      <c r="Z42" s="173" t="e">
        <f>IF(AND('Mapa final'!#REF!="Baja",'Mapa final'!#REF!="Moderado"),CONCATENATE("R7C",'Mapa final'!#REF!),"")</f>
        <v>#REF!</v>
      </c>
      <c r="AA42" s="173" t="e">
        <f>IF(AND('Mapa final'!#REF!="Baja",'Mapa final'!#REF!="Moderado"),CONCATENATE("R7C",'Mapa final'!#REF!),"")</f>
        <v>#REF!</v>
      </c>
      <c r="AB42" s="170" t="e">
        <f>IF(AND('Mapa final'!#REF!="Baja",'Mapa final'!#REF!="Mayor"),CONCATENATE("R7C",'Mapa final'!#REF!),"")</f>
        <v>#REF!</v>
      </c>
      <c r="AC42" s="170" t="e">
        <f>IF(AND('Mapa final'!#REF!="Baja",'Mapa final'!#REF!="Mayor"),CONCATENATE("R7C",'Mapa final'!#REF!),"")</f>
        <v>#REF!</v>
      </c>
      <c r="AD42" s="170" t="e">
        <f>IF(AND('Mapa final'!#REF!="Baja",'Mapa final'!#REF!="Mayor"),CONCATENATE("R7C",'Mapa final'!#REF!),"")</f>
        <v>#REF!</v>
      </c>
      <c r="AE42" s="170" t="e">
        <f>IF(AND('Mapa final'!#REF!="Baja",'Mapa final'!#REF!="Mayor"),CONCATENATE("R7C",'Mapa final'!#REF!),"")</f>
        <v>#REF!</v>
      </c>
      <c r="AF42" s="170" t="e">
        <f>IF(AND('Mapa final'!#REF!="Baja",'Mapa final'!#REF!="Mayor"),CONCATENATE("R7C",'Mapa final'!#REF!),"")</f>
        <v>#REF!</v>
      </c>
      <c r="AG42" s="170" t="e">
        <f>IF(AND('Mapa final'!#REF!="Baja",'Mapa final'!#REF!="Mayor"),CONCATENATE("R7C",'Mapa final'!#REF!),"")</f>
        <v>#REF!</v>
      </c>
      <c r="AH42" s="171" t="e">
        <f>IF(AND('Mapa final'!#REF!="Baja",'Mapa final'!#REF!="Catastrófico"),CONCATENATE("R7C",'Mapa final'!#REF!),"")</f>
        <v>#REF!</v>
      </c>
      <c r="AI42" s="171" t="e">
        <f>IF(AND('Mapa final'!#REF!="Baja",'Mapa final'!#REF!="Catastrófico"),CONCATENATE("R7C",'Mapa final'!#REF!),"")</f>
        <v>#REF!</v>
      </c>
      <c r="AJ42" s="171" t="e">
        <f>IF(AND('Mapa final'!#REF!="Baja",'Mapa final'!#REF!="Catastrófico"),CONCATENATE("R7C",'Mapa final'!#REF!),"")</f>
        <v>#REF!</v>
      </c>
      <c r="AK42" s="171" t="e">
        <f>IF(AND('Mapa final'!#REF!="Baja",'Mapa final'!#REF!="Catastrófico"),CONCATENATE("R7C",'Mapa final'!#REF!),"")</f>
        <v>#REF!</v>
      </c>
      <c r="AL42" s="171" t="e">
        <f>IF(AND('Mapa final'!#REF!="Baja",'Mapa final'!#REF!="Catastrófico"),CONCATENATE("R7C",'Mapa final'!#REF!),"")</f>
        <v>#REF!</v>
      </c>
      <c r="AM42" s="171" t="e">
        <f>IF(AND('Mapa final'!#REF!="Baja",'Mapa final'!#REF!="Catastrófico"),CONCATENATE("R7C",'Mapa final'!#REF!),"")</f>
        <v>#REF!</v>
      </c>
      <c r="AN42" s="1"/>
      <c r="AO42" s="429"/>
      <c r="AP42" s="272"/>
      <c r="AQ42" s="272"/>
      <c r="AR42" s="272"/>
      <c r="AS42" s="272"/>
      <c r="AT42" s="430"/>
      <c r="AU42" s="1"/>
      <c r="AV42" s="1"/>
      <c r="AW42" s="1"/>
      <c r="AX42" s="1"/>
      <c r="AY42" s="1"/>
      <c r="AZ42" s="1"/>
      <c r="BA42" s="1"/>
      <c r="BB42" s="1"/>
      <c r="BC42" s="1"/>
      <c r="BD42" s="1"/>
      <c r="BE42" s="1"/>
      <c r="BF42" s="1"/>
      <c r="BG42" s="1"/>
      <c r="BH42" s="1"/>
      <c r="BI42" s="1"/>
    </row>
    <row r="43" spans="1:61" ht="15" customHeight="1">
      <c r="A43" s="1"/>
      <c r="B43" s="446"/>
      <c r="C43" s="272"/>
      <c r="D43" s="273"/>
      <c r="E43" s="284"/>
      <c r="F43" s="272"/>
      <c r="G43" s="272"/>
      <c r="H43" s="272"/>
      <c r="I43" s="272"/>
      <c r="J43" s="174" t="e">
        <f>IF(AND('Mapa final'!#REF!="Baja",'Mapa final'!#REF!="Leve"),CONCATENATE("R8C",'Mapa final'!#REF!),"")</f>
        <v>#REF!</v>
      </c>
      <c r="K43" s="174" t="e">
        <f>IF(AND('Mapa final'!#REF!="Baja",'Mapa final'!#REF!="Leve"),CONCATENATE("R8C",'Mapa final'!#REF!),"")</f>
        <v>#REF!</v>
      </c>
      <c r="L43" s="174" t="e">
        <f>IF(AND('Mapa final'!#REF!="Baja",'Mapa final'!#REF!="Leve"),CONCATENATE("R8C",'Mapa final'!#REF!),"")</f>
        <v>#REF!</v>
      </c>
      <c r="M43" s="174" t="e">
        <f>IF(AND('Mapa final'!#REF!="Baja",'Mapa final'!#REF!="Leve"),CONCATENATE("R8C",'Mapa final'!#REF!),"")</f>
        <v>#REF!</v>
      </c>
      <c r="N43" s="174" t="e">
        <f>IF(AND('Mapa final'!#REF!="Baja",'Mapa final'!#REF!="Leve"),CONCATENATE("R8C",'Mapa final'!#REF!),"")</f>
        <v>#REF!</v>
      </c>
      <c r="O43" s="174" t="e">
        <f>IF(AND('Mapa final'!#REF!="Baja",'Mapa final'!#REF!="Leve"),CONCATENATE("R8C",'Mapa final'!#REF!),"")</f>
        <v>#REF!</v>
      </c>
      <c r="P43" s="173" t="e">
        <f>IF(AND('Mapa final'!#REF!="Baja",'Mapa final'!#REF!="Menor"),CONCATENATE("R8C",'Mapa final'!#REF!),"")</f>
        <v>#REF!</v>
      </c>
      <c r="Q43" s="173" t="e">
        <f>IF(AND('Mapa final'!#REF!="Baja",'Mapa final'!#REF!="Menor"),CONCATENATE("R8C",'Mapa final'!#REF!),"")</f>
        <v>#REF!</v>
      </c>
      <c r="R43" s="173" t="e">
        <f>IF(AND('Mapa final'!#REF!="Baja",'Mapa final'!#REF!="Menor"),CONCATENATE("R8C",'Mapa final'!#REF!),"")</f>
        <v>#REF!</v>
      </c>
      <c r="S43" s="173" t="e">
        <f>IF(AND('Mapa final'!#REF!="Baja",'Mapa final'!#REF!="Menor"),CONCATENATE("R8C",'Mapa final'!#REF!),"")</f>
        <v>#REF!</v>
      </c>
      <c r="T43" s="173" t="e">
        <f>IF(AND('Mapa final'!#REF!="Baja",'Mapa final'!#REF!="Menor"),CONCATENATE("R8C",'Mapa final'!#REF!),"")</f>
        <v>#REF!</v>
      </c>
      <c r="U43" s="173" t="e">
        <f>IF(AND('Mapa final'!#REF!="Baja",'Mapa final'!#REF!="Menor"),CONCATENATE("R8C",'Mapa final'!#REF!),"")</f>
        <v>#REF!</v>
      </c>
      <c r="V43" s="173" t="e">
        <f>IF(AND('Mapa final'!#REF!="Baja",'Mapa final'!#REF!="Moderado"),CONCATENATE("R8C",'Mapa final'!#REF!),"")</f>
        <v>#REF!</v>
      </c>
      <c r="W43" s="173" t="e">
        <f>IF(AND('Mapa final'!#REF!="Baja",'Mapa final'!#REF!="Moderado"),CONCATENATE("R8C",'Mapa final'!#REF!),"")</f>
        <v>#REF!</v>
      </c>
      <c r="X43" s="173" t="e">
        <f>IF(AND('Mapa final'!#REF!="Baja",'Mapa final'!#REF!="Moderado"),CONCATENATE("R8C",'Mapa final'!#REF!),"")</f>
        <v>#REF!</v>
      </c>
      <c r="Y43" s="173" t="e">
        <f>IF(AND('Mapa final'!#REF!="Baja",'Mapa final'!#REF!="Moderado"),CONCATENATE("R8C",'Mapa final'!#REF!),"")</f>
        <v>#REF!</v>
      </c>
      <c r="Z43" s="173" t="e">
        <f>IF(AND('Mapa final'!#REF!="Baja",'Mapa final'!#REF!="Moderado"),CONCATENATE("R8C",'Mapa final'!#REF!),"")</f>
        <v>#REF!</v>
      </c>
      <c r="AA43" s="173" t="e">
        <f>IF(AND('Mapa final'!#REF!="Baja",'Mapa final'!#REF!="Moderado"),CONCATENATE("R8C",'Mapa final'!#REF!),"")</f>
        <v>#REF!</v>
      </c>
      <c r="AB43" s="170" t="e">
        <f>IF(AND('Mapa final'!#REF!="Baja",'Mapa final'!#REF!="Mayor"),CONCATENATE("R8C",'Mapa final'!#REF!),"")</f>
        <v>#REF!</v>
      </c>
      <c r="AC43" s="170" t="e">
        <f>IF(AND('Mapa final'!#REF!="Baja",'Mapa final'!#REF!="Mayor"),CONCATENATE("R8C",'Mapa final'!#REF!),"")</f>
        <v>#REF!</v>
      </c>
      <c r="AD43" s="170" t="e">
        <f>IF(AND('Mapa final'!#REF!="Baja",'Mapa final'!#REF!="Mayor"),CONCATENATE("R8C",'Mapa final'!#REF!),"")</f>
        <v>#REF!</v>
      </c>
      <c r="AE43" s="170" t="e">
        <f>IF(AND('Mapa final'!#REF!="Baja",'Mapa final'!#REF!="Mayor"),CONCATENATE("R8C",'Mapa final'!#REF!),"")</f>
        <v>#REF!</v>
      </c>
      <c r="AF43" s="170" t="e">
        <f>IF(AND('Mapa final'!#REF!="Baja",'Mapa final'!#REF!="Mayor"),CONCATENATE("R8C",'Mapa final'!#REF!),"")</f>
        <v>#REF!</v>
      </c>
      <c r="AG43" s="170" t="e">
        <f>IF(AND('Mapa final'!#REF!="Baja",'Mapa final'!#REF!="Mayor"),CONCATENATE("R8C",'Mapa final'!#REF!),"")</f>
        <v>#REF!</v>
      </c>
      <c r="AH43" s="171" t="e">
        <f>IF(AND('Mapa final'!#REF!="Baja",'Mapa final'!#REF!="Catastrófico"),CONCATENATE("R8C",'Mapa final'!#REF!),"")</f>
        <v>#REF!</v>
      </c>
      <c r="AI43" s="171" t="e">
        <f>IF(AND('Mapa final'!#REF!="Baja",'Mapa final'!#REF!="Catastrófico"),CONCATENATE("R8C",'Mapa final'!#REF!),"")</f>
        <v>#REF!</v>
      </c>
      <c r="AJ43" s="171" t="e">
        <f>IF(AND('Mapa final'!#REF!="Baja",'Mapa final'!#REF!="Catastrófico"),CONCATENATE("R8C",'Mapa final'!#REF!),"")</f>
        <v>#REF!</v>
      </c>
      <c r="AK43" s="171" t="e">
        <f>IF(AND('Mapa final'!#REF!="Baja",'Mapa final'!#REF!="Catastrófico"),CONCATENATE("R8C",'Mapa final'!#REF!),"")</f>
        <v>#REF!</v>
      </c>
      <c r="AL43" s="171" t="e">
        <f>IF(AND('Mapa final'!#REF!="Baja",'Mapa final'!#REF!="Catastrófico"),CONCATENATE("R8C",'Mapa final'!#REF!),"")</f>
        <v>#REF!</v>
      </c>
      <c r="AM43" s="171" t="e">
        <f>IF(AND('Mapa final'!#REF!="Baja",'Mapa final'!#REF!="Catastrófico"),CONCATENATE("R8C",'Mapa final'!#REF!),"")</f>
        <v>#REF!</v>
      </c>
      <c r="AN43" s="1"/>
      <c r="AO43" s="429"/>
      <c r="AP43" s="272"/>
      <c r="AQ43" s="272"/>
      <c r="AR43" s="272"/>
      <c r="AS43" s="272"/>
      <c r="AT43" s="430"/>
      <c r="AU43" s="1"/>
      <c r="AV43" s="1"/>
      <c r="AW43" s="1"/>
      <c r="AX43" s="1"/>
      <c r="AY43" s="1"/>
      <c r="AZ43" s="1"/>
      <c r="BA43" s="1"/>
      <c r="BB43" s="1"/>
      <c r="BC43" s="1"/>
      <c r="BD43" s="1"/>
      <c r="BE43" s="1"/>
      <c r="BF43" s="1"/>
      <c r="BG43" s="1"/>
      <c r="BH43" s="1"/>
      <c r="BI43" s="1"/>
    </row>
    <row r="44" spans="1:61" ht="15" customHeight="1">
      <c r="A44" s="1"/>
      <c r="B44" s="446"/>
      <c r="C44" s="272"/>
      <c r="D44" s="273"/>
      <c r="E44" s="284"/>
      <c r="F44" s="272"/>
      <c r="G44" s="272"/>
      <c r="H44" s="272"/>
      <c r="I44" s="272"/>
      <c r="J44" s="174" t="e">
        <f>IF(AND('Mapa final'!#REF!="Baja",'Mapa final'!#REF!="Leve"),CONCATENATE("R9C",'Mapa final'!#REF!),"")</f>
        <v>#REF!</v>
      </c>
      <c r="K44" s="174" t="e">
        <f>IF(AND('Mapa final'!#REF!="Baja",'Mapa final'!#REF!="Leve"),CONCATENATE("R9C",'Mapa final'!#REF!),"")</f>
        <v>#REF!</v>
      </c>
      <c r="L44" s="174" t="e">
        <f>IF(AND('Mapa final'!#REF!="Baja",'Mapa final'!#REF!="Leve"),CONCATENATE("R9C",'Mapa final'!#REF!),"")</f>
        <v>#REF!</v>
      </c>
      <c r="M44" s="174" t="e">
        <f>IF(AND('Mapa final'!#REF!="Baja",'Mapa final'!#REF!="Leve"),CONCATENATE("R9C",'Mapa final'!#REF!),"")</f>
        <v>#REF!</v>
      </c>
      <c r="N44" s="174" t="e">
        <f>IF(AND('Mapa final'!#REF!="Baja",'Mapa final'!#REF!="Leve"),CONCATENATE("R9C",'Mapa final'!#REF!),"")</f>
        <v>#REF!</v>
      </c>
      <c r="O44" s="174" t="e">
        <f>IF(AND('Mapa final'!#REF!="Baja",'Mapa final'!#REF!="Leve"),CONCATENATE("R9C",'Mapa final'!#REF!),"")</f>
        <v>#REF!</v>
      </c>
      <c r="P44" s="173" t="e">
        <f>IF(AND('Mapa final'!#REF!="Baja",'Mapa final'!#REF!="Menor"),CONCATENATE("R9C",'Mapa final'!#REF!),"")</f>
        <v>#REF!</v>
      </c>
      <c r="Q44" s="173" t="e">
        <f>IF(AND('Mapa final'!#REF!="Baja",'Mapa final'!#REF!="Menor"),CONCATENATE("R9C",'Mapa final'!#REF!),"")</f>
        <v>#REF!</v>
      </c>
      <c r="R44" s="173" t="e">
        <f>IF(AND('Mapa final'!#REF!="Baja",'Mapa final'!#REF!="Menor"),CONCATENATE("R9C",'Mapa final'!#REF!),"")</f>
        <v>#REF!</v>
      </c>
      <c r="S44" s="173" t="e">
        <f>IF(AND('Mapa final'!#REF!="Baja",'Mapa final'!#REF!="Menor"),CONCATENATE("R9C",'Mapa final'!#REF!),"")</f>
        <v>#REF!</v>
      </c>
      <c r="T44" s="173" t="e">
        <f>IF(AND('Mapa final'!#REF!="Baja",'Mapa final'!#REF!="Menor"),CONCATENATE("R9C",'Mapa final'!#REF!),"")</f>
        <v>#REF!</v>
      </c>
      <c r="U44" s="173" t="e">
        <f>IF(AND('Mapa final'!#REF!="Baja",'Mapa final'!#REF!="Menor"),CONCATENATE("R9C",'Mapa final'!#REF!),"")</f>
        <v>#REF!</v>
      </c>
      <c r="V44" s="173" t="e">
        <f>IF(AND('Mapa final'!#REF!="Baja",'Mapa final'!#REF!="Moderado"),CONCATENATE("R9C",'Mapa final'!#REF!),"")</f>
        <v>#REF!</v>
      </c>
      <c r="W44" s="173" t="e">
        <f>IF(AND('Mapa final'!#REF!="Baja",'Mapa final'!#REF!="Moderado"),CONCATENATE("R9C",'Mapa final'!#REF!),"")</f>
        <v>#REF!</v>
      </c>
      <c r="X44" s="173" t="e">
        <f>IF(AND('Mapa final'!#REF!="Baja",'Mapa final'!#REF!="Moderado"),CONCATENATE("R9C",'Mapa final'!#REF!),"")</f>
        <v>#REF!</v>
      </c>
      <c r="Y44" s="173" t="e">
        <f>IF(AND('Mapa final'!#REF!="Baja",'Mapa final'!#REF!="Moderado"),CONCATENATE("R9C",'Mapa final'!#REF!),"")</f>
        <v>#REF!</v>
      </c>
      <c r="Z44" s="173" t="e">
        <f>IF(AND('Mapa final'!#REF!="Baja",'Mapa final'!#REF!="Moderado"),CONCATENATE("R9C",'Mapa final'!#REF!),"")</f>
        <v>#REF!</v>
      </c>
      <c r="AA44" s="173" t="e">
        <f>IF(AND('Mapa final'!#REF!="Baja",'Mapa final'!#REF!="Moderado"),CONCATENATE("R9C",'Mapa final'!#REF!),"")</f>
        <v>#REF!</v>
      </c>
      <c r="AB44" s="170" t="e">
        <f>IF(AND('Mapa final'!#REF!="Baja",'Mapa final'!#REF!="Mayor"),CONCATENATE("R9C",'Mapa final'!#REF!),"")</f>
        <v>#REF!</v>
      </c>
      <c r="AC44" s="170" t="e">
        <f>IF(AND('Mapa final'!#REF!="Baja",'Mapa final'!#REF!="Mayor"),CONCATENATE("R9C",'Mapa final'!#REF!),"")</f>
        <v>#REF!</v>
      </c>
      <c r="AD44" s="170" t="e">
        <f>IF(AND('Mapa final'!#REF!="Baja",'Mapa final'!#REF!="Mayor"),CONCATENATE("R9C",'Mapa final'!#REF!),"")</f>
        <v>#REF!</v>
      </c>
      <c r="AE44" s="170" t="e">
        <f>IF(AND('Mapa final'!#REF!="Baja",'Mapa final'!#REF!="Mayor"),CONCATENATE("R9C",'Mapa final'!#REF!),"")</f>
        <v>#REF!</v>
      </c>
      <c r="AF44" s="170" t="e">
        <f>IF(AND('Mapa final'!#REF!="Baja",'Mapa final'!#REF!="Mayor"),CONCATENATE("R9C",'Mapa final'!#REF!),"")</f>
        <v>#REF!</v>
      </c>
      <c r="AG44" s="170" t="e">
        <f>IF(AND('Mapa final'!#REF!="Baja",'Mapa final'!#REF!="Mayor"),CONCATENATE("R9C",'Mapa final'!#REF!),"")</f>
        <v>#REF!</v>
      </c>
      <c r="AH44" s="171" t="e">
        <f>IF(AND('Mapa final'!#REF!="Baja",'Mapa final'!#REF!="Catastrófico"),CONCATENATE("R9C",'Mapa final'!#REF!),"")</f>
        <v>#REF!</v>
      </c>
      <c r="AI44" s="171" t="e">
        <f>IF(AND('Mapa final'!#REF!="Baja",'Mapa final'!#REF!="Catastrófico"),CONCATENATE("R9C",'Mapa final'!#REF!),"")</f>
        <v>#REF!</v>
      </c>
      <c r="AJ44" s="171" t="e">
        <f>IF(AND('Mapa final'!#REF!="Baja",'Mapa final'!#REF!="Catastrófico"),CONCATENATE("R9C",'Mapa final'!#REF!),"")</f>
        <v>#REF!</v>
      </c>
      <c r="AK44" s="171" t="e">
        <f>IF(AND('Mapa final'!#REF!="Baja",'Mapa final'!#REF!="Catastrófico"),CONCATENATE("R9C",'Mapa final'!#REF!),"")</f>
        <v>#REF!</v>
      </c>
      <c r="AL44" s="171" t="e">
        <f>IF(AND('Mapa final'!#REF!="Baja",'Mapa final'!#REF!="Catastrófico"),CONCATENATE("R9C",'Mapa final'!#REF!),"")</f>
        <v>#REF!</v>
      </c>
      <c r="AM44" s="171" t="e">
        <f>IF(AND('Mapa final'!#REF!="Baja",'Mapa final'!#REF!="Catastrófico"),CONCATENATE("R9C",'Mapa final'!#REF!),"")</f>
        <v>#REF!</v>
      </c>
      <c r="AN44" s="1"/>
      <c r="AO44" s="429"/>
      <c r="AP44" s="272"/>
      <c r="AQ44" s="272"/>
      <c r="AR44" s="272"/>
      <c r="AS44" s="272"/>
      <c r="AT44" s="430"/>
      <c r="AU44" s="1"/>
      <c r="AV44" s="1"/>
      <c r="AW44" s="1"/>
      <c r="AX44" s="1"/>
      <c r="AY44" s="1"/>
      <c r="AZ44" s="1"/>
      <c r="BA44" s="1"/>
      <c r="BB44" s="1"/>
      <c r="BC44" s="1"/>
      <c r="BD44" s="1"/>
      <c r="BE44" s="1"/>
      <c r="BF44" s="1"/>
      <c r="BG44" s="1"/>
      <c r="BH44" s="1"/>
      <c r="BI44" s="1"/>
    </row>
    <row r="45" spans="1:61" ht="15.75" customHeight="1">
      <c r="A45" s="1"/>
      <c r="B45" s="446"/>
      <c r="C45" s="272"/>
      <c r="D45" s="273"/>
      <c r="E45" s="440"/>
      <c r="F45" s="441"/>
      <c r="G45" s="441"/>
      <c r="H45" s="441"/>
      <c r="I45" s="441"/>
      <c r="J45" s="174" t="e">
        <f>IF(AND('Mapa final'!#REF!="Baja",'Mapa final'!#REF!="Leve"),CONCATENATE("R10C",'Mapa final'!#REF!),"")</f>
        <v>#REF!</v>
      </c>
      <c r="K45" s="174" t="e">
        <f>IF(AND('Mapa final'!#REF!="Baja",'Mapa final'!#REF!="Leve"),CONCATENATE("R10C",'Mapa final'!#REF!),"")</f>
        <v>#REF!</v>
      </c>
      <c r="L45" s="174" t="e">
        <f>IF(AND('Mapa final'!#REF!="Baja",'Mapa final'!#REF!="Leve"),CONCATENATE("R10C",'Mapa final'!#REF!),"")</f>
        <v>#REF!</v>
      </c>
      <c r="M45" s="174" t="e">
        <f>IF(AND('Mapa final'!#REF!="Baja",'Mapa final'!#REF!="Leve"),CONCATENATE("R10C",'Mapa final'!#REF!),"")</f>
        <v>#REF!</v>
      </c>
      <c r="N45" s="174" t="e">
        <f>IF(AND('Mapa final'!#REF!="Baja",'Mapa final'!#REF!="Leve"),CONCATENATE("R10C",'Mapa final'!#REF!),"")</f>
        <v>#REF!</v>
      </c>
      <c r="O45" s="174" t="e">
        <f>IF(AND('Mapa final'!#REF!="Baja",'Mapa final'!#REF!="Leve"),CONCATENATE("R10C",'Mapa final'!#REF!),"")</f>
        <v>#REF!</v>
      </c>
      <c r="P45" s="173" t="e">
        <f>IF(AND('Mapa final'!#REF!="Baja",'Mapa final'!#REF!="Menor"),CONCATENATE("R10C",'Mapa final'!#REF!),"")</f>
        <v>#REF!</v>
      </c>
      <c r="Q45" s="173" t="e">
        <f>IF(AND('Mapa final'!#REF!="Baja",'Mapa final'!#REF!="Menor"),CONCATENATE("R10C",'Mapa final'!#REF!),"")</f>
        <v>#REF!</v>
      </c>
      <c r="R45" s="173" t="e">
        <f>IF(AND('Mapa final'!#REF!="Baja",'Mapa final'!#REF!="Menor"),CONCATENATE("R10C",'Mapa final'!#REF!),"")</f>
        <v>#REF!</v>
      </c>
      <c r="S45" s="173" t="e">
        <f>IF(AND('Mapa final'!#REF!="Baja",'Mapa final'!#REF!="Menor"),CONCATENATE("R10C",'Mapa final'!#REF!),"")</f>
        <v>#REF!</v>
      </c>
      <c r="T45" s="173" t="e">
        <f>IF(AND('Mapa final'!#REF!="Baja",'Mapa final'!#REF!="Menor"),CONCATENATE("R10C",'Mapa final'!#REF!),"")</f>
        <v>#REF!</v>
      </c>
      <c r="U45" s="173" t="e">
        <f>IF(AND('Mapa final'!#REF!="Baja",'Mapa final'!#REF!="Menor"),CONCATENATE("R10C",'Mapa final'!#REF!),"")</f>
        <v>#REF!</v>
      </c>
      <c r="V45" s="173" t="e">
        <f>IF(AND('Mapa final'!#REF!="Baja",'Mapa final'!#REF!="Moderado"),CONCATENATE("R10C",'Mapa final'!#REF!),"")</f>
        <v>#REF!</v>
      </c>
      <c r="W45" s="173" t="e">
        <f>IF(AND('Mapa final'!#REF!="Baja",'Mapa final'!#REF!="Moderado"),CONCATENATE("R10C",'Mapa final'!#REF!),"")</f>
        <v>#REF!</v>
      </c>
      <c r="X45" s="173" t="e">
        <f>IF(AND('Mapa final'!#REF!="Baja",'Mapa final'!#REF!="Moderado"),CONCATENATE("R10C",'Mapa final'!#REF!),"")</f>
        <v>#REF!</v>
      </c>
      <c r="Y45" s="173" t="e">
        <f>IF(AND('Mapa final'!#REF!="Baja",'Mapa final'!#REF!="Moderado"),CONCATENATE("R10C",'Mapa final'!#REF!),"")</f>
        <v>#REF!</v>
      </c>
      <c r="Z45" s="173" t="e">
        <f>IF(AND('Mapa final'!#REF!="Baja",'Mapa final'!#REF!="Moderado"),CONCATENATE("R10C",'Mapa final'!#REF!),"")</f>
        <v>#REF!</v>
      </c>
      <c r="AA45" s="173" t="e">
        <f>IF(AND('Mapa final'!#REF!="Baja",'Mapa final'!#REF!="Moderado"),CONCATENATE("R10C",'Mapa final'!#REF!),"")</f>
        <v>#REF!</v>
      </c>
      <c r="AB45" s="170" t="e">
        <f>IF(AND('Mapa final'!#REF!="Baja",'Mapa final'!#REF!="Mayor"),CONCATENATE("R10C",'Mapa final'!#REF!),"")</f>
        <v>#REF!</v>
      </c>
      <c r="AC45" s="170" t="e">
        <f>IF(AND('Mapa final'!#REF!="Baja",'Mapa final'!#REF!="Mayor"),CONCATENATE("R10C",'Mapa final'!#REF!),"")</f>
        <v>#REF!</v>
      </c>
      <c r="AD45" s="170" t="e">
        <f>IF(AND('Mapa final'!#REF!="Baja",'Mapa final'!#REF!="Mayor"),CONCATENATE("R10C",'Mapa final'!#REF!),"")</f>
        <v>#REF!</v>
      </c>
      <c r="AE45" s="170" t="e">
        <f>IF(AND('Mapa final'!#REF!="Baja",'Mapa final'!#REF!="Mayor"),CONCATENATE("R10C",'Mapa final'!#REF!),"")</f>
        <v>#REF!</v>
      </c>
      <c r="AF45" s="170" t="e">
        <f>IF(AND('Mapa final'!#REF!="Baja",'Mapa final'!#REF!="Mayor"),CONCATENATE("R10C",'Mapa final'!#REF!),"")</f>
        <v>#REF!</v>
      </c>
      <c r="AG45" s="170" t="e">
        <f>IF(AND('Mapa final'!#REF!="Baja",'Mapa final'!#REF!="Mayor"),CONCATENATE("R10C",'Mapa final'!#REF!),"")</f>
        <v>#REF!</v>
      </c>
      <c r="AH45" s="171" t="e">
        <f>IF(AND('Mapa final'!#REF!="Baja",'Mapa final'!#REF!="Catastrófico"),CONCATENATE("R10C",'Mapa final'!#REF!),"")</f>
        <v>#REF!</v>
      </c>
      <c r="AI45" s="171" t="e">
        <f>IF(AND('Mapa final'!#REF!="Baja",'Mapa final'!#REF!="Catastrófico"),CONCATENATE("R10C",'Mapa final'!#REF!),"")</f>
        <v>#REF!</v>
      </c>
      <c r="AJ45" s="171" t="e">
        <f>IF(AND('Mapa final'!#REF!="Baja",'Mapa final'!#REF!="Catastrófico"),CONCATENATE("R10C",'Mapa final'!#REF!),"")</f>
        <v>#REF!</v>
      </c>
      <c r="AK45" s="171" t="e">
        <f>IF(AND('Mapa final'!#REF!="Baja",'Mapa final'!#REF!="Catastrófico"),CONCATENATE("R10C",'Mapa final'!#REF!),"")</f>
        <v>#REF!</v>
      </c>
      <c r="AL45" s="171" t="e">
        <f>IF(AND('Mapa final'!#REF!="Baja",'Mapa final'!#REF!="Catastrófico"),CONCATENATE("R10C",'Mapa final'!#REF!),"")</f>
        <v>#REF!</v>
      </c>
      <c r="AM45" s="171" t="e">
        <f>IF(AND('Mapa final'!#REF!="Baja",'Mapa final'!#REF!="Catastrófico"),CONCATENATE("R10C",'Mapa final'!#REF!),"")</f>
        <v>#REF!</v>
      </c>
      <c r="AN45" s="1"/>
      <c r="AO45" s="431"/>
      <c r="AP45" s="432"/>
      <c r="AQ45" s="432"/>
      <c r="AR45" s="432"/>
      <c r="AS45" s="432"/>
      <c r="AT45" s="433"/>
    </row>
    <row r="46" spans="1:61" ht="46.5" customHeight="1">
      <c r="A46" s="1"/>
      <c r="B46" s="446"/>
      <c r="C46" s="272"/>
      <c r="D46" s="273"/>
      <c r="E46" s="437" t="s">
        <v>190</v>
      </c>
      <c r="F46" s="438"/>
      <c r="G46" s="438"/>
      <c r="H46" s="438"/>
      <c r="I46" s="439"/>
      <c r="J46" s="174" t="str">
        <f>IF(AND('Mapa final'!$AD$25="Muy Baja",'Mapa final'!$AF$25="Leve"),CONCATENATE("R1C",'Mapa final'!$T$25),"")</f>
        <v/>
      </c>
      <c r="K46" s="174" t="str">
        <f>IF(AND('Mapa final'!$AD$26="Muy Baja",'Mapa final'!$AF$26="Leve"),CONCATENATE("R1C",'Mapa final'!$T$26),"")</f>
        <v/>
      </c>
      <c r="L46" s="174" t="str">
        <f>IF(AND('Mapa final'!$AD$27="Muy Baja",'Mapa final'!$AF$27="Leve"),CONCATENATE("R1C",'Mapa final'!$T$27),"")</f>
        <v/>
      </c>
      <c r="M46" s="174" t="str">
        <f ca="1">IF(AND('Mapa final'!$AD$28="Muy Baja",'Mapa final'!$AF$28="Leve"),CONCATENATE("R1C",'Mapa final'!$T$28),"")</f>
        <v/>
      </c>
      <c r="N46" s="174" t="str">
        <f ca="1">IF(AND('Mapa final'!$AD$29="Muy Baja",'Mapa final'!$AF$29="Leve"),CONCATENATE("R1C",'Mapa final'!$T$29),"")</f>
        <v/>
      </c>
      <c r="O46" s="174" t="e">
        <f>IF(AND(#REF!="Muy Baja",#REF!="Leve"),CONCATENATE("R1C",#REF!),"")</f>
        <v>#REF!</v>
      </c>
      <c r="P46" s="174" t="str">
        <f>IF(AND('Mapa final'!$AD$25="Muy Baja",'Mapa final'!$AF$25="Menor"),CONCATENATE("R1C",'Mapa final'!$T$25),"")</f>
        <v/>
      </c>
      <c r="Q46" s="174" t="str">
        <f>IF(AND('Mapa final'!$AD$26="Muy Baja",'Mapa final'!$AF$26="Menor"),CONCATENATE("R1C",'Mapa final'!$T$26),"")</f>
        <v/>
      </c>
      <c r="R46" s="174" t="str">
        <f>IF(AND('Mapa final'!$AD$27="Muy Baja",'Mapa final'!$AF$27="Menor"),CONCATENATE("R1C",'Mapa final'!$T$27),"")</f>
        <v/>
      </c>
      <c r="S46" s="174" t="str">
        <f ca="1">IF(AND('Mapa final'!$AD$28="Muy Baja",'Mapa final'!$AF$28="Menor"),CONCATENATE("R1C",'Mapa final'!$T$28),"")</f>
        <v/>
      </c>
      <c r="T46" s="174" t="str">
        <f ca="1">IF(AND('Mapa final'!$AD$29="Muy Baja",'Mapa final'!$AF$29="Menor"),CONCATENATE("R1C",'Mapa final'!$T$29),"")</f>
        <v/>
      </c>
      <c r="U46" s="174" t="e">
        <f>IF(AND(#REF!="Muy Baja",#REF!="Menor"),CONCATENATE("R1C",#REF!),"")</f>
        <v>#REF!</v>
      </c>
      <c r="V46" s="173" t="str">
        <f>IF(AND('Mapa final'!$AD$25="Muy Baja",'Mapa final'!$AF$25="Moderado"),CONCATENATE("R1C",'Mapa final'!$T$25),"")</f>
        <v/>
      </c>
      <c r="W46" s="173" t="str">
        <f>IF(AND('Mapa final'!$AD$26="Muy Baja",'Mapa final'!$AF$26="Moderado"),CONCATENATE("R1C",'Mapa final'!$T$26),"")</f>
        <v/>
      </c>
      <c r="X46" s="173" t="str">
        <f>IF(AND('Mapa final'!$AD$27="Muy Baja",'Mapa final'!$AF$27="Moderado"),CONCATENATE("R1C",'Mapa final'!$T$27),"")</f>
        <v/>
      </c>
      <c r="Y46" s="173" t="str">
        <f ca="1">IF(AND('Mapa final'!$AD$28="Muy Baja",'Mapa final'!$AF$28="Moderado"),CONCATENATE("R1C",'Mapa final'!$T$28),"")</f>
        <v/>
      </c>
      <c r="Z46" s="173" t="str">
        <f ca="1">IF(AND('Mapa final'!$AD$29="Muy Baja",'Mapa final'!$AF$29="Moderado"),CONCATENATE("R1C",'Mapa final'!$T$29),"")</f>
        <v/>
      </c>
      <c r="AA46" s="173" t="e">
        <f>IF(AND(#REF!="Muy Baja",#REF!="Moderado"),CONCATENATE("R1C",#REF!),"")</f>
        <v>#REF!</v>
      </c>
      <c r="AB46" s="170" t="str">
        <f>IF(AND('Mapa final'!$AD$25="Muy Baja",'Mapa final'!$AF$25="Mayor"),CONCATENATE("R1C",'Mapa final'!$T$25),"")</f>
        <v/>
      </c>
      <c r="AC46" s="170" t="str">
        <f>IF(AND('Mapa final'!$AD$26="Muy Baja",'Mapa final'!$AF$26="Mayor"),CONCATENATE("R1C",'Mapa final'!$T$26),"")</f>
        <v/>
      </c>
      <c r="AD46" s="170" t="str">
        <f>IF(AND('Mapa final'!$AD$27="Muy Baja",'Mapa final'!$AF$27="Mayor"),CONCATENATE("R1C",'Mapa final'!$T$27),"")</f>
        <v/>
      </c>
      <c r="AE46" s="170" t="str">
        <f ca="1">IF(AND('Mapa final'!$AD$28="Muy Baja",'Mapa final'!$AF$28="Mayor"),CONCATENATE("R1C",'Mapa final'!$T$28),"")</f>
        <v/>
      </c>
      <c r="AF46" s="170" t="str">
        <f ca="1">IF(AND('Mapa final'!$AD$29="Muy Baja",'Mapa final'!$AF$29="Mayor"),CONCATENATE("R1C",'Mapa final'!$T$29),"")</f>
        <v/>
      </c>
      <c r="AG46" s="170" t="e">
        <f>IF(AND(#REF!="Muy Baja",#REF!="Mayor"),CONCATENATE("R1C",#REF!),"")</f>
        <v>#REF!</v>
      </c>
      <c r="AH46" s="171" t="str">
        <f>IF(AND('Mapa final'!$AD$25="Muy Baja",'Mapa final'!$AF$25="Catastrófico"),CONCATENATE("R1C",'Mapa final'!$T$25),"")</f>
        <v/>
      </c>
      <c r="AI46" s="171" t="str">
        <f>IF(AND('Mapa final'!$AD$26="Muy Baja",'Mapa final'!$AF$26="Catastrófico"),CONCATENATE("R1C",'Mapa final'!$T$26),"")</f>
        <v/>
      </c>
      <c r="AJ46" s="171" t="str">
        <f>IF(AND('Mapa final'!$AD$27="Muy Baja",'Mapa final'!$AF$27="Catastrófico"),CONCATENATE("R1C",'Mapa final'!$T$27),"")</f>
        <v/>
      </c>
      <c r="AK46" s="171" t="str">
        <f ca="1">IF(AND('Mapa final'!$AD$28="Muy Baja",'Mapa final'!$AF$28="Catastrófico"),CONCATENATE("R1C",'Mapa final'!$T$28),"")</f>
        <v/>
      </c>
      <c r="AL46" s="171" t="str">
        <f ca="1">IF(AND('Mapa final'!$AD$29="Muy Baja",'Mapa final'!$AF$29="Catastrófico"),CONCATENATE("R1C",'Mapa final'!$T$29),"")</f>
        <v/>
      </c>
      <c r="AM46" s="171" t="e">
        <f>IF(AND(#REF!="Muy Baja",#REF!="Catastrófico"),CONCATENATE("R1C",#REF!),"")</f>
        <v>#REF!</v>
      </c>
      <c r="AN46" s="1"/>
      <c r="AO46" s="1"/>
      <c r="AP46" s="1"/>
      <c r="AQ46" s="1"/>
      <c r="AR46" s="1"/>
      <c r="AS46" s="1"/>
      <c r="AT46" s="1"/>
      <c r="AU46" s="1"/>
      <c r="AV46" s="1"/>
      <c r="AW46" s="1"/>
      <c r="AX46" s="1"/>
      <c r="AY46" s="1"/>
      <c r="AZ46" s="1"/>
      <c r="BA46" s="1"/>
      <c r="BB46" s="1"/>
      <c r="BC46" s="1"/>
      <c r="BD46" s="1"/>
      <c r="BE46" s="1"/>
      <c r="BF46" s="1"/>
      <c r="BG46" s="1"/>
      <c r="BH46" s="1"/>
      <c r="BI46" s="1"/>
    </row>
    <row r="47" spans="1:61" ht="46.5" customHeight="1">
      <c r="A47" s="1"/>
      <c r="B47" s="446"/>
      <c r="C47" s="272"/>
      <c r="D47" s="273"/>
      <c r="E47" s="284"/>
      <c r="F47" s="272"/>
      <c r="G47" s="272"/>
      <c r="H47" s="272"/>
      <c r="I47" s="273"/>
      <c r="J47" s="174" t="str">
        <f>IF(AND('Mapa final'!$AD$30="Muy Baja",'Mapa final'!$AF$30="Leve"),CONCATENATE("R2C",'Mapa final'!$T$30),"")</f>
        <v/>
      </c>
      <c r="K47" s="174" t="str">
        <f ca="1">IF(AND('Mapa final'!$AD$32="Muy Baja",'Mapa final'!$AF$32="Leve"),CONCATENATE("R2C",'Mapa final'!$T$32),"")</f>
        <v/>
      </c>
      <c r="L47" s="174" t="str">
        <f ca="1">IF(AND('Mapa final'!$AD$33="Muy Baja",'Mapa final'!$AF$33="Leve"),CONCATENATE("R2C",'Mapa final'!$T$33),"")</f>
        <v/>
      </c>
      <c r="M47" s="174" t="str">
        <f ca="1">IF(AND('Mapa final'!$AD$35="Muy Baja",'Mapa final'!$AF$35="Leve"),CONCATENATE("R2C",'Mapa final'!$T$35),"")</f>
        <v/>
      </c>
      <c r="N47" s="174" t="str">
        <f ca="1">IF(AND('Mapa final'!$AD$36="Muy Baja",'Mapa final'!$AF$36="Leve"),CONCATENATE("R2C",'Mapa final'!$T$36),"")</f>
        <v/>
      </c>
      <c r="O47" s="174" t="e">
        <f>IF(AND(#REF!="Muy Baja",#REF!="Leve"),CONCATENATE("R2C",#REF!),"")</f>
        <v>#REF!</v>
      </c>
      <c r="P47" s="174" t="str">
        <f>IF(AND('Mapa final'!$AD$30="Muy Baja",'Mapa final'!$AF$30="Menor"),CONCATENATE("R2C",'Mapa final'!$T$30),"")</f>
        <v/>
      </c>
      <c r="Q47" s="174" t="str">
        <f ca="1">IF(AND('Mapa final'!$AD$32="Muy Baja",'Mapa final'!$AF$32="Menor"),CONCATENATE("R2C",'Mapa final'!$T$32),"")</f>
        <v/>
      </c>
      <c r="R47" s="174" t="str">
        <f ca="1">IF(AND('Mapa final'!$AD$33="Muy Baja",'Mapa final'!$AF$33="Menor"),CONCATENATE("R2C",'Mapa final'!$T$33),"")</f>
        <v/>
      </c>
      <c r="S47" s="174" t="str">
        <f ca="1">IF(AND('Mapa final'!$AD$35="Muy Baja",'Mapa final'!$AF$35="Menor"),CONCATENATE("R2C",'Mapa final'!$T$35),"")</f>
        <v/>
      </c>
      <c r="T47" s="174" t="str">
        <f ca="1">IF(AND('Mapa final'!$AD$36="Muy Baja",'Mapa final'!$AF$36="Menor"),CONCATENATE("R2C",'Mapa final'!$T$36),"")</f>
        <v/>
      </c>
      <c r="U47" s="174" t="e">
        <f>IF(AND(#REF!="Muy Baja",#REF!="Menor"),CONCATENATE("R2C",#REF!),"")</f>
        <v>#REF!</v>
      </c>
      <c r="V47" s="173" t="str">
        <f>IF(AND('Mapa final'!$AD$30="Muy Baja",'Mapa final'!$AF$30="Moderado"),CONCATENATE("R2C",'Mapa final'!$T$30),"")</f>
        <v/>
      </c>
      <c r="W47" s="173" t="str">
        <f ca="1">IF(AND('Mapa final'!$AD$32="Muy Baja",'Mapa final'!$AF$32="Moderado"),CONCATENATE("R2C",'Mapa final'!$T$32),"")</f>
        <v/>
      </c>
      <c r="X47" s="173" t="str">
        <f ca="1">IF(AND('Mapa final'!$AD$33="Muy Baja",'Mapa final'!$AF$33="Moderado"),CONCATENATE("R2C",'Mapa final'!$T$33),"")</f>
        <v/>
      </c>
      <c r="Y47" s="173" t="str">
        <f ca="1">IF(AND('Mapa final'!$AD$35="Muy Baja",'Mapa final'!$AF$35="Moderado"),CONCATENATE("R2C",'Mapa final'!$T$35),"")</f>
        <v/>
      </c>
      <c r="Z47" s="173" t="str">
        <f ca="1">IF(AND('Mapa final'!$AD$36="Muy Baja",'Mapa final'!$AF$36="Moderado"),CONCATENATE("R2C",'Mapa final'!$T$36),"")</f>
        <v/>
      </c>
      <c r="AA47" s="173" t="e">
        <f>IF(AND(#REF!="Muy Baja",#REF!="Moderado"),CONCATENATE("R2C",#REF!),"")</f>
        <v>#REF!</v>
      </c>
      <c r="AB47" s="170" t="str">
        <f>IF(AND('Mapa final'!$AD$75="Muy Baja",'Mapa final'!$AF$30="Mayor"),CONCATENATE("R2C",'Mapa final'!$T$30),"")</f>
        <v/>
      </c>
      <c r="AC47" s="170" t="str">
        <f ca="1">IF(AND('Mapa final'!$AD$32="Muy Baja",'Mapa final'!$AF$32="Mayor"),CONCATENATE("R2C",'Mapa final'!$T$32),"")</f>
        <v/>
      </c>
      <c r="AD47" s="170" t="str">
        <f ca="1">IF(AND('Mapa final'!$AD$33="Muy Baja",'Mapa final'!$AF$33="Mayor"),CONCATENATE("R2C",'Mapa final'!$T$33),"")</f>
        <v/>
      </c>
      <c r="AE47" s="170" t="str">
        <f ca="1">IF(AND('Mapa final'!$AD$35="Muy Baja",'Mapa final'!$AF$35="Mayor"),CONCATENATE("R2C",'Mapa final'!$T$35),"")</f>
        <v/>
      </c>
      <c r="AF47" s="170" t="str">
        <f ca="1">IF(AND('Mapa final'!$AD$36="Muy Baja",'Mapa final'!$AF$36="Mayor"),CONCATENATE("R2C",'Mapa final'!$T$36),"")</f>
        <v/>
      </c>
      <c r="AG47" s="170" t="e">
        <f>IF(AND(#REF!="Muy Baja",#REF!="Mayor"),CONCATENATE("R2C",#REF!),"")</f>
        <v>#REF!</v>
      </c>
      <c r="AH47" s="171" t="str">
        <f>IF(AND('Mapa final'!$AD$30="Muy Baja",'Mapa final'!$AF$30="Catastrófico"),CONCATENATE("R2C",'Mapa final'!$T$30),"")</f>
        <v/>
      </c>
      <c r="AI47" s="171" t="str">
        <f ca="1">IF(AND('Mapa final'!$AD$32="Muy Baja",'Mapa final'!$AF$32="Catastrófico"),CONCATENATE("R2C",'Mapa final'!$T$32),"")</f>
        <v/>
      </c>
      <c r="AJ47" s="171" t="str">
        <f ca="1">IF(AND('Mapa final'!$AD$33="Muy Baja",'Mapa final'!$AF$33="Catastrófico"),CONCATENATE("R2C",'Mapa final'!$T$33),"")</f>
        <v/>
      </c>
      <c r="AK47" s="171" t="str">
        <f ca="1">IF(AND('Mapa final'!$AD$35="Muy Baja",'Mapa final'!$AF$35="Catastrófico"),CONCATENATE("R2C",'Mapa final'!$T$35),"")</f>
        <v/>
      </c>
      <c r="AL47" s="171" t="str">
        <f ca="1">IF(AND('Mapa final'!$AD$36="Muy Baja",'Mapa final'!$AF$36="Catastrófico"),CONCATENATE("R2C",'Mapa final'!$T$36),"")</f>
        <v/>
      </c>
      <c r="AM47" s="171" t="e">
        <f>IF(AND(#REF!="Muy Baja",#REF!="Catastrófico"),CONCATENATE("R2C",#REF!),"")</f>
        <v>#REF!</v>
      </c>
      <c r="AN47" s="1"/>
      <c r="AO47" s="1"/>
      <c r="AP47" s="1"/>
      <c r="AQ47" s="1"/>
      <c r="AR47" s="1"/>
      <c r="AS47" s="1"/>
      <c r="AT47" s="1"/>
      <c r="AU47" s="1"/>
      <c r="AV47" s="1"/>
      <c r="AW47" s="1"/>
      <c r="AX47" s="1"/>
      <c r="AY47" s="1"/>
      <c r="AZ47" s="1"/>
      <c r="BA47" s="1"/>
      <c r="BB47" s="1"/>
      <c r="BC47" s="1"/>
      <c r="BD47" s="1"/>
      <c r="BE47" s="1"/>
      <c r="BF47" s="1"/>
      <c r="BG47" s="1"/>
      <c r="BH47" s="1"/>
      <c r="BI47" s="1"/>
    </row>
    <row r="48" spans="1:61" ht="15" customHeight="1">
      <c r="A48" s="1"/>
      <c r="B48" s="446"/>
      <c r="C48" s="272"/>
      <c r="D48" s="273"/>
      <c r="E48" s="284"/>
      <c r="F48" s="272"/>
      <c r="G48" s="272"/>
      <c r="H48" s="272"/>
      <c r="I48" s="273"/>
      <c r="J48" s="174" t="e">
        <f t="shared" ref="J48:O48" si="40">IF(AND(#REF!="Muy Baja",#REF!="Leve"),CONCATENATE("R3C",#REF!),"")</f>
        <v>#REF!</v>
      </c>
      <c r="K48" s="174" t="e">
        <f t="shared" si="40"/>
        <v>#REF!</v>
      </c>
      <c r="L48" s="174" t="e">
        <f t="shared" si="40"/>
        <v>#REF!</v>
      </c>
      <c r="M48" s="174" t="e">
        <f t="shared" si="40"/>
        <v>#REF!</v>
      </c>
      <c r="N48" s="174" t="e">
        <f t="shared" si="40"/>
        <v>#REF!</v>
      </c>
      <c r="O48" s="174" t="e">
        <f t="shared" si="40"/>
        <v>#REF!</v>
      </c>
      <c r="P48" s="174" t="e">
        <f t="shared" ref="P48:U48" si="41">IF(AND(#REF!="Muy Baja",#REF!="Menor"),CONCATENATE("R3C",#REF!),"")</f>
        <v>#REF!</v>
      </c>
      <c r="Q48" s="174" t="e">
        <f t="shared" si="41"/>
        <v>#REF!</v>
      </c>
      <c r="R48" s="174" t="e">
        <f t="shared" si="41"/>
        <v>#REF!</v>
      </c>
      <c r="S48" s="174" t="e">
        <f t="shared" si="41"/>
        <v>#REF!</v>
      </c>
      <c r="T48" s="174" t="e">
        <f t="shared" si="41"/>
        <v>#REF!</v>
      </c>
      <c r="U48" s="174" t="e">
        <f t="shared" si="41"/>
        <v>#REF!</v>
      </c>
      <c r="V48" s="173" t="e">
        <f t="shared" ref="V48:AA48" si="42">IF(AND(#REF!="Muy Baja",#REF!="Moderado"),CONCATENATE("R3C",#REF!),"")</f>
        <v>#REF!</v>
      </c>
      <c r="W48" s="173" t="e">
        <f t="shared" si="42"/>
        <v>#REF!</v>
      </c>
      <c r="X48" s="173" t="e">
        <f t="shared" si="42"/>
        <v>#REF!</v>
      </c>
      <c r="Y48" s="173" t="e">
        <f t="shared" si="42"/>
        <v>#REF!</v>
      </c>
      <c r="Z48" s="173" t="e">
        <f t="shared" si="42"/>
        <v>#REF!</v>
      </c>
      <c r="AA48" s="173" t="e">
        <f t="shared" si="42"/>
        <v>#REF!</v>
      </c>
      <c r="AB48" s="170" t="e">
        <f t="shared" ref="AB48:AG48" si="43">IF(AND(#REF!="Muy Baja",#REF!="Mayor"),CONCATENATE("R3C",#REF!),"")</f>
        <v>#REF!</v>
      </c>
      <c r="AC48" s="170" t="e">
        <f t="shared" si="43"/>
        <v>#REF!</v>
      </c>
      <c r="AD48" s="170" t="e">
        <f t="shared" si="43"/>
        <v>#REF!</v>
      </c>
      <c r="AE48" s="170" t="e">
        <f t="shared" si="43"/>
        <v>#REF!</v>
      </c>
      <c r="AF48" s="170" t="e">
        <f t="shared" si="43"/>
        <v>#REF!</v>
      </c>
      <c r="AG48" s="170" t="e">
        <f t="shared" si="43"/>
        <v>#REF!</v>
      </c>
      <c r="AH48" s="171" t="e">
        <f t="shared" ref="AH48:AM48" si="44">IF(AND(#REF!="Muy Baja",#REF!="Catastrófico"),CONCATENATE("R3C",#REF!),"")</f>
        <v>#REF!</v>
      </c>
      <c r="AI48" s="171" t="e">
        <f t="shared" si="44"/>
        <v>#REF!</v>
      </c>
      <c r="AJ48" s="171" t="e">
        <f t="shared" si="44"/>
        <v>#REF!</v>
      </c>
      <c r="AK48" s="171" t="e">
        <f t="shared" si="44"/>
        <v>#REF!</v>
      </c>
      <c r="AL48" s="171" t="e">
        <f t="shared" si="44"/>
        <v>#REF!</v>
      </c>
      <c r="AM48" s="171" t="e">
        <f t="shared" si="44"/>
        <v>#REF!</v>
      </c>
      <c r="AN48" s="1"/>
      <c r="AO48" s="1"/>
      <c r="AP48" s="1"/>
      <c r="AQ48" s="1"/>
      <c r="AR48" s="1"/>
      <c r="AS48" s="1"/>
      <c r="AT48" s="1"/>
      <c r="AU48" s="1"/>
      <c r="AV48" s="1"/>
      <c r="AW48" s="1"/>
      <c r="AX48" s="1"/>
      <c r="AY48" s="1"/>
      <c r="AZ48" s="1"/>
      <c r="BA48" s="1"/>
      <c r="BB48" s="1"/>
      <c r="BC48" s="1"/>
      <c r="BD48" s="1"/>
      <c r="BE48" s="1"/>
      <c r="BF48" s="1"/>
      <c r="BG48" s="1"/>
      <c r="BH48" s="1"/>
      <c r="BI48" s="1"/>
    </row>
    <row r="49" spans="1:61" ht="15" customHeight="1">
      <c r="A49" s="1"/>
      <c r="B49" s="446"/>
      <c r="C49" s="272"/>
      <c r="D49" s="273"/>
      <c r="E49" s="284"/>
      <c r="F49" s="272"/>
      <c r="G49" s="272"/>
      <c r="H49" s="272"/>
      <c r="I49" s="273"/>
      <c r="J49" s="174" t="e">
        <f t="shared" ref="J49:O49" si="45">IF(AND(#REF!="Muy Baja",#REF!="Leve"),CONCATENATE("R4C",#REF!),"")</f>
        <v>#REF!</v>
      </c>
      <c r="K49" s="174" t="e">
        <f t="shared" si="45"/>
        <v>#REF!</v>
      </c>
      <c r="L49" s="174" t="e">
        <f t="shared" si="45"/>
        <v>#REF!</v>
      </c>
      <c r="M49" s="174" t="e">
        <f t="shared" si="45"/>
        <v>#REF!</v>
      </c>
      <c r="N49" s="174" t="e">
        <f t="shared" si="45"/>
        <v>#REF!</v>
      </c>
      <c r="O49" s="174" t="e">
        <f t="shared" si="45"/>
        <v>#REF!</v>
      </c>
      <c r="P49" s="174" t="e">
        <f t="shared" ref="P49:U49" si="46">IF(AND(#REF!="Muy Baja",#REF!="Menor"),CONCATENATE("R4C",#REF!),"")</f>
        <v>#REF!</v>
      </c>
      <c r="Q49" s="174" t="e">
        <f t="shared" si="46"/>
        <v>#REF!</v>
      </c>
      <c r="R49" s="174" t="e">
        <f t="shared" si="46"/>
        <v>#REF!</v>
      </c>
      <c r="S49" s="174" t="e">
        <f t="shared" si="46"/>
        <v>#REF!</v>
      </c>
      <c r="T49" s="174" t="e">
        <f t="shared" si="46"/>
        <v>#REF!</v>
      </c>
      <c r="U49" s="174" t="e">
        <f t="shared" si="46"/>
        <v>#REF!</v>
      </c>
      <c r="V49" s="173" t="e">
        <f t="shared" ref="V49:AA49" si="47">IF(AND(#REF!="Muy Baja",#REF!="Moderado"),CONCATENATE("R4C",#REF!),"")</f>
        <v>#REF!</v>
      </c>
      <c r="W49" s="173" t="e">
        <f t="shared" si="47"/>
        <v>#REF!</v>
      </c>
      <c r="X49" s="173" t="e">
        <f t="shared" si="47"/>
        <v>#REF!</v>
      </c>
      <c r="Y49" s="173" t="e">
        <f t="shared" si="47"/>
        <v>#REF!</v>
      </c>
      <c r="Z49" s="173" t="e">
        <f t="shared" si="47"/>
        <v>#REF!</v>
      </c>
      <c r="AA49" s="173" t="e">
        <f t="shared" si="47"/>
        <v>#REF!</v>
      </c>
      <c r="AB49" s="170" t="e">
        <f t="shared" ref="AB49:AG49" si="48">IF(AND(#REF!="Muy Baja",#REF!="Mayor"),CONCATENATE("R4C",#REF!),"")</f>
        <v>#REF!</v>
      </c>
      <c r="AC49" s="170" t="e">
        <f t="shared" si="48"/>
        <v>#REF!</v>
      </c>
      <c r="AD49" s="170" t="e">
        <f t="shared" si="48"/>
        <v>#REF!</v>
      </c>
      <c r="AE49" s="170" t="e">
        <f t="shared" si="48"/>
        <v>#REF!</v>
      </c>
      <c r="AF49" s="170" t="e">
        <f t="shared" si="48"/>
        <v>#REF!</v>
      </c>
      <c r="AG49" s="170" t="e">
        <f t="shared" si="48"/>
        <v>#REF!</v>
      </c>
      <c r="AH49" s="171" t="e">
        <f t="shared" ref="AH49:AM49" si="49">IF(AND(#REF!="Muy Baja",#REF!="Catastrófico"),CONCATENATE("R4C",#REF!),"")</f>
        <v>#REF!</v>
      </c>
      <c r="AI49" s="171" t="e">
        <f t="shared" si="49"/>
        <v>#REF!</v>
      </c>
      <c r="AJ49" s="171" t="e">
        <f t="shared" si="49"/>
        <v>#REF!</v>
      </c>
      <c r="AK49" s="171" t="e">
        <f t="shared" si="49"/>
        <v>#REF!</v>
      </c>
      <c r="AL49" s="171" t="e">
        <f t="shared" si="49"/>
        <v>#REF!</v>
      </c>
      <c r="AM49" s="171" t="e">
        <f t="shared" si="49"/>
        <v>#REF!</v>
      </c>
      <c r="AN49" s="1"/>
      <c r="AO49" s="1"/>
      <c r="AP49" s="1"/>
      <c r="AQ49" s="1"/>
      <c r="AR49" s="1"/>
      <c r="AS49" s="1"/>
      <c r="AT49" s="1"/>
      <c r="AU49" s="1"/>
      <c r="AV49" s="1"/>
      <c r="AW49" s="1"/>
      <c r="AX49" s="1"/>
      <c r="AY49" s="1"/>
      <c r="AZ49" s="1"/>
      <c r="BA49" s="1"/>
      <c r="BB49" s="1"/>
      <c r="BC49" s="1"/>
      <c r="BD49" s="1"/>
      <c r="BE49" s="1"/>
      <c r="BF49" s="1"/>
      <c r="BG49" s="1"/>
      <c r="BH49" s="1"/>
      <c r="BI49" s="1"/>
    </row>
    <row r="50" spans="1:61" ht="15" customHeight="1">
      <c r="A50" s="1"/>
      <c r="B50" s="446"/>
      <c r="C50" s="272"/>
      <c r="D50" s="273"/>
      <c r="E50" s="284"/>
      <c r="F50" s="272"/>
      <c r="G50" s="272"/>
      <c r="H50" s="272"/>
      <c r="I50" s="273"/>
      <c r="J50" s="174" t="e">
        <f>IF(AND('Mapa final'!#REF!="Muy Baja",'Mapa final'!#REF!="Leve"),CONCATENATE("R5C",'Mapa final'!#REF!),"")</f>
        <v>#REF!</v>
      </c>
      <c r="K50" s="174" t="str">
        <f>IF(AND('Mapa final'!$AD$38="Muy Baja",'Mapa final'!$AF$38="Leve"),CONCATENATE("R5C",'Mapa final'!$T$38),"")</f>
        <v/>
      </c>
      <c r="L50" s="174" t="str">
        <f>IF(AND('Mapa final'!$AD$39="Muy Baja",'Mapa final'!$AF$39="Leve"),CONCATENATE("R5C",'Mapa final'!$T$39),"")</f>
        <v/>
      </c>
      <c r="M50" s="174" t="str">
        <f>IF(AND('Mapa final'!$AD$40="Muy Baja",'Mapa final'!$AF$40="Leve"),CONCATENATE("R5C",'Mapa final'!$T$40),"")</f>
        <v/>
      </c>
      <c r="N50" s="174" t="str">
        <f>IF(AND('Mapa final'!$AD$41="Muy Baja",'Mapa final'!$AF$41="Leve"),CONCATENATE("R5C",'Mapa final'!$T$41),"")</f>
        <v/>
      </c>
      <c r="O50" s="174" t="e">
        <f>IF(AND('Mapa final'!#REF!="Muy Baja",'Mapa final'!#REF!="Leve"),CONCATENATE("R5C",'Mapa final'!#REF!),"")</f>
        <v>#REF!</v>
      </c>
      <c r="P50" s="174" t="e">
        <f>IF(AND('Mapa final'!#REF!="Muy Baja",'Mapa final'!#REF!="Menor"),CONCATENATE("R5C",'Mapa final'!#REF!),"")</f>
        <v>#REF!</v>
      </c>
      <c r="Q50" s="174" t="str">
        <f>IF(AND('Mapa final'!$AD$38="Muy Baja",'Mapa final'!$AF$38="Menor"),CONCATENATE("R5C",'Mapa final'!$T$38),"")</f>
        <v/>
      </c>
      <c r="R50" s="174" t="str">
        <f>IF(AND('Mapa final'!$AD$39="Muy Baja",'Mapa final'!$AF$39="Menor"),CONCATENATE("R5C",'Mapa final'!$T$39),"")</f>
        <v/>
      </c>
      <c r="S50" s="174" t="str">
        <f>IF(AND('Mapa final'!$AD$40="Muy Baja",'Mapa final'!$AF$40="Menor"),CONCATENATE("R5C",'Mapa final'!$T$40),"")</f>
        <v/>
      </c>
      <c r="T50" s="174" t="str">
        <f>IF(AND('Mapa final'!$AD$41="Muy Baja",'Mapa final'!$AF$41="Menor"),CONCATENATE("R5C",'Mapa final'!$T$41),"")</f>
        <v/>
      </c>
      <c r="U50" s="174" t="e">
        <f>IF(AND('Mapa final'!#REF!="Muy Baja",'Mapa final'!#REF!="Menor"),CONCATENATE("R5C",'Mapa final'!#REF!),"")</f>
        <v>#REF!</v>
      </c>
      <c r="V50" s="173" t="e">
        <f>IF(AND('Mapa final'!#REF!="Muy Baja",'Mapa final'!#REF!="Moderado"),CONCATENATE("R5C",'Mapa final'!#REF!),"")</f>
        <v>#REF!</v>
      </c>
      <c r="W50" s="173" t="str">
        <f>IF(AND('Mapa final'!$AD$38="Muy Baja",'Mapa final'!$AF$38="Moderado"),CONCATENATE("R5C",'Mapa final'!$T$38),"")</f>
        <v/>
      </c>
      <c r="X50" s="173" t="str">
        <f>IF(AND('Mapa final'!$AD$39="Muy Baja",'Mapa final'!$AF$39="Moderado"),CONCATENATE("R5C",'Mapa final'!$T$39),"")</f>
        <v/>
      </c>
      <c r="Y50" s="173" t="str">
        <f>IF(AND('Mapa final'!$AD$40="Muy Baja",'Mapa final'!$AF$40="Moderado"),CONCATENATE("R5C",'Mapa final'!$T$40),"")</f>
        <v/>
      </c>
      <c r="Z50" s="173" t="str">
        <f>IF(AND('Mapa final'!$AD$41="Muy Baja",'Mapa final'!$AF$41="Moderado"),CONCATENATE("R5C",'Mapa final'!$T$41),"")</f>
        <v/>
      </c>
      <c r="AA50" s="173" t="e">
        <f>IF(AND('Mapa final'!#REF!="Muy Baja",'Mapa final'!#REF!="Moderado"),CONCATENATE("R5C",'Mapa final'!#REF!),"")</f>
        <v>#REF!</v>
      </c>
      <c r="AB50" s="170" t="e">
        <f>IF(AND('Mapa final'!#REF!="Muy Baja",'Mapa final'!#REF!="Mayor"),CONCATENATE("R5C",'Mapa final'!#REF!),"")</f>
        <v>#REF!</v>
      </c>
      <c r="AC50" s="170" t="str">
        <f>IF(AND('Mapa final'!$AD$38="Muy Baja",'Mapa final'!$AF$38="Mayor"),CONCATENATE("R5C",'Mapa final'!$T$38),"")</f>
        <v/>
      </c>
      <c r="AD50" s="170" t="str">
        <f>IF(AND('Mapa final'!$AD$39="Muy Baja",'Mapa final'!$AF$39="Mayor"),CONCATENATE("R5C",'Mapa final'!$T$39),"")</f>
        <v/>
      </c>
      <c r="AE50" s="170" t="str">
        <f>IF(AND('Mapa final'!$AD$40="Muy Baja",'Mapa final'!$AF$40="Mayor"),CONCATENATE("R5C",'Mapa final'!$T$40),"")</f>
        <v/>
      </c>
      <c r="AF50" s="170" t="str">
        <f>IF(AND('Mapa final'!$AD$41="Muy Baja",'Mapa final'!$AF$41="Mayor"),CONCATENATE("R5C",'Mapa final'!$T$41),"")</f>
        <v/>
      </c>
      <c r="AG50" s="170" t="e">
        <f>IF(AND('Mapa final'!#REF!="Muy Baja",'Mapa final'!#REF!="Mayor"),CONCATENATE("R5C",'Mapa final'!#REF!),"")</f>
        <v>#REF!</v>
      </c>
      <c r="AH50" s="171" t="e">
        <f>IF(AND('Mapa final'!#REF!="Muy Baja",'Mapa final'!#REF!="Catastrófico"),CONCATENATE("R5C",'Mapa final'!#REF!),"")</f>
        <v>#REF!</v>
      </c>
      <c r="AI50" s="171" t="str">
        <f>IF(AND('Mapa final'!$AD$38="Muy Baja",'Mapa final'!$AF$38="Catastrófico"),CONCATENATE("R5C",'Mapa final'!$T$38),"")</f>
        <v/>
      </c>
      <c r="AJ50" s="171" t="str">
        <f>IF(AND('Mapa final'!$AD$39="Muy Baja",'Mapa final'!$AF$39="Catastrófico"),CONCATENATE("R5C",'Mapa final'!$T$39),"")</f>
        <v/>
      </c>
      <c r="AK50" s="171" t="str">
        <f>IF(AND('Mapa final'!$AD$40="Muy Baja",'Mapa final'!$AF$40="Catastrófico"),CONCATENATE("R5C",'Mapa final'!$T$40),"")</f>
        <v/>
      </c>
      <c r="AL50" s="171" t="str">
        <f>IF(AND('Mapa final'!$AD$41="Muy Baja",'Mapa final'!$AF$41="Catastrófico"),CONCATENATE("R5C",'Mapa final'!$T$41),"")</f>
        <v/>
      </c>
      <c r="AM50" s="171" t="e">
        <f>IF(AND('Mapa final'!#REF!="Muy Baja",'Mapa final'!#REF!="Catastrófico"),CONCATENATE("R5C",'Mapa final'!#REF!),"")</f>
        <v>#REF!</v>
      </c>
      <c r="AN50" s="1"/>
      <c r="AO50" s="1"/>
      <c r="AP50" s="1"/>
      <c r="AQ50" s="1"/>
      <c r="AR50" s="1"/>
      <c r="AS50" s="1"/>
      <c r="AT50" s="1"/>
      <c r="AU50" s="1"/>
      <c r="AV50" s="1"/>
      <c r="AW50" s="1"/>
      <c r="AX50" s="1"/>
      <c r="AY50" s="1"/>
      <c r="AZ50" s="1"/>
      <c r="BA50" s="1"/>
      <c r="BB50" s="1"/>
      <c r="BC50" s="1"/>
      <c r="BD50" s="1"/>
      <c r="BE50" s="1"/>
      <c r="BF50" s="1"/>
      <c r="BG50" s="1"/>
      <c r="BH50" s="1"/>
      <c r="BI50" s="1"/>
    </row>
    <row r="51" spans="1:61" ht="15" customHeight="1">
      <c r="A51" s="1"/>
      <c r="B51" s="446"/>
      <c r="C51" s="272"/>
      <c r="D51" s="273"/>
      <c r="E51" s="284"/>
      <c r="F51" s="272"/>
      <c r="G51" s="272"/>
      <c r="H51" s="272"/>
      <c r="I51" s="273"/>
      <c r="J51" s="175" t="e">
        <f>IF(AND('Mapa final'!#REF!="Muy Baja",'Mapa final'!#REF!="Leve"),CONCATENATE("R6C",'Mapa final'!#REF!),"")</f>
        <v>#REF!</v>
      </c>
      <c r="K51" s="175" t="e">
        <f>IF(AND('Mapa final'!#REF!="Muy Baja",'Mapa final'!#REF!="Leve"),CONCATENATE("R6C",'Mapa final'!#REF!),"")</f>
        <v>#REF!</v>
      </c>
      <c r="L51" s="175" t="e">
        <f>IF(AND('Mapa final'!#REF!="Muy Baja",'Mapa final'!#REF!="Leve"),CONCATENATE("R6C",'Mapa final'!#REF!),"")</f>
        <v>#REF!</v>
      </c>
      <c r="M51" s="175" t="e">
        <f>IF(AND('Mapa final'!#REF!="Muy Baja",'Mapa final'!#REF!="Leve"),CONCATENATE("R6C",'Mapa final'!#REF!),"")</f>
        <v>#REF!</v>
      </c>
      <c r="N51" s="175" t="e">
        <f>IF(AND('Mapa final'!#REF!="Muy Baja",'Mapa final'!#REF!="Leve"),CONCATENATE("R6C",'Mapa final'!#REF!),"")</f>
        <v>#REF!</v>
      </c>
      <c r="O51" s="175" t="e">
        <f>IF(AND('Mapa final'!#REF!="Muy Baja",'Mapa final'!#REF!="Leve"),CONCATENATE("R6C",'Mapa final'!#REF!),"")</f>
        <v>#REF!</v>
      </c>
      <c r="P51" s="175" t="e">
        <f>IF(AND('Mapa final'!#REF!="Muy Baja",'Mapa final'!#REF!="Menor"),CONCATENATE("R6C",'Mapa final'!#REF!),"")</f>
        <v>#REF!</v>
      </c>
      <c r="Q51" s="175" t="e">
        <f>IF(AND('Mapa final'!#REF!="Muy Baja",'Mapa final'!#REF!="Menor"),CONCATENATE("R6C",'Mapa final'!#REF!),"")</f>
        <v>#REF!</v>
      </c>
      <c r="R51" s="175" t="e">
        <f>IF(AND('Mapa final'!#REF!="Muy Baja",'Mapa final'!#REF!="Menor"),CONCATENATE("R6C",'Mapa final'!#REF!),"")</f>
        <v>#REF!</v>
      </c>
      <c r="S51" s="175" t="e">
        <f>IF(AND('Mapa final'!#REF!="Muy Baja",'Mapa final'!#REF!="Menor"),CONCATENATE("R6C",'Mapa final'!#REF!),"")</f>
        <v>#REF!</v>
      </c>
      <c r="T51" s="175" t="e">
        <f>IF(AND('Mapa final'!#REF!="Muy Baja",'Mapa final'!#REF!="Menor"),CONCATENATE("R6C",'Mapa final'!#REF!),"")</f>
        <v>#REF!</v>
      </c>
      <c r="U51" s="175" t="e">
        <f>IF(AND('Mapa final'!#REF!="Muy Baja",'Mapa final'!#REF!="Menor"),CONCATENATE("R6C",'Mapa final'!#REF!),"")</f>
        <v>#REF!</v>
      </c>
      <c r="V51" s="172" t="e">
        <f>IF(AND('Mapa final'!#REF!="Muy Baja",'Mapa final'!#REF!="Moderado"),CONCATENATE("R6C",'Mapa final'!#REF!),"")</f>
        <v>#REF!</v>
      </c>
      <c r="W51" s="172" t="e">
        <f>IF(AND('Mapa final'!#REF!="Muy Baja",'Mapa final'!#REF!="Moderado"),CONCATENATE("R6C",'Mapa final'!#REF!),"")</f>
        <v>#REF!</v>
      </c>
      <c r="X51" s="172" t="e">
        <f>IF(AND('Mapa final'!#REF!="Muy Baja",'Mapa final'!#REF!="Moderado"),CONCATENATE("R6C",'Mapa final'!#REF!),"")</f>
        <v>#REF!</v>
      </c>
      <c r="Y51" s="172" t="e">
        <f>IF(AND('Mapa final'!#REF!="Muy Baja",'Mapa final'!#REF!="Moderado"),CONCATENATE("R6C",'Mapa final'!#REF!),"")</f>
        <v>#REF!</v>
      </c>
      <c r="Z51" s="172" t="e">
        <f>IF(AND('Mapa final'!#REF!="Muy Baja",'Mapa final'!#REF!="Moderado"),CONCATENATE("R6C",'Mapa final'!#REF!),"")</f>
        <v>#REF!</v>
      </c>
      <c r="AA51" s="172" t="e">
        <f>IF(AND('Mapa final'!#REF!="Muy Baja",'Mapa final'!#REF!="Moderado"),CONCATENATE("R6C",'Mapa final'!#REF!),"")</f>
        <v>#REF!</v>
      </c>
      <c r="AB51" s="170" t="e">
        <f>IF(AND('Mapa final'!#REF!="Muy Baja",'Mapa final'!#REF!="Mayor"),CONCATENATE("R6C",'Mapa final'!#REF!),"")</f>
        <v>#REF!</v>
      </c>
      <c r="AC51" s="170" t="e">
        <f>IF(AND('Mapa final'!#REF!="Muy Baja",'Mapa final'!#REF!="Mayor"),CONCATENATE("R6C",'Mapa final'!#REF!),"")</f>
        <v>#REF!</v>
      </c>
      <c r="AD51" s="170" t="e">
        <f>IF(AND('Mapa final'!#REF!="Muy Baja",'Mapa final'!#REF!="Mayor"),CONCATENATE("R6C",'Mapa final'!#REF!),"")</f>
        <v>#REF!</v>
      </c>
      <c r="AE51" s="170" t="e">
        <f>IF(AND('Mapa final'!#REF!="Muy Baja",'Mapa final'!#REF!="Mayor"),CONCATENATE("R6C",'Mapa final'!#REF!),"")</f>
        <v>#REF!</v>
      </c>
      <c r="AF51" s="170" t="e">
        <f>IF(AND('Mapa final'!#REF!="Muy Baja",'Mapa final'!#REF!="Mayor"),CONCATENATE("R6C",'Mapa final'!#REF!),"")</f>
        <v>#REF!</v>
      </c>
      <c r="AG51" s="170" t="e">
        <f>IF(AND('Mapa final'!#REF!="Muy Baja",'Mapa final'!#REF!="Mayor"),CONCATENATE("R6C",'Mapa final'!#REF!),"")</f>
        <v>#REF!</v>
      </c>
      <c r="AH51" s="171" t="e">
        <f>IF(AND('Mapa final'!#REF!="Muy Baja",'Mapa final'!#REF!="Catastrófico"),CONCATENATE("R6C",'Mapa final'!#REF!),"")</f>
        <v>#REF!</v>
      </c>
      <c r="AI51" s="171" t="e">
        <f>IF(AND('Mapa final'!#REF!="Muy Baja",'Mapa final'!#REF!="Catastrófico"),CONCATENATE("R6C",'Mapa final'!#REF!),"")</f>
        <v>#REF!</v>
      </c>
      <c r="AJ51" s="171" t="e">
        <f>IF(AND('Mapa final'!#REF!="Muy Baja",'Mapa final'!#REF!="Catastrófico"),CONCATENATE("R6C",'Mapa final'!#REF!),"")</f>
        <v>#REF!</v>
      </c>
      <c r="AK51" s="171" t="e">
        <f>IF(AND('Mapa final'!#REF!="Muy Baja",'Mapa final'!#REF!="Catastrófico"),CONCATENATE("R6C",'Mapa final'!#REF!),"")</f>
        <v>#REF!</v>
      </c>
      <c r="AL51" s="171" t="e">
        <f>IF(AND('Mapa final'!#REF!="Muy Baja",'Mapa final'!#REF!="Catastrófico"),CONCATENATE("R6C",'Mapa final'!#REF!),"")</f>
        <v>#REF!</v>
      </c>
      <c r="AM51" s="171" t="e">
        <f>IF(AND('Mapa final'!#REF!="Muy Baja",'Mapa final'!#REF!="Catastrófico"),CONCATENATE("R6C",'Mapa final'!#REF!),"")</f>
        <v>#REF!</v>
      </c>
      <c r="AN51" s="1"/>
      <c r="AO51" s="1"/>
      <c r="AP51" s="1"/>
      <c r="AQ51" s="1"/>
      <c r="AR51" s="1"/>
      <c r="AS51" s="1"/>
      <c r="AT51" s="1"/>
      <c r="AU51" s="1"/>
      <c r="AV51" s="1"/>
      <c r="AW51" s="1"/>
      <c r="AX51" s="1"/>
      <c r="AY51" s="1"/>
      <c r="AZ51" s="1"/>
      <c r="BA51" s="1"/>
      <c r="BB51" s="1"/>
      <c r="BC51" s="1"/>
      <c r="BD51" s="1"/>
      <c r="BE51" s="1"/>
      <c r="BF51" s="1"/>
      <c r="BG51" s="1"/>
      <c r="BH51" s="1"/>
      <c r="BI51" s="1"/>
    </row>
    <row r="52" spans="1:61" ht="15" customHeight="1">
      <c r="A52" s="1"/>
      <c r="B52" s="446"/>
      <c r="C52" s="272"/>
      <c r="D52" s="273"/>
      <c r="E52" s="284"/>
      <c r="F52" s="272"/>
      <c r="G52" s="272"/>
      <c r="H52" s="272"/>
      <c r="I52" s="273"/>
      <c r="J52" s="175" t="e">
        <f>IF(AND('Mapa final'!#REF!="Muy Baja",'Mapa final'!#REF!="Leve"),CONCATENATE("R7C",'Mapa final'!#REF!),"")</f>
        <v>#REF!</v>
      </c>
      <c r="K52" s="175" t="e">
        <f>IF(AND('Mapa final'!#REF!="Muy Baja",'Mapa final'!#REF!="Leve"),CONCATENATE("R7C",'Mapa final'!#REF!),"")</f>
        <v>#REF!</v>
      </c>
      <c r="L52" s="175" t="e">
        <f>IF(AND('Mapa final'!#REF!="Muy Baja",'Mapa final'!#REF!="Leve"),CONCATENATE("R7C",'Mapa final'!#REF!),"")</f>
        <v>#REF!</v>
      </c>
      <c r="M52" s="175" t="e">
        <f>IF(AND('Mapa final'!#REF!="Muy Baja",'Mapa final'!#REF!="Leve"),CONCATENATE("R7C",'Mapa final'!#REF!),"")</f>
        <v>#REF!</v>
      </c>
      <c r="N52" s="175" t="e">
        <f>IF(AND('Mapa final'!#REF!="Muy Baja",'Mapa final'!#REF!="Leve"),CONCATENATE("R7C",'Mapa final'!#REF!),"")</f>
        <v>#REF!</v>
      </c>
      <c r="O52" s="175" t="e">
        <f>IF(AND('Mapa final'!#REF!="Muy Baja",'Mapa final'!#REF!="Leve"),CONCATENATE("R7C",'Mapa final'!#REF!),"")</f>
        <v>#REF!</v>
      </c>
      <c r="P52" s="175" t="e">
        <f>IF(AND('Mapa final'!#REF!="Muy Baja",'Mapa final'!#REF!="Menor"),CONCATENATE("R7C",'Mapa final'!#REF!),"")</f>
        <v>#REF!</v>
      </c>
      <c r="Q52" s="175" t="e">
        <f>IF(AND('Mapa final'!#REF!="Muy Baja",'Mapa final'!#REF!="Menor"),CONCATENATE("R7C",'Mapa final'!#REF!),"")</f>
        <v>#REF!</v>
      </c>
      <c r="R52" s="175" t="e">
        <f>IF(AND('Mapa final'!#REF!="Muy Baja",'Mapa final'!#REF!="Menor"),CONCATENATE("R7C",'Mapa final'!#REF!),"")</f>
        <v>#REF!</v>
      </c>
      <c r="S52" s="175" t="e">
        <f>IF(AND('Mapa final'!#REF!="Muy Baja",'Mapa final'!#REF!="Menor"),CONCATENATE("R7C",'Mapa final'!#REF!),"")</f>
        <v>#REF!</v>
      </c>
      <c r="T52" s="175" t="e">
        <f>IF(AND('Mapa final'!#REF!="Muy Baja",'Mapa final'!#REF!="Menor"),CONCATENATE("R7C",'Mapa final'!#REF!),"")</f>
        <v>#REF!</v>
      </c>
      <c r="U52" s="175" t="e">
        <f>IF(AND('Mapa final'!#REF!="Muy Baja",'Mapa final'!#REF!="Menor"),CONCATENATE("R7C",'Mapa final'!#REF!),"")</f>
        <v>#REF!</v>
      </c>
      <c r="V52" s="172" t="e">
        <f>IF(AND('Mapa final'!#REF!="Muy Baja",'Mapa final'!#REF!="Moderado"),CONCATENATE("R7C",'Mapa final'!#REF!),"")</f>
        <v>#REF!</v>
      </c>
      <c r="W52" s="172" t="e">
        <f>IF(AND('Mapa final'!#REF!="Muy Baja",'Mapa final'!#REF!="Moderado"),CONCATENATE("R7C",'Mapa final'!#REF!),"")</f>
        <v>#REF!</v>
      </c>
      <c r="X52" s="172" t="e">
        <f>IF(AND('Mapa final'!#REF!="Muy Baja",'Mapa final'!#REF!="Moderado"),CONCATENATE("R7C",'Mapa final'!#REF!),"")</f>
        <v>#REF!</v>
      </c>
      <c r="Y52" s="172" t="e">
        <f>IF(AND('Mapa final'!#REF!="Muy Baja",'Mapa final'!#REF!="Moderado"),CONCATENATE("R7C",'Mapa final'!#REF!),"")</f>
        <v>#REF!</v>
      </c>
      <c r="Z52" s="172" t="e">
        <f>IF(AND('Mapa final'!#REF!="Muy Baja",'Mapa final'!#REF!="Moderado"),CONCATENATE("R7C",'Mapa final'!#REF!),"")</f>
        <v>#REF!</v>
      </c>
      <c r="AA52" s="172" t="e">
        <f>IF(AND('Mapa final'!#REF!="Muy Baja",'Mapa final'!#REF!="Moderado"),CONCATENATE("R7C",'Mapa final'!#REF!),"")</f>
        <v>#REF!</v>
      </c>
      <c r="AB52" s="170" t="e">
        <f>IF(AND('Mapa final'!#REF!="Muy Baja",'Mapa final'!#REF!="Mayor"),CONCATENATE("R7C",'Mapa final'!#REF!),"")</f>
        <v>#REF!</v>
      </c>
      <c r="AC52" s="170" t="e">
        <f>IF(AND('Mapa final'!#REF!="Muy Baja",'Mapa final'!#REF!="Mayor"),CONCATENATE("R7C",'Mapa final'!#REF!),"")</f>
        <v>#REF!</v>
      </c>
      <c r="AD52" s="170" t="e">
        <f>IF(AND('Mapa final'!#REF!="Muy Baja",'Mapa final'!#REF!="Mayor"),CONCATENATE("R7C",'Mapa final'!#REF!),"")</f>
        <v>#REF!</v>
      </c>
      <c r="AE52" s="170" t="e">
        <f>IF(AND('Mapa final'!#REF!="Muy Baja",'Mapa final'!#REF!="Mayor"),CONCATENATE("R7C",'Mapa final'!#REF!),"")</f>
        <v>#REF!</v>
      </c>
      <c r="AF52" s="170" t="e">
        <f>IF(AND('Mapa final'!#REF!="Muy Baja",'Mapa final'!#REF!="Mayor"),CONCATENATE("R7C",'Mapa final'!#REF!),"")</f>
        <v>#REF!</v>
      </c>
      <c r="AG52" s="170" t="e">
        <f>IF(AND('Mapa final'!#REF!="Muy Baja",'Mapa final'!#REF!="Mayor"),CONCATENATE("R7C",'Mapa final'!#REF!),"")</f>
        <v>#REF!</v>
      </c>
      <c r="AH52" s="171" t="e">
        <f>IF(AND('Mapa final'!#REF!="Muy Baja",'Mapa final'!#REF!="Catastrófico"),CONCATENATE("R7C",'Mapa final'!#REF!),"")</f>
        <v>#REF!</v>
      </c>
      <c r="AI52" s="171" t="e">
        <f>IF(AND('Mapa final'!#REF!="Muy Baja",'Mapa final'!#REF!="Catastrófico"),CONCATENATE("R7C",'Mapa final'!#REF!),"")</f>
        <v>#REF!</v>
      </c>
      <c r="AJ52" s="171" t="e">
        <f>IF(AND('Mapa final'!#REF!="Muy Baja",'Mapa final'!#REF!="Catastrófico"),CONCATENATE("R7C",'Mapa final'!#REF!),"")</f>
        <v>#REF!</v>
      </c>
      <c r="AK52" s="171" t="e">
        <f>IF(AND('Mapa final'!#REF!="Muy Baja",'Mapa final'!#REF!="Catastrófico"),CONCATENATE("R7C",'Mapa final'!#REF!),"")</f>
        <v>#REF!</v>
      </c>
      <c r="AL52" s="171" t="e">
        <f>IF(AND('Mapa final'!#REF!="Muy Baja",'Mapa final'!#REF!="Catastrófico"),CONCATENATE("R7C",'Mapa final'!#REF!),"")</f>
        <v>#REF!</v>
      </c>
      <c r="AM52" s="171" t="e">
        <f>IF(AND('Mapa final'!#REF!="Muy Baja",'Mapa final'!#REF!="Catastrófico"),CONCATENATE("R7C",'Mapa final'!#REF!),"")</f>
        <v>#REF!</v>
      </c>
      <c r="AN52" s="1"/>
      <c r="AO52" s="1"/>
      <c r="AP52" s="1"/>
      <c r="AQ52" s="1"/>
      <c r="AR52" s="1"/>
      <c r="AS52" s="1"/>
      <c r="AT52" s="1"/>
      <c r="AU52" s="1"/>
      <c r="AV52" s="1"/>
      <c r="AW52" s="1"/>
      <c r="AX52" s="1"/>
      <c r="AY52" s="1"/>
      <c r="AZ52" s="1"/>
      <c r="BA52" s="1"/>
      <c r="BB52" s="1"/>
      <c r="BC52" s="1"/>
      <c r="BD52" s="1"/>
      <c r="BE52" s="1"/>
      <c r="BF52" s="1"/>
      <c r="BG52" s="1"/>
      <c r="BH52" s="1"/>
      <c r="BI52" s="1"/>
    </row>
    <row r="53" spans="1:61" ht="15" customHeight="1">
      <c r="A53" s="1"/>
      <c r="B53" s="446"/>
      <c r="C53" s="272"/>
      <c r="D53" s="273"/>
      <c r="E53" s="284"/>
      <c r="F53" s="272"/>
      <c r="G53" s="272"/>
      <c r="H53" s="272"/>
      <c r="I53" s="273"/>
      <c r="J53" s="175" t="e">
        <f>IF(AND('Mapa final'!#REF!="Muy Baja",'Mapa final'!#REF!="Leve"),CONCATENATE("R8C",'Mapa final'!#REF!),"")</f>
        <v>#REF!</v>
      </c>
      <c r="K53" s="175" t="e">
        <f>IF(AND('Mapa final'!#REF!="Muy Baja",'Mapa final'!#REF!="Leve"),CONCATENATE("R8C",'Mapa final'!#REF!),"")</f>
        <v>#REF!</v>
      </c>
      <c r="L53" s="175" t="e">
        <f>IF(AND('Mapa final'!#REF!="Muy Baja",'Mapa final'!#REF!="Leve"),CONCATENATE("R8C",'Mapa final'!#REF!),"")</f>
        <v>#REF!</v>
      </c>
      <c r="M53" s="175" t="e">
        <f>IF(AND('Mapa final'!#REF!="Muy Baja",'Mapa final'!#REF!="Leve"),CONCATENATE("R8C",'Mapa final'!#REF!),"")</f>
        <v>#REF!</v>
      </c>
      <c r="N53" s="175" t="e">
        <f>IF(AND('Mapa final'!#REF!="Muy Baja",'Mapa final'!#REF!="Leve"),CONCATENATE("R8C",'Mapa final'!#REF!),"")</f>
        <v>#REF!</v>
      </c>
      <c r="O53" s="175" t="e">
        <f>IF(AND('Mapa final'!#REF!="Muy Baja",'Mapa final'!#REF!="Leve"),CONCATENATE("R8C",'Mapa final'!#REF!),"")</f>
        <v>#REF!</v>
      </c>
      <c r="P53" s="175" t="e">
        <f>IF(AND('Mapa final'!#REF!="Muy Baja",'Mapa final'!#REF!="Menor"),CONCATENATE("R8C",'Mapa final'!#REF!),"")</f>
        <v>#REF!</v>
      </c>
      <c r="Q53" s="175" t="e">
        <f>IF(AND('Mapa final'!#REF!="Muy Baja",'Mapa final'!#REF!="Menor"),CONCATENATE("R8C",'Mapa final'!#REF!),"")</f>
        <v>#REF!</v>
      </c>
      <c r="R53" s="175" t="e">
        <f>IF(AND('Mapa final'!#REF!="Muy Baja",'Mapa final'!#REF!="Menor"),CONCATENATE("R8C",'Mapa final'!#REF!),"")</f>
        <v>#REF!</v>
      </c>
      <c r="S53" s="175" t="e">
        <f>IF(AND('Mapa final'!#REF!="Muy Baja",'Mapa final'!#REF!="Menor"),CONCATENATE("R8C",'Mapa final'!#REF!),"")</f>
        <v>#REF!</v>
      </c>
      <c r="T53" s="175" t="e">
        <f>IF(AND('Mapa final'!#REF!="Muy Baja",'Mapa final'!#REF!="Menor"),CONCATENATE("R8C",'Mapa final'!#REF!),"")</f>
        <v>#REF!</v>
      </c>
      <c r="U53" s="175" t="e">
        <f>IF(AND('Mapa final'!#REF!="Muy Baja",'Mapa final'!#REF!="Menor"),CONCATENATE("R8C",'Mapa final'!#REF!),"")</f>
        <v>#REF!</v>
      </c>
      <c r="V53" s="172" t="e">
        <f>IF(AND('Mapa final'!#REF!="Muy Baja",'Mapa final'!#REF!="Moderado"),CONCATENATE("R8C",'Mapa final'!#REF!),"")</f>
        <v>#REF!</v>
      </c>
      <c r="W53" s="172" t="e">
        <f>IF(AND('Mapa final'!#REF!="Muy Baja",'Mapa final'!#REF!="Moderado"),CONCATENATE("R8C",'Mapa final'!#REF!),"")</f>
        <v>#REF!</v>
      </c>
      <c r="X53" s="172" t="e">
        <f>IF(AND('Mapa final'!#REF!="Muy Baja",'Mapa final'!#REF!="Moderado"),CONCATENATE("R8C",'Mapa final'!#REF!),"")</f>
        <v>#REF!</v>
      </c>
      <c r="Y53" s="172" t="e">
        <f>IF(AND('Mapa final'!#REF!="Muy Baja",'Mapa final'!#REF!="Moderado"),CONCATENATE("R8C",'Mapa final'!#REF!),"")</f>
        <v>#REF!</v>
      </c>
      <c r="Z53" s="172" t="e">
        <f>IF(AND('Mapa final'!#REF!="Muy Baja",'Mapa final'!#REF!="Moderado"),CONCATENATE("R8C",'Mapa final'!#REF!),"")</f>
        <v>#REF!</v>
      </c>
      <c r="AA53" s="172" t="e">
        <f>IF(AND('Mapa final'!#REF!="Muy Baja",'Mapa final'!#REF!="Moderado"),CONCATENATE("R8C",'Mapa final'!#REF!),"")</f>
        <v>#REF!</v>
      </c>
      <c r="AB53" s="170" t="e">
        <f>IF(AND('Mapa final'!#REF!="Muy Baja",'Mapa final'!#REF!="Mayor"),CONCATENATE("R8C",'Mapa final'!#REF!),"")</f>
        <v>#REF!</v>
      </c>
      <c r="AC53" s="170" t="e">
        <f>IF(AND('Mapa final'!#REF!="Muy Baja",'Mapa final'!#REF!="Mayor"),CONCATENATE("R8C",'Mapa final'!#REF!),"")</f>
        <v>#REF!</v>
      </c>
      <c r="AD53" s="170" t="e">
        <f>IF(AND('Mapa final'!#REF!="Muy Baja",'Mapa final'!#REF!="Mayor"),CONCATENATE("R8C",'Mapa final'!#REF!),"")</f>
        <v>#REF!</v>
      </c>
      <c r="AE53" s="170" t="e">
        <f>IF(AND('Mapa final'!#REF!="Muy Baja",'Mapa final'!#REF!="Mayor"),CONCATENATE("R8C",'Mapa final'!#REF!),"")</f>
        <v>#REF!</v>
      </c>
      <c r="AF53" s="170" t="e">
        <f>IF(AND('Mapa final'!#REF!="Muy Baja",'Mapa final'!#REF!="Mayor"),CONCATENATE("R8C",'Mapa final'!#REF!),"")</f>
        <v>#REF!</v>
      </c>
      <c r="AG53" s="170" t="e">
        <f>IF(AND('Mapa final'!#REF!="Muy Baja",'Mapa final'!#REF!="Mayor"),CONCATENATE("R8C",'Mapa final'!#REF!),"")</f>
        <v>#REF!</v>
      </c>
      <c r="AH53" s="171" t="e">
        <f>IF(AND('Mapa final'!#REF!="Muy Baja",'Mapa final'!#REF!="Catastrófico"),CONCATENATE("R8C",'Mapa final'!#REF!),"")</f>
        <v>#REF!</v>
      </c>
      <c r="AI53" s="171" t="e">
        <f>IF(AND('Mapa final'!#REF!="Muy Baja",'Mapa final'!#REF!="Catastrófico"),CONCATENATE("R8C",'Mapa final'!#REF!),"")</f>
        <v>#REF!</v>
      </c>
      <c r="AJ53" s="171" t="e">
        <f>IF(AND('Mapa final'!#REF!="Muy Baja",'Mapa final'!#REF!="Catastrófico"),CONCATENATE("R8C",'Mapa final'!#REF!),"")</f>
        <v>#REF!</v>
      </c>
      <c r="AK53" s="171" t="e">
        <f>IF(AND('Mapa final'!#REF!="Muy Baja",'Mapa final'!#REF!="Catastrófico"),CONCATENATE("R8C",'Mapa final'!#REF!),"")</f>
        <v>#REF!</v>
      </c>
      <c r="AL53" s="171" t="e">
        <f>IF(AND('Mapa final'!#REF!="Muy Baja",'Mapa final'!#REF!="Catastrófico"),CONCATENATE("R8C",'Mapa final'!#REF!),"")</f>
        <v>#REF!</v>
      </c>
      <c r="AM53" s="171" t="e">
        <f>IF(AND('Mapa final'!#REF!="Muy Baja",'Mapa final'!#REF!="Catastrófico"),CONCATENATE("R8C",'Mapa final'!#REF!),"")</f>
        <v>#REF!</v>
      </c>
      <c r="AN53" s="1"/>
      <c r="AO53" s="1"/>
      <c r="AP53" s="1"/>
      <c r="AQ53" s="1"/>
      <c r="AR53" s="1"/>
      <c r="AS53" s="1"/>
      <c r="AT53" s="1"/>
      <c r="AU53" s="1"/>
      <c r="AV53" s="1"/>
      <c r="AW53" s="1"/>
      <c r="AX53" s="1"/>
      <c r="AY53" s="1"/>
      <c r="AZ53" s="1"/>
      <c r="BA53" s="1"/>
      <c r="BB53" s="1"/>
      <c r="BC53" s="1"/>
      <c r="BD53" s="1"/>
      <c r="BE53" s="1"/>
      <c r="BF53" s="1"/>
      <c r="BG53" s="1"/>
      <c r="BH53" s="1"/>
      <c r="BI53" s="1"/>
    </row>
    <row r="54" spans="1:61" ht="15" customHeight="1">
      <c r="A54" s="1"/>
      <c r="B54" s="446"/>
      <c r="C54" s="272"/>
      <c r="D54" s="273"/>
      <c r="E54" s="284"/>
      <c r="F54" s="272"/>
      <c r="G54" s="272"/>
      <c r="H54" s="272"/>
      <c r="I54" s="273"/>
      <c r="J54" s="175" t="e">
        <f>IF(AND('Mapa final'!#REF!="Muy Baja",'Mapa final'!#REF!="Leve"),CONCATENATE("R9C",'Mapa final'!#REF!),"")</f>
        <v>#REF!</v>
      </c>
      <c r="K54" s="175" t="e">
        <f>IF(AND('Mapa final'!#REF!="Muy Baja",'Mapa final'!#REF!="Leve"),CONCATENATE("R9C",'Mapa final'!#REF!),"")</f>
        <v>#REF!</v>
      </c>
      <c r="L54" s="175" t="e">
        <f>IF(AND('Mapa final'!#REF!="Muy Baja",'Mapa final'!#REF!="Leve"),CONCATENATE("R9C",'Mapa final'!#REF!),"")</f>
        <v>#REF!</v>
      </c>
      <c r="M54" s="175" t="e">
        <f>IF(AND('Mapa final'!#REF!="Muy Baja",'Mapa final'!#REF!="Leve"),CONCATENATE("R9C",'Mapa final'!#REF!),"")</f>
        <v>#REF!</v>
      </c>
      <c r="N54" s="175" t="e">
        <f>IF(AND('Mapa final'!#REF!="Muy Baja",'Mapa final'!#REF!="Leve"),CONCATENATE("R9C",'Mapa final'!#REF!),"")</f>
        <v>#REF!</v>
      </c>
      <c r="O54" s="175" t="e">
        <f>IF(AND('Mapa final'!#REF!="Muy Baja",'Mapa final'!#REF!="Leve"),CONCATENATE("R9C",'Mapa final'!#REF!),"")</f>
        <v>#REF!</v>
      </c>
      <c r="P54" s="175" t="e">
        <f>IF(AND('Mapa final'!#REF!="Muy Baja",'Mapa final'!#REF!="Menor"),CONCATENATE("R9C",'Mapa final'!#REF!),"")</f>
        <v>#REF!</v>
      </c>
      <c r="Q54" s="175" t="e">
        <f>IF(AND('Mapa final'!#REF!="Muy Baja",'Mapa final'!#REF!="Menor"),CONCATENATE("R9C",'Mapa final'!#REF!),"")</f>
        <v>#REF!</v>
      </c>
      <c r="R54" s="175" t="e">
        <f>IF(AND('Mapa final'!#REF!="Muy Baja",'Mapa final'!#REF!="Menor"),CONCATENATE("R9C",'Mapa final'!#REF!),"")</f>
        <v>#REF!</v>
      </c>
      <c r="S54" s="175" t="e">
        <f>IF(AND('Mapa final'!#REF!="Muy Baja",'Mapa final'!#REF!="Menor"),CONCATENATE("R9C",'Mapa final'!#REF!),"")</f>
        <v>#REF!</v>
      </c>
      <c r="T54" s="175" t="e">
        <f>IF(AND('Mapa final'!#REF!="Muy Baja",'Mapa final'!#REF!="Menor"),CONCATENATE("R9C",'Mapa final'!#REF!),"")</f>
        <v>#REF!</v>
      </c>
      <c r="U54" s="175" t="e">
        <f>IF(AND('Mapa final'!#REF!="Muy Baja",'Mapa final'!#REF!="Menor"),CONCATENATE("R9C",'Mapa final'!#REF!),"")</f>
        <v>#REF!</v>
      </c>
      <c r="V54" s="172" t="e">
        <f>IF(AND('Mapa final'!#REF!="Muy Baja",'Mapa final'!#REF!="Moderado"),CONCATENATE("R9C",'Mapa final'!#REF!),"")</f>
        <v>#REF!</v>
      </c>
      <c r="W54" s="172" t="e">
        <f>IF(AND('Mapa final'!#REF!="Muy Baja",'Mapa final'!#REF!="Moderado"),CONCATENATE("R9C",'Mapa final'!#REF!),"")</f>
        <v>#REF!</v>
      </c>
      <c r="X54" s="172" t="e">
        <f>IF(AND('Mapa final'!#REF!="Muy Baja",'Mapa final'!#REF!="Moderado"),CONCATENATE("R9C",'Mapa final'!#REF!),"")</f>
        <v>#REF!</v>
      </c>
      <c r="Y54" s="172" t="e">
        <f>IF(AND('Mapa final'!#REF!="Muy Baja",'Mapa final'!#REF!="Moderado"),CONCATENATE("R9C",'Mapa final'!#REF!),"")</f>
        <v>#REF!</v>
      </c>
      <c r="Z54" s="172" t="e">
        <f>IF(AND('Mapa final'!#REF!="Muy Baja",'Mapa final'!#REF!="Moderado"),CONCATENATE("R9C",'Mapa final'!#REF!),"")</f>
        <v>#REF!</v>
      </c>
      <c r="AA54" s="172" t="e">
        <f>IF(AND('Mapa final'!#REF!="Muy Baja",'Mapa final'!#REF!="Moderado"),CONCATENATE("R9C",'Mapa final'!#REF!),"")</f>
        <v>#REF!</v>
      </c>
      <c r="AB54" s="170" t="e">
        <f>IF(AND('Mapa final'!#REF!="Muy Baja",'Mapa final'!#REF!="Mayor"),CONCATENATE("R9C",'Mapa final'!#REF!),"")</f>
        <v>#REF!</v>
      </c>
      <c r="AC54" s="170" t="e">
        <f>IF(AND('Mapa final'!#REF!="Muy Baja",'Mapa final'!#REF!="Mayor"),CONCATENATE("R9C",'Mapa final'!#REF!),"")</f>
        <v>#REF!</v>
      </c>
      <c r="AD54" s="170" t="e">
        <f>IF(AND('Mapa final'!#REF!="Muy Baja",'Mapa final'!#REF!="Mayor"),CONCATENATE("R9C",'Mapa final'!#REF!),"")</f>
        <v>#REF!</v>
      </c>
      <c r="AE54" s="170" t="e">
        <f>IF(AND('Mapa final'!#REF!="Muy Baja",'Mapa final'!#REF!="Mayor"),CONCATENATE("R9C",'Mapa final'!#REF!),"")</f>
        <v>#REF!</v>
      </c>
      <c r="AF54" s="170" t="e">
        <f>IF(AND('Mapa final'!#REF!="Muy Baja",'Mapa final'!#REF!="Mayor"),CONCATENATE("R9C",'Mapa final'!#REF!),"")</f>
        <v>#REF!</v>
      </c>
      <c r="AG54" s="170" t="e">
        <f>IF(AND('Mapa final'!#REF!="Muy Baja",'Mapa final'!#REF!="Mayor"),CONCATENATE("R9C",'Mapa final'!#REF!),"")</f>
        <v>#REF!</v>
      </c>
      <c r="AH54" s="171" t="e">
        <f>IF(AND('Mapa final'!#REF!="Muy Baja",'Mapa final'!#REF!="Catastrófico"),CONCATENATE("R9C",'Mapa final'!#REF!),"")</f>
        <v>#REF!</v>
      </c>
      <c r="AI54" s="171" t="e">
        <f>IF(AND('Mapa final'!#REF!="Muy Baja",'Mapa final'!#REF!="Catastrófico"),CONCATENATE("R9C",'Mapa final'!#REF!),"")</f>
        <v>#REF!</v>
      </c>
      <c r="AJ54" s="171" t="e">
        <f>IF(AND('Mapa final'!#REF!="Muy Baja",'Mapa final'!#REF!="Catastrófico"),CONCATENATE("R9C",'Mapa final'!#REF!),"")</f>
        <v>#REF!</v>
      </c>
      <c r="AK54" s="171" t="e">
        <f>IF(AND('Mapa final'!#REF!="Muy Baja",'Mapa final'!#REF!="Catastrófico"),CONCATENATE("R9C",'Mapa final'!#REF!),"")</f>
        <v>#REF!</v>
      </c>
      <c r="AL54" s="171" t="e">
        <f>IF(AND('Mapa final'!#REF!="Muy Baja",'Mapa final'!#REF!="Catastrófico"),CONCATENATE("R9C",'Mapa final'!#REF!),"")</f>
        <v>#REF!</v>
      </c>
      <c r="AM54" s="171" t="e">
        <f>IF(AND('Mapa final'!#REF!="Muy Baja",'Mapa final'!#REF!="Catastrófico"),CONCATENATE("R9C",'Mapa final'!#REF!),"")</f>
        <v>#REF!</v>
      </c>
      <c r="AN54" s="1"/>
      <c r="AO54" s="1"/>
      <c r="AP54" s="1"/>
      <c r="AQ54" s="1"/>
      <c r="AR54" s="1"/>
      <c r="AS54" s="1"/>
      <c r="AT54" s="1"/>
      <c r="AU54" s="1"/>
      <c r="AV54" s="1"/>
      <c r="AW54" s="1"/>
      <c r="AX54" s="1"/>
      <c r="AY54" s="1"/>
      <c r="AZ54" s="1"/>
      <c r="BA54" s="1"/>
      <c r="BB54" s="1"/>
      <c r="BC54" s="1"/>
      <c r="BD54" s="1"/>
      <c r="BE54" s="1"/>
      <c r="BF54" s="1"/>
      <c r="BG54" s="1"/>
      <c r="BH54" s="1"/>
      <c r="BI54" s="1"/>
    </row>
    <row r="55" spans="1:61" ht="15.75" customHeight="1">
      <c r="A55" s="1"/>
      <c r="B55" s="348"/>
      <c r="C55" s="349"/>
      <c r="D55" s="450"/>
      <c r="E55" s="440"/>
      <c r="F55" s="441"/>
      <c r="G55" s="441"/>
      <c r="H55" s="441"/>
      <c r="I55" s="442"/>
      <c r="J55" s="175" t="e">
        <f>IF(AND('Mapa final'!#REF!="Muy Baja",'Mapa final'!#REF!="Leve"),CONCATENATE("R10C",'Mapa final'!#REF!),"")</f>
        <v>#REF!</v>
      </c>
      <c r="K55" s="175" t="e">
        <f>IF(AND('Mapa final'!#REF!="Muy Baja",'Mapa final'!#REF!="Leve"),CONCATENATE("R10C",'Mapa final'!#REF!),"")</f>
        <v>#REF!</v>
      </c>
      <c r="L55" s="175" t="e">
        <f>IF(AND('Mapa final'!#REF!="Muy Baja",'Mapa final'!#REF!="Leve"),CONCATENATE("R10C",'Mapa final'!#REF!),"")</f>
        <v>#REF!</v>
      </c>
      <c r="M55" s="175" t="e">
        <f>IF(AND('Mapa final'!#REF!="Muy Baja",'Mapa final'!#REF!="Leve"),CONCATENATE("R10C",'Mapa final'!#REF!),"")</f>
        <v>#REF!</v>
      </c>
      <c r="N55" s="175" t="e">
        <f>IF(AND('Mapa final'!#REF!="Muy Baja",'Mapa final'!#REF!="Leve"),CONCATENATE("R10C",'Mapa final'!#REF!),"")</f>
        <v>#REF!</v>
      </c>
      <c r="O55" s="175" t="e">
        <f>IF(AND('Mapa final'!#REF!="Muy Baja",'Mapa final'!#REF!="Leve"),CONCATENATE("R10C",'Mapa final'!#REF!),"")</f>
        <v>#REF!</v>
      </c>
      <c r="P55" s="175" t="e">
        <f>IF(AND('Mapa final'!#REF!="Muy Baja",'Mapa final'!#REF!="Menor"),CONCATENATE("R10C",'Mapa final'!#REF!),"")</f>
        <v>#REF!</v>
      </c>
      <c r="Q55" s="175" t="e">
        <f>IF(AND('Mapa final'!#REF!="Muy Baja",'Mapa final'!#REF!="Menor"),CONCATENATE("R10C",'Mapa final'!#REF!),"")</f>
        <v>#REF!</v>
      </c>
      <c r="R55" s="175" t="e">
        <f>IF(AND('Mapa final'!#REF!="Muy Baja",'Mapa final'!#REF!="Menor"),CONCATENATE("R10C",'Mapa final'!#REF!),"")</f>
        <v>#REF!</v>
      </c>
      <c r="S55" s="175" t="e">
        <f>IF(AND('Mapa final'!#REF!="Muy Baja",'Mapa final'!#REF!="Menor"),CONCATENATE("R10C",'Mapa final'!#REF!),"")</f>
        <v>#REF!</v>
      </c>
      <c r="T55" s="175" t="e">
        <f>IF(AND('Mapa final'!#REF!="Muy Baja",'Mapa final'!#REF!="Menor"),CONCATENATE("R10C",'Mapa final'!#REF!),"")</f>
        <v>#REF!</v>
      </c>
      <c r="U55" s="175" t="e">
        <f>IF(AND('Mapa final'!#REF!="Muy Baja",'Mapa final'!#REF!="Menor"),CONCATENATE("R10C",'Mapa final'!#REF!),"")</f>
        <v>#REF!</v>
      </c>
      <c r="V55" s="172" t="e">
        <f>IF(AND('Mapa final'!#REF!="Muy Baja",'Mapa final'!#REF!="Moderado"),CONCATENATE("R10C",'Mapa final'!#REF!),"")</f>
        <v>#REF!</v>
      </c>
      <c r="W55" s="172" t="e">
        <f>IF(AND('Mapa final'!#REF!="Muy Baja",'Mapa final'!#REF!="Moderado"),CONCATENATE("R10C",'Mapa final'!#REF!),"")</f>
        <v>#REF!</v>
      </c>
      <c r="X55" s="172" t="e">
        <f>IF(AND('Mapa final'!#REF!="Muy Baja",'Mapa final'!#REF!="Moderado"),CONCATENATE("R10C",'Mapa final'!#REF!),"")</f>
        <v>#REF!</v>
      </c>
      <c r="Y55" s="172" t="e">
        <f>IF(AND('Mapa final'!#REF!="Muy Baja",'Mapa final'!#REF!="Moderado"),CONCATENATE("R10C",'Mapa final'!#REF!),"")</f>
        <v>#REF!</v>
      </c>
      <c r="Z55" s="172" t="e">
        <f>IF(AND('Mapa final'!#REF!="Muy Baja",'Mapa final'!#REF!="Moderado"),CONCATENATE("R10C",'Mapa final'!#REF!),"")</f>
        <v>#REF!</v>
      </c>
      <c r="AA55" s="172" t="e">
        <f>IF(AND('Mapa final'!#REF!="Muy Baja",'Mapa final'!#REF!="Moderado"),CONCATENATE("R10C",'Mapa final'!#REF!),"")</f>
        <v>#REF!</v>
      </c>
      <c r="AB55" s="170" t="e">
        <f>IF(AND('Mapa final'!#REF!="Muy Baja",'Mapa final'!#REF!="Mayor"),CONCATENATE("R10C",'Mapa final'!#REF!),"")</f>
        <v>#REF!</v>
      </c>
      <c r="AC55" s="170" t="e">
        <f>IF(AND('Mapa final'!#REF!="Muy Baja",'Mapa final'!#REF!="Mayor"),CONCATENATE("R10C",'Mapa final'!#REF!),"")</f>
        <v>#REF!</v>
      </c>
      <c r="AD55" s="170" t="e">
        <f>IF(AND('Mapa final'!#REF!="Muy Baja",'Mapa final'!#REF!="Mayor"),CONCATENATE("R10C",'Mapa final'!#REF!),"")</f>
        <v>#REF!</v>
      </c>
      <c r="AE55" s="170" t="e">
        <f>IF(AND('Mapa final'!#REF!="Muy Baja",'Mapa final'!#REF!="Mayor"),CONCATENATE("R10C",'Mapa final'!#REF!),"")</f>
        <v>#REF!</v>
      </c>
      <c r="AF55" s="170" t="e">
        <f>IF(AND('Mapa final'!#REF!="Muy Baja",'Mapa final'!#REF!="Mayor"),CONCATENATE("R10C",'Mapa final'!#REF!),"")</f>
        <v>#REF!</v>
      </c>
      <c r="AG55" s="170" t="e">
        <f>IF(AND('Mapa final'!#REF!="Muy Baja",'Mapa final'!#REF!="Mayor"),CONCATENATE("R10C",'Mapa final'!#REF!),"")</f>
        <v>#REF!</v>
      </c>
      <c r="AH55" s="171" t="e">
        <f>IF(AND('Mapa final'!#REF!="Muy Baja",'Mapa final'!#REF!="Catastrófico"),CONCATENATE("R10C",'Mapa final'!#REF!),"")</f>
        <v>#REF!</v>
      </c>
      <c r="AI55" s="171" t="e">
        <f>IF(AND('Mapa final'!#REF!="Muy Baja",'Mapa final'!#REF!="Catastrófico"),CONCATENATE("R10C",'Mapa final'!#REF!),"")</f>
        <v>#REF!</v>
      </c>
      <c r="AJ55" s="171" t="e">
        <f>IF(AND('Mapa final'!#REF!="Muy Baja",'Mapa final'!#REF!="Catastrófico"),CONCATENATE("R10C",'Mapa final'!#REF!),"")</f>
        <v>#REF!</v>
      </c>
      <c r="AK55" s="171" t="e">
        <f>IF(AND('Mapa final'!#REF!="Muy Baja",'Mapa final'!#REF!="Catastrófico"),CONCATENATE("R10C",'Mapa final'!#REF!),"")</f>
        <v>#REF!</v>
      </c>
      <c r="AL55" s="171" t="e">
        <f>IF(AND('Mapa final'!#REF!="Muy Baja",'Mapa final'!#REF!="Catastrófico"),CONCATENATE("R10C",'Mapa final'!#REF!),"")</f>
        <v>#REF!</v>
      </c>
      <c r="AM55" s="171" t="e">
        <f>IF(AND('Mapa final'!#REF!="Muy Baja",'Mapa final'!#REF!="Catastrófico"),CONCATENATE("R10C",'Mapa final'!#REF!),"")</f>
        <v>#REF!</v>
      </c>
      <c r="AN55" s="1"/>
      <c r="AO55" s="1"/>
      <c r="AP55" s="1"/>
      <c r="AQ55" s="1"/>
      <c r="AR55" s="1"/>
      <c r="AS55" s="1"/>
      <c r="AT55" s="1"/>
      <c r="AU55" s="1"/>
      <c r="AV55" s="1"/>
      <c r="AW55" s="1"/>
      <c r="AX55" s="1"/>
      <c r="AY55" s="1"/>
      <c r="AZ55" s="1"/>
      <c r="BA55" s="1"/>
      <c r="BB55" s="1"/>
      <c r="BC55" s="1"/>
      <c r="BD55" s="1"/>
      <c r="BE55" s="1"/>
      <c r="BF55" s="1"/>
      <c r="BG55" s="1"/>
      <c r="BH55" s="1"/>
      <c r="BI55" s="1"/>
    </row>
    <row r="56" spans="1:61" ht="14.25" customHeight="1">
      <c r="A56" s="1"/>
      <c r="B56" s="1"/>
      <c r="C56" s="1"/>
      <c r="D56" s="1"/>
      <c r="E56" s="1"/>
      <c r="F56" s="1"/>
      <c r="G56" s="1"/>
      <c r="H56" s="1"/>
      <c r="I56" s="1"/>
      <c r="J56" s="443" t="s">
        <v>191</v>
      </c>
      <c r="K56" s="272"/>
      <c r="L56" s="272"/>
      <c r="M56" s="272"/>
      <c r="N56" s="272"/>
      <c r="O56" s="273"/>
      <c r="P56" s="443" t="s">
        <v>192</v>
      </c>
      <c r="Q56" s="272"/>
      <c r="R56" s="272"/>
      <c r="S56" s="272"/>
      <c r="T56" s="272"/>
      <c r="U56" s="273"/>
      <c r="V56" s="443" t="s">
        <v>193</v>
      </c>
      <c r="W56" s="272"/>
      <c r="X56" s="272"/>
      <c r="Y56" s="272"/>
      <c r="Z56" s="272"/>
      <c r="AA56" s="273"/>
      <c r="AB56" s="443" t="s">
        <v>194</v>
      </c>
      <c r="AC56" s="272"/>
      <c r="AD56" s="272"/>
      <c r="AE56" s="272"/>
      <c r="AF56" s="272"/>
      <c r="AG56" s="273"/>
      <c r="AH56" s="443" t="s">
        <v>195</v>
      </c>
      <c r="AI56" s="272"/>
      <c r="AJ56" s="272"/>
      <c r="AK56" s="272"/>
      <c r="AL56" s="272"/>
      <c r="AM56" s="273"/>
      <c r="AN56" s="1"/>
      <c r="AO56" s="1"/>
      <c r="AP56" s="1"/>
      <c r="AQ56" s="1"/>
      <c r="AR56" s="1"/>
      <c r="AS56" s="1"/>
      <c r="AT56" s="1"/>
      <c r="AU56" s="176"/>
      <c r="AV56" s="177"/>
      <c r="AW56" s="177"/>
      <c r="AX56" s="177"/>
      <c r="AY56" s="177"/>
      <c r="AZ56" s="178"/>
      <c r="BA56" s="176"/>
      <c r="BB56" s="177"/>
      <c r="BC56" s="177"/>
      <c r="BD56" s="177"/>
      <c r="BE56" s="177"/>
      <c r="BF56" s="178"/>
      <c r="BG56" s="176"/>
      <c r="BH56" s="177"/>
      <c r="BI56" s="177"/>
    </row>
    <row r="57" spans="1:61" ht="14.25" customHeight="1">
      <c r="A57" s="1"/>
      <c r="B57" s="1"/>
      <c r="C57" s="1"/>
      <c r="D57" s="1"/>
      <c r="E57" s="1"/>
      <c r="F57" s="1"/>
      <c r="G57" s="1"/>
      <c r="H57" s="1"/>
      <c r="I57" s="1"/>
      <c r="J57" s="284"/>
      <c r="K57" s="272"/>
      <c r="L57" s="272"/>
      <c r="M57" s="272"/>
      <c r="N57" s="272"/>
      <c r="O57" s="273"/>
      <c r="P57" s="284"/>
      <c r="Q57" s="272"/>
      <c r="R57" s="272"/>
      <c r="S57" s="272"/>
      <c r="T57" s="272"/>
      <c r="U57" s="273"/>
      <c r="V57" s="284"/>
      <c r="W57" s="272"/>
      <c r="X57" s="272"/>
      <c r="Y57" s="272"/>
      <c r="Z57" s="272"/>
      <c r="AA57" s="273"/>
      <c r="AB57" s="284"/>
      <c r="AC57" s="272"/>
      <c r="AD57" s="272"/>
      <c r="AE57" s="272"/>
      <c r="AF57" s="272"/>
      <c r="AG57" s="273"/>
      <c r="AH57" s="284"/>
      <c r="AI57" s="272"/>
      <c r="AJ57" s="272"/>
      <c r="AK57" s="272"/>
      <c r="AL57" s="272"/>
      <c r="AM57" s="273"/>
      <c r="AN57" s="1"/>
      <c r="AO57" s="1"/>
      <c r="AP57" s="1"/>
      <c r="AQ57" s="1"/>
      <c r="AR57" s="1"/>
      <c r="AS57" s="1"/>
      <c r="AT57" s="1"/>
      <c r="AU57" s="179"/>
      <c r="AV57" s="170"/>
      <c r="AW57" s="170"/>
      <c r="AX57" s="170"/>
      <c r="AY57" s="170"/>
      <c r="AZ57" s="180"/>
      <c r="BA57" s="179"/>
      <c r="BB57" s="170"/>
      <c r="BC57" s="170"/>
      <c r="BD57" s="170"/>
      <c r="BE57" s="170"/>
      <c r="BF57" s="180"/>
      <c r="BG57" s="179"/>
      <c r="BH57" s="170"/>
      <c r="BI57" s="170"/>
    </row>
    <row r="58" spans="1:61" ht="14.25" customHeight="1">
      <c r="A58" s="1"/>
      <c r="B58" s="1"/>
      <c r="C58" s="1"/>
      <c r="D58" s="1"/>
      <c r="E58" s="1"/>
      <c r="F58" s="1"/>
      <c r="G58" s="1"/>
      <c r="H58" s="1"/>
      <c r="I58" s="1"/>
      <c r="J58" s="284"/>
      <c r="K58" s="272"/>
      <c r="L58" s="272"/>
      <c r="M58" s="272"/>
      <c r="N58" s="272"/>
      <c r="O58" s="273"/>
      <c r="P58" s="284"/>
      <c r="Q58" s="272"/>
      <c r="R58" s="272"/>
      <c r="S58" s="272"/>
      <c r="T58" s="272"/>
      <c r="U58" s="273"/>
      <c r="V58" s="284"/>
      <c r="W58" s="272"/>
      <c r="X58" s="272"/>
      <c r="Y58" s="272"/>
      <c r="Z58" s="272"/>
      <c r="AA58" s="273"/>
      <c r="AB58" s="284"/>
      <c r="AC58" s="272"/>
      <c r="AD58" s="272"/>
      <c r="AE58" s="272"/>
      <c r="AF58" s="272"/>
      <c r="AG58" s="273"/>
      <c r="AH58" s="284"/>
      <c r="AI58" s="272"/>
      <c r="AJ58" s="272"/>
      <c r="AK58" s="272"/>
      <c r="AL58" s="272"/>
      <c r="AM58" s="273"/>
      <c r="AN58" s="1"/>
      <c r="AO58" s="1"/>
      <c r="AP58" s="1"/>
      <c r="AQ58" s="1"/>
      <c r="AR58" s="1"/>
      <c r="AS58" s="1"/>
      <c r="AT58" s="1"/>
      <c r="AU58" s="179"/>
      <c r="AV58" s="170"/>
      <c r="AW58" s="170"/>
      <c r="AX58" s="170"/>
      <c r="AY58" s="170"/>
      <c r="AZ58" s="180"/>
      <c r="BA58" s="179"/>
      <c r="BB58" s="170"/>
      <c r="BC58" s="170"/>
      <c r="BD58" s="170"/>
      <c r="BE58" s="170"/>
      <c r="BF58" s="180"/>
      <c r="BG58" s="179"/>
      <c r="BH58" s="170"/>
      <c r="BI58" s="170"/>
    </row>
    <row r="59" spans="1:61" ht="14.25" customHeight="1">
      <c r="A59" s="1"/>
      <c r="B59" s="1"/>
      <c r="C59" s="1"/>
      <c r="D59" s="1"/>
      <c r="E59" s="1"/>
      <c r="F59" s="1"/>
      <c r="G59" s="1"/>
      <c r="H59" s="1"/>
      <c r="I59" s="1"/>
      <c r="J59" s="284"/>
      <c r="K59" s="272"/>
      <c r="L59" s="272"/>
      <c r="M59" s="272"/>
      <c r="N59" s="272"/>
      <c r="O59" s="273"/>
      <c r="P59" s="284"/>
      <c r="Q59" s="272"/>
      <c r="R59" s="272"/>
      <c r="S59" s="272"/>
      <c r="T59" s="272"/>
      <c r="U59" s="273"/>
      <c r="V59" s="284"/>
      <c r="W59" s="272"/>
      <c r="X59" s="272"/>
      <c r="Y59" s="272"/>
      <c r="Z59" s="272"/>
      <c r="AA59" s="273"/>
      <c r="AB59" s="284"/>
      <c r="AC59" s="272"/>
      <c r="AD59" s="272"/>
      <c r="AE59" s="272"/>
      <c r="AF59" s="272"/>
      <c r="AG59" s="273"/>
      <c r="AH59" s="284"/>
      <c r="AI59" s="272"/>
      <c r="AJ59" s="272"/>
      <c r="AK59" s="272"/>
      <c r="AL59" s="272"/>
      <c r="AM59" s="273"/>
      <c r="AN59" s="1"/>
      <c r="AO59" s="1"/>
      <c r="AP59" s="1"/>
      <c r="AQ59" s="1"/>
      <c r="AR59" s="1"/>
      <c r="AS59" s="1"/>
      <c r="AT59" s="1"/>
      <c r="AU59" s="179"/>
      <c r="AV59" s="170"/>
      <c r="AW59" s="170"/>
      <c r="AX59" s="170"/>
      <c r="AY59" s="170"/>
      <c r="AZ59" s="180"/>
      <c r="BA59" s="179"/>
      <c r="BB59" s="170"/>
      <c r="BC59" s="170"/>
      <c r="BD59" s="170"/>
      <c r="BE59" s="170"/>
      <c r="BF59" s="180"/>
      <c r="BG59" s="179"/>
      <c r="BH59" s="170"/>
      <c r="BI59" s="170"/>
    </row>
    <row r="60" spans="1:61" ht="14.25" customHeight="1">
      <c r="A60" s="1"/>
      <c r="B60" s="1"/>
      <c r="C60" s="1"/>
      <c r="D60" s="1"/>
      <c r="E60" s="1"/>
      <c r="F60" s="1"/>
      <c r="G60" s="1"/>
      <c r="H60" s="1"/>
      <c r="I60" s="1"/>
      <c r="J60" s="284"/>
      <c r="K60" s="272"/>
      <c r="L60" s="272"/>
      <c r="M60" s="272"/>
      <c r="N60" s="272"/>
      <c r="O60" s="273"/>
      <c r="P60" s="284"/>
      <c r="Q60" s="272"/>
      <c r="R60" s="272"/>
      <c r="S60" s="272"/>
      <c r="T60" s="272"/>
      <c r="U60" s="273"/>
      <c r="V60" s="284"/>
      <c r="W60" s="272"/>
      <c r="X60" s="272"/>
      <c r="Y60" s="272"/>
      <c r="Z60" s="272"/>
      <c r="AA60" s="273"/>
      <c r="AB60" s="284"/>
      <c r="AC60" s="272"/>
      <c r="AD60" s="272"/>
      <c r="AE60" s="272"/>
      <c r="AF60" s="272"/>
      <c r="AG60" s="273"/>
      <c r="AH60" s="284"/>
      <c r="AI60" s="272"/>
      <c r="AJ60" s="272"/>
      <c r="AK60" s="272"/>
      <c r="AL60" s="272"/>
      <c r="AM60" s="273"/>
      <c r="AN60" s="1"/>
      <c r="AO60" s="1"/>
      <c r="AP60" s="1"/>
      <c r="AQ60" s="1"/>
      <c r="AR60" s="1"/>
      <c r="AS60" s="1"/>
      <c r="AT60" s="1"/>
      <c r="AU60" s="179"/>
      <c r="AV60" s="170"/>
      <c r="AW60" s="170"/>
      <c r="AX60" s="170"/>
      <c r="AY60" s="170"/>
      <c r="AZ60" s="180"/>
      <c r="BA60" s="179"/>
      <c r="BB60" s="170"/>
      <c r="BC60" s="170"/>
      <c r="BD60" s="170"/>
      <c r="BE60" s="170"/>
      <c r="BF60" s="180"/>
      <c r="BG60" s="179"/>
      <c r="BH60" s="170"/>
      <c r="BI60" s="170"/>
    </row>
    <row r="61" spans="1:61" ht="14.25" customHeight="1">
      <c r="A61" s="1"/>
      <c r="B61" s="1"/>
      <c r="C61" s="1"/>
      <c r="D61" s="1"/>
      <c r="E61" s="1"/>
      <c r="F61" s="1"/>
      <c r="G61" s="1"/>
      <c r="H61" s="1"/>
      <c r="I61" s="1"/>
      <c r="J61" s="440"/>
      <c r="K61" s="441"/>
      <c r="L61" s="441"/>
      <c r="M61" s="441"/>
      <c r="N61" s="441"/>
      <c r="O61" s="442"/>
      <c r="P61" s="440"/>
      <c r="Q61" s="441"/>
      <c r="R61" s="441"/>
      <c r="S61" s="441"/>
      <c r="T61" s="441"/>
      <c r="U61" s="442"/>
      <c r="V61" s="440"/>
      <c r="W61" s="441"/>
      <c r="X61" s="441"/>
      <c r="Y61" s="441"/>
      <c r="Z61" s="441"/>
      <c r="AA61" s="442"/>
      <c r="AB61" s="440"/>
      <c r="AC61" s="441"/>
      <c r="AD61" s="441"/>
      <c r="AE61" s="441"/>
      <c r="AF61" s="441"/>
      <c r="AG61" s="442"/>
      <c r="AH61" s="440"/>
      <c r="AI61" s="441"/>
      <c r="AJ61" s="441"/>
      <c r="AK61" s="441"/>
      <c r="AL61" s="441"/>
      <c r="AM61" s="442"/>
      <c r="AN61" s="1"/>
      <c r="AO61" s="1"/>
      <c r="AP61" s="1"/>
      <c r="AQ61" s="1"/>
      <c r="AR61" s="1"/>
      <c r="AS61" s="1"/>
      <c r="AT61" s="1"/>
      <c r="AU61" s="179"/>
      <c r="AV61" s="170"/>
      <c r="AW61" s="170"/>
      <c r="AX61" s="170"/>
      <c r="AY61" s="170"/>
      <c r="AZ61" s="180"/>
      <c r="BA61" s="179"/>
      <c r="BB61" s="170"/>
      <c r="BC61" s="170"/>
      <c r="BD61" s="170"/>
      <c r="BE61" s="170"/>
      <c r="BF61" s="180"/>
      <c r="BG61" s="179"/>
      <c r="BH61" s="170"/>
      <c r="BI61" s="170"/>
    </row>
    <row r="62" spans="1:61"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79"/>
      <c r="AV62" s="170"/>
      <c r="AW62" s="170"/>
      <c r="AX62" s="170"/>
      <c r="AY62" s="170"/>
      <c r="AZ62" s="180"/>
      <c r="BA62" s="179"/>
      <c r="BB62" s="170"/>
      <c r="BC62" s="170"/>
      <c r="BD62" s="170"/>
      <c r="BE62" s="170"/>
      <c r="BF62" s="180"/>
      <c r="BG62" s="179"/>
      <c r="BH62" s="170"/>
      <c r="BI62" s="170"/>
    </row>
    <row r="63" spans="1:61" ht="15" customHeight="1">
      <c r="A63" s="1"/>
      <c r="B63" s="181"/>
      <c r="C63" s="181"/>
      <c r="D63" s="181"/>
      <c r="E63" s="181"/>
      <c r="F63" s="181"/>
      <c r="G63" s="181"/>
      <c r="H63" s="181"/>
      <c r="I63" s="181"/>
      <c r="J63" s="181"/>
      <c r="K63" s="181"/>
      <c r="L63" s="181"/>
      <c r="M63" s="181"/>
      <c r="N63" s="181"/>
      <c r="O63" s="181"/>
      <c r="P63" s="181"/>
      <c r="Q63" s="181"/>
      <c r="R63" s="181"/>
      <c r="S63" s="181"/>
      <c r="T63" s="181"/>
      <c r="U63" s="181"/>
      <c r="V63" s="181"/>
      <c r="W63" s="181"/>
      <c r="X63" s="181"/>
      <c r="Y63" s="181"/>
      <c r="Z63" s="181"/>
      <c r="AA63" s="181"/>
      <c r="AB63" s="181"/>
      <c r="AC63" s="181"/>
      <c r="AD63" s="181"/>
      <c r="AE63" s="181"/>
      <c r="AF63" s="181"/>
      <c r="AG63" s="181"/>
      <c r="AH63" s="181"/>
      <c r="AI63" s="181"/>
      <c r="AJ63" s="181"/>
      <c r="AK63" s="181"/>
      <c r="AL63" s="181"/>
      <c r="AM63" s="181"/>
      <c r="AN63" s="181"/>
      <c r="AO63" s="181"/>
      <c r="AP63" s="181"/>
      <c r="AQ63" s="181"/>
      <c r="AR63" s="181"/>
      <c r="AS63" s="181"/>
      <c r="AT63" s="181"/>
      <c r="AU63" s="179"/>
      <c r="AV63" s="170"/>
      <c r="AW63" s="170"/>
      <c r="AX63" s="170"/>
      <c r="AY63" s="170"/>
      <c r="AZ63" s="180"/>
      <c r="BA63" s="179"/>
      <c r="BB63" s="170"/>
      <c r="BC63" s="170"/>
      <c r="BD63" s="170"/>
      <c r="BE63" s="170"/>
      <c r="BF63" s="180"/>
      <c r="BG63" s="179"/>
      <c r="BH63" s="170"/>
      <c r="BI63" s="170"/>
    </row>
    <row r="64" spans="1:61" ht="15" customHeight="1">
      <c r="A64" s="1"/>
      <c r="B64" s="181"/>
      <c r="C64" s="181"/>
      <c r="D64" s="181"/>
      <c r="E64" s="181"/>
      <c r="F64" s="181"/>
      <c r="G64" s="181"/>
      <c r="H64" s="181"/>
      <c r="I64" s="181"/>
      <c r="J64" s="181"/>
      <c r="K64" s="181"/>
      <c r="L64" s="181"/>
      <c r="M64" s="181"/>
      <c r="N64" s="181"/>
      <c r="O64" s="181"/>
      <c r="P64" s="181"/>
      <c r="Q64" s="181"/>
      <c r="R64" s="181"/>
      <c r="S64" s="181"/>
      <c r="T64" s="181"/>
      <c r="U64" s="181"/>
      <c r="V64" s="181"/>
      <c r="W64" s="181"/>
      <c r="X64" s="181"/>
      <c r="Y64" s="181"/>
      <c r="Z64" s="181"/>
      <c r="AA64" s="181"/>
      <c r="AB64" s="181"/>
      <c r="AC64" s="181"/>
      <c r="AD64" s="181"/>
      <c r="AE64" s="181"/>
      <c r="AF64" s="181"/>
      <c r="AG64" s="181"/>
      <c r="AH64" s="181"/>
      <c r="AI64" s="181"/>
      <c r="AJ64" s="181"/>
      <c r="AK64" s="181"/>
      <c r="AL64" s="181"/>
      <c r="AM64" s="181"/>
      <c r="AN64" s="181"/>
      <c r="AO64" s="181"/>
      <c r="AP64" s="181"/>
      <c r="AQ64" s="181"/>
      <c r="AR64" s="181"/>
      <c r="AS64" s="181"/>
      <c r="AT64" s="181"/>
      <c r="AU64" s="179"/>
      <c r="AV64" s="170"/>
      <c r="AW64" s="170"/>
      <c r="AX64" s="170"/>
      <c r="AY64" s="170"/>
      <c r="AZ64" s="180"/>
      <c r="BA64" s="179"/>
      <c r="BB64" s="170"/>
      <c r="BC64" s="170"/>
      <c r="BD64" s="170"/>
      <c r="BE64" s="170"/>
      <c r="BF64" s="180"/>
      <c r="BG64" s="179"/>
      <c r="BH64" s="170"/>
      <c r="BI64" s="170"/>
    </row>
    <row r="65" spans="1:61"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82"/>
      <c r="AV65" s="183"/>
      <c r="AW65" s="183"/>
      <c r="AX65" s="183"/>
      <c r="AY65" s="183"/>
      <c r="AZ65" s="184"/>
      <c r="BA65" s="182"/>
      <c r="BB65" s="183"/>
      <c r="BC65" s="183"/>
      <c r="BD65" s="183"/>
      <c r="BE65" s="183"/>
      <c r="BF65" s="184"/>
      <c r="BG65" s="182"/>
      <c r="BH65" s="183"/>
      <c r="BI65" s="183"/>
    </row>
    <row r="66" spans="1:61"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85"/>
      <c r="AV66" s="186"/>
      <c r="AW66" s="186"/>
      <c r="AX66" s="186"/>
      <c r="AY66" s="186"/>
      <c r="AZ66" s="187"/>
      <c r="BA66" s="185"/>
      <c r="BB66" s="186"/>
      <c r="BC66" s="186"/>
      <c r="BD66" s="186"/>
      <c r="BE66" s="186"/>
      <c r="BF66" s="187"/>
      <c r="BG66" s="176"/>
      <c r="BH66" s="177"/>
      <c r="BI66" s="177"/>
    </row>
    <row r="67" spans="1:61"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88"/>
      <c r="AV67" s="172"/>
      <c r="AW67" s="172"/>
      <c r="AX67" s="172"/>
      <c r="AY67" s="172"/>
      <c r="AZ67" s="189"/>
      <c r="BA67" s="188"/>
      <c r="BB67" s="172"/>
      <c r="BC67" s="172"/>
      <c r="BD67" s="172"/>
      <c r="BE67" s="172"/>
      <c r="BF67" s="189"/>
      <c r="BG67" s="179"/>
      <c r="BH67" s="170"/>
      <c r="BI67" s="170"/>
    </row>
    <row r="68" spans="1:61"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88"/>
      <c r="AV68" s="172"/>
      <c r="AW68" s="172"/>
      <c r="AX68" s="172"/>
      <c r="AY68" s="172"/>
      <c r="AZ68" s="189"/>
      <c r="BA68" s="188"/>
      <c r="BB68" s="172"/>
      <c r="BC68" s="172"/>
      <c r="BD68" s="172"/>
      <c r="BE68" s="172"/>
      <c r="BF68" s="189"/>
      <c r="BG68" s="179"/>
      <c r="BH68" s="170"/>
      <c r="BI68" s="170"/>
    </row>
    <row r="69" spans="1:61"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88"/>
      <c r="AV69" s="172"/>
      <c r="AW69" s="172"/>
      <c r="AX69" s="172"/>
      <c r="AY69" s="172"/>
      <c r="AZ69" s="189"/>
      <c r="BA69" s="188"/>
      <c r="BB69" s="172"/>
      <c r="BC69" s="172"/>
      <c r="BD69" s="172"/>
      <c r="BE69" s="172"/>
      <c r="BF69" s="189"/>
      <c r="BG69" s="179"/>
      <c r="BH69" s="170"/>
      <c r="BI69" s="170"/>
    </row>
    <row r="70" spans="1:61"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88"/>
      <c r="AV70" s="172"/>
      <c r="AW70" s="172"/>
      <c r="AX70" s="172"/>
      <c r="AY70" s="172"/>
      <c r="AZ70" s="189"/>
      <c r="BA70" s="188"/>
      <c r="BB70" s="172"/>
      <c r="BC70" s="172"/>
      <c r="BD70" s="172"/>
      <c r="BE70" s="172"/>
      <c r="BF70" s="189"/>
      <c r="BG70" s="179"/>
      <c r="BH70" s="170"/>
      <c r="BI70" s="170"/>
    </row>
    <row r="71" spans="1:61"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88"/>
      <c r="AV71" s="172"/>
      <c r="AW71" s="172"/>
      <c r="AX71" s="172"/>
      <c r="AY71" s="172"/>
      <c r="AZ71" s="189"/>
      <c r="BA71" s="188"/>
      <c r="BB71" s="172"/>
      <c r="BC71" s="172"/>
      <c r="BD71" s="172"/>
      <c r="BE71" s="172"/>
      <c r="BF71" s="189"/>
      <c r="BG71" s="179"/>
      <c r="BH71" s="170"/>
      <c r="BI71" s="170"/>
    </row>
    <row r="72" spans="1:61"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88"/>
      <c r="AV72" s="172"/>
      <c r="AW72" s="172"/>
      <c r="AX72" s="172"/>
      <c r="AY72" s="172"/>
      <c r="AZ72" s="189"/>
      <c r="BA72" s="188"/>
      <c r="BB72" s="172"/>
      <c r="BC72" s="172"/>
      <c r="BD72" s="172"/>
      <c r="BE72" s="172"/>
      <c r="BF72" s="189"/>
      <c r="BG72" s="179"/>
      <c r="BH72" s="170"/>
      <c r="BI72" s="170"/>
    </row>
    <row r="73" spans="1:61"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88"/>
      <c r="AV73" s="172"/>
      <c r="AW73" s="172"/>
      <c r="AX73" s="172"/>
      <c r="AY73" s="172"/>
      <c r="AZ73" s="189"/>
      <c r="BA73" s="188"/>
      <c r="BB73" s="172"/>
      <c r="BC73" s="172"/>
      <c r="BD73" s="172"/>
      <c r="BE73" s="172"/>
      <c r="BF73" s="189"/>
      <c r="BG73" s="179"/>
      <c r="BH73" s="170"/>
      <c r="BI73" s="170"/>
    </row>
    <row r="74" spans="1:61"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88"/>
      <c r="AV74" s="172"/>
      <c r="AW74" s="172"/>
      <c r="AX74" s="172"/>
      <c r="AY74" s="172"/>
      <c r="AZ74" s="189"/>
      <c r="BA74" s="188"/>
      <c r="BB74" s="172"/>
      <c r="BC74" s="172"/>
      <c r="BD74" s="172"/>
      <c r="BE74" s="172"/>
      <c r="BF74" s="189"/>
      <c r="BG74" s="179"/>
      <c r="BH74" s="170"/>
      <c r="BI74" s="170"/>
    </row>
    <row r="75" spans="1:61"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90"/>
      <c r="AV75" s="191"/>
      <c r="AW75" s="191"/>
      <c r="AX75" s="191"/>
      <c r="AY75" s="191"/>
      <c r="AZ75" s="192"/>
      <c r="BA75" s="190"/>
      <c r="BB75" s="191"/>
      <c r="BC75" s="191"/>
      <c r="BD75" s="191"/>
      <c r="BE75" s="191"/>
      <c r="BF75" s="192"/>
      <c r="BG75" s="182"/>
      <c r="BH75" s="183"/>
      <c r="BI75" s="183"/>
    </row>
    <row r="76" spans="1:61"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85"/>
      <c r="AV76" s="186"/>
      <c r="AW76" s="186"/>
      <c r="AX76" s="186"/>
      <c r="AY76" s="186"/>
      <c r="AZ76" s="187"/>
      <c r="BA76" s="185"/>
      <c r="BB76" s="186"/>
      <c r="BC76" s="186"/>
      <c r="BD76" s="186"/>
      <c r="BE76" s="186"/>
      <c r="BF76" s="187"/>
      <c r="BG76" s="185"/>
      <c r="BH76" s="186"/>
      <c r="BI76" s="186"/>
    </row>
    <row r="77" spans="1:61"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88"/>
      <c r="AV77" s="172"/>
      <c r="AW77" s="172"/>
      <c r="AX77" s="172"/>
      <c r="AY77" s="172"/>
      <c r="AZ77" s="189"/>
      <c r="BA77" s="188"/>
      <c r="BB77" s="172"/>
      <c r="BC77" s="172"/>
      <c r="BD77" s="172"/>
      <c r="BE77" s="172"/>
      <c r="BF77" s="189"/>
      <c r="BG77" s="188"/>
      <c r="BH77" s="172"/>
      <c r="BI77" s="172"/>
    </row>
    <row r="78" spans="1:61"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88"/>
      <c r="AV78" s="172"/>
      <c r="AW78" s="172"/>
      <c r="AX78" s="172"/>
      <c r="AY78" s="172"/>
      <c r="AZ78" s="189"/>
      <c r="BA78" s="188"/>
      <c r="BB78" s="172"/>
      <c r="BC78" s="172"/>
      <c r="BD78" s="172"/>
      <c r="BE78" s="172"/>
      <c r="BF78" s="189"/>
      <c r="BG78" s="188"/>
      <c r="BH78" s="172"/>
      <c r="BI78" s="172"/>
    </row>
    <row r="79" spans="1:61"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88"/>
      <c r="AV79" s="172"/>
      <c r="AW79" s="172"/>
      <c r="AX79" s="172"/>
      <c r="AY79" s="172"/>
      <c r="AZ79" s="189"/>
      <c r="BA79" s="188"/>
      <c r="BB79" s="172"/>
      <c r="BC79" s="172"/>
      <c r="BD79" s="172"/>
      <c r="BE79" s="172"/>
      <c r="BF79" s="189"/>
      <c r="BG79" s="188"/>
      <c r="BH79" s="172"/>
      <c r="BI79" s="172"/>
    </row>
    <row r="80" spans="1:61"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88"/>
      <c r="AV80" s="172"/>
      <c r="AW80" s="172"/>
      <c r="AX80" s="172"/>
      <c r="AY80" s="172"/>
      <c r="AZ80" s="189"/>
      <c r="BA80" s="188"/>
      <c r="BB80" s="172"/>
      <c r="BC80" s="172"/>
      <c r="BD80" s="172"/>
      <c r="BE80" s="172"/>
      <c r="BF80" s="189"/>
      <c r="BG80" s="188"/>
      <c r="BH80" s="172"/>
      <c r="BI80" s="172"/>
    </row>
    <row r="81" spans="1:61"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88"/>
      <c r="AV81" s="172"/>
      <c r="AW81" s="172"/>
      <c r="AX81" s="172"/>
      <c r="AY81" s="172"/>
      <c r="AZ81" s="189"/>
      <c r="BA81" s="188"/>
      <c r="BB81" s="172"/>
      <c r="BC81" s="172"/>
      <c r="BD81" s="172"/>
      <c r="BE81" s="172"/>
      <c r="BF81" s="189"/>
      <c r="BG81" s="188"/>
      <c r="BH81" s="172"/>
      <c r="BI81" s="172"/>
    </row>
    <row r="82" spans="1:61"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88"/>
      <c r="AV82" s="172"/>
      <c r="AW82" s="172"/>
      <c r="AX82" s="172"/>
      <c r="AY82" s="172"/>
      <c r="AZ82" s="189"/>
      <c r="BA82" s="188"/>
      <c r="BB82" s="172"/>
      <c r="BC82" s="172"/>
      <c r="BD82" s="172"/>
      <c r="BE82" s="172"/>
      <c r="BF82" s="189"/>
      <c r="BG82" s="188"/>
      <c r="BH82" s="172"/>
      <c r="BI82" s="172"/>
    </row>
    <row r="83" spans="1:61"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88"/>
      <c r="AV83" s="172"/>
      <c r="AW83" s="172"/>
      <c r="AX83" s="172"/>
      <c r="AY83" s="172"/>
      <c r="AZ83" s="189"/>
      <c r="BA83" s="188"/>
      <c r="BB83" s="172"/>
      <c r="BC83" s="172"/>
      <c r="BD83" s="172"/>
      <c r="BE83" s="172"/>
      <c r="BF83" s="189"/>
      <c r="BG83" s="188"/>
      <c r="BH83" s="172"/>
      <c r="BI83" s="172"/>
    </row>
    <row r="84" spans="1:61"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88"/>
      <c r="AV84" s="172"/>
      <c r="AW84" s="172"/>
      <c r="AX84" s="172"/>
      <c r="AY84" s="172"/>
      <c r="AZ84" s="189"/>
      <c r="BA84" s="188"/>
      <c r="BB84" s="172"/>
      <c r="BC84" s="172"/>
      <c r="BD84" s="172"/>
      <c r="BE84" s="172"/>
      <c r="BF84" s="189"/>
      <c r="BG84" s="188"/>
      <c r="BH84" s="172"/>
      <c r="BI84" s="172"/>
    </row>
    <row r="85" spans="1:61"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90"/>
      <c r="AV85" s="191"/>
      <c r="AW85" s="191"/>
      <c r="AX85" s="191"/>
      <c r="AY85" s="191"/>
      <c r="AZ85" s="192"/>
      <c r="BA85" s="190"/>
      <c r="BB85" s="191"/>
      <c r="BC85" s="191"/>
      <c r="BD85" s="191"/>
      <c r="BE85" s="191"/>
      <c r="BF85" s="192"/>
      <c r="BG85" s="190"/>
      <c r="BH85" s="191"/>
      <c r="BI85" s="191"/>
    </row>
    <row r="86" spans="1:61"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93"/>
      <c r="AV86" s="194"/>
      <c r="AW86" s="194"/>
      <c r="AX86" s="194"/>
      <c r="AY86" s="194"/>
      <c r="AZ86" s="195"/>
      <c r="BA86" s="185"/>
      <c r="BB86" s="186"/>
      <c r="BC86" s="186"/>
      <c r="BD86" s="186"/>
      <c r="BE86" s="186"/>
      <c r="BF86" s="187"/>
      <c r="BG86" s="185"/>
      <c r="BH86" s="186"/>
      <c r="BI86" s="186"/>
    </row>
    <row r="87" spans="1:61"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96"/>
      <c r="AV87" s="175"/>
      <c r="AW87" s="175"/>
      <c r="AX87" s="175"/>
      <c r="AY87" s="175"/>
      <c r="AZ87" s="197"/>
      <c r="BA87" s="188"/>
      <c r="BB87" s="172"/>
      <c r="BC87" s="172"/>
      <c r="BD87" s="172"/>
      <c r="BE87" s="172"/>
      <c r="BF87" s="189"/>
      <c r="BG87" s="188"/>
      <c r="BH87" s="172"/>
      <c r="BI87" s="172"/>
    </row>
    <row r="88" spans="1:61"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96"/>
      <c r="AV88" s="175"/>
      <c r="AW88" s="175"/>
      <c r="AX88" s="175"/>
      <c r="AY88" s="175"/>
      <c r="AZ88" s="197"/>
      <c r="BA88" s="188"/>
      <c r="BB88" s="172"/>
      <c r="BC88" s="172"/>
      <c r="BD88" s="172"/>
      <c r="BE88" s="172"/>
      <c r="BF88" s="189"/>
      <c r="BG88" s="188"/>
      <c r="BH88" s="172"/>
      <c r="BI88" s="172"/>
    </row>
    <row r="89" spans="1:61"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96"/>
      <c r="AV89" s="175"/>
      <c r="AW89" s="175"/>
      <c r="AX89" s="175"/>
      <c r="AY89" s="175"/>
      <c r="AZ89" s="197"/>
      <c r="BA89" s="188"/>
      <c r="BB89" s="172"/>
      <c r="BC89" s="172"/>
      <c r="BD89" s="172"/>
      <c r="BE89" s="172"/>
      <c r="BF89" s="189"/>
      <c r="BG89" s="188"/>
      <c r="BH89" s="172"/>
      <c r="BI89" s="172"/>
    </row>
    <row r="90" spans="1:61"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96"/>
      <c r="AV90" s="175"/>
      <c r="AW90" s="175"/>
      <c r="AX90" s="175"/>
      <c r="AY90" s="175"/>
      <c r="AZ90" s="197"/>
      <c r="BA90" s="188"/>
      <c r="BB90" s="172"/>
      <c r="BC90" s="172"/>
      <c r="BD90" s="172"/>
      <c r="BE90" s="172"/>
      <c r="BF90" s="189"/>
      <c r="BG90" s="188"/>
      <c r="BH90" s="172"/>
      <c r="BI90" s="172"/>
    </row>
    <row r="91" spans="1:61"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96"/>
      <c r="AV91" s="175"/>
      <c r="AW91" s="175"/>
      <c r="AX91" s="175"/>
      <c r="AY91" s="175"/>
      <c r="AZ91" s="197"/>
      <c r="BA91" s="188"/>
      <c r="BB91" s="172"/>
      <c r="BC91" s="172"/>
      <c r="BD91" s="172"/>
      <c r="BE91" s="172"/>
      <c r="BF91" s="189"/>
      <c r="BG91" s="188"/>
      <c r="BH91" s="172"/>
      <c r="BI91" s="172"/>
    </row>
    <row r="92" spans="1:61"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96"/>
      <c r="AV92" s="175"/>
      <c r="AW92" s="175"/>
      <c r="AX92" s="175"/>
      <c r="AY92" s="175"/>
      <c r="AZ92" s="197"/>
      <c r="BA92" s="188"/>
      <c r="BB92" s="172"/>
      <c r="BC92" s="172"/>
      <c r="BD92" s="172"/>
      <c r="BE92" s="172"/>
      <c r="BF92" s="189"/>
      <c r="BG92" s="188"/>
      <c r="BH92" s="172"/>
      <c r="BI92" s="172"/>
    </row>
    <row r="93" spans="1:61"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96"/>
      <c r="AV93" s="175"/>
      <c r="AW93" s="175"/>
      <c r="AX93" s="175"/>
      <c r="AY93" s="175"/>
      <c r="AZ93" s="197"/>
      <c r="BA93" s="188"/>
      <c r="BB93" s="172"/>
      <c r="BC93" s="172"/>
      <c r="BD93" s="172"/>
      <c r="BE93" s="172"/>
      <c r="BF93" s="189"/>
      <c r="BG93" s="188"/>
      <c r="BH93" s="172"/>
      <c r="BI93" s="172"/>
    </row>
    <row r="94" spans="1:61"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96"/>
      <c r="AV94" s="175"/>
      <c r="AW94" s="175"/>
      <c r="AX94" s="175"/>
      <c r="AY94" s="175"/>
      <c r="AZ94" s="197"/>
      <c r="BA94" s="188"/>
      <c r="BB94" s="172"/>
      <c r="BC94" s="172"/>
      <c r="BD94" s="172"/>
      <c r="BE94" s="172"/>
      <c r="BF94" s="189"/>
      <c r="BG94" s="188"/>
      <c r="BH94" s="172"/>
      <c r="BI94" s="172"/>
    </row>
    <row r="95" spans="1:61"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98"/>
      <c r="AV95" s="199"/>
      <c r="AW95" s="199"/>
      <c r="AX95" s="199"/>
      <c r="AY95" s="199"/>
      <c r="AZ95" s="200"/>
      <c r="BA95" s="190"/>
      <c r="BB95" s="191"/>
      <c r="BC95" s="191"/>
      <c r="BD95" s="191"/>
      <c r="BE95" s="191"/>
      <c r="BF95" s="192"/>
      <c r="BG95" s="190"/>
      <c r="BH95" s="191"/>
      <c r="BI95" s="191"/>
    </row>
    <row r="96" spans="1:61"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93"/>
      <c r="AV96" s="194"/>
      <c r="AW96" s="194"/>
      <c r="AX96" s="194"/>
      <c r="AY96" s="194"/>
      <c r="AZ96" s="195"/>
      <c r="BA96" s="193"/>
      <c r="BB96" s="194"/>
      <c r="BC96" s="194"/>
      <c r="BD96" s="194"/>
      <c r="BE96" s="194"/>
      <c r="BF96" s="194"/>
      <c r="BG96" s="185"/>
      <c r="BH96" s="186"/>
      <c r="BI96" s="186"/>
    </row>
    <row r="97" spans="1:61"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96"/>
      <c r="AV97" s="175"/>
      <c r="AW97" s="175"/>
      <c r="AX97" s="175"/>
      <c r="AY97" s="175"/>
      <c r="AZ97" s="197"/>
      <c r="BA97" s="196"/>
      <c r="BB97" s="175"/>
      <c r="BC97" s="175"/>
      <c r="BD97" s="175"/>
      <c r="BE97" s="175"/>
      <c r="BF97" s="175"/>
      <c r="BG97" s="188"/>
      <c r="BH97" s="172"/>
      <c r="BI97" s="172"/>
    </row>
    <row r="98" spans="1:61"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96"/>
      <c r="AV98" s="175"/>
      <c r="AW98" s="175"/>
      <c r="AX98" s="175"/>
      <c r="AY98" s="175"/>
      <c r="AZ98" s="197"/>
      <c r="BA98" s="196"/>
      <c r="BB98" s="175"/>
      <c r="BC98" s="175"/>
      <c r="BD98" s="175"/>
      <c r="BE98" s="175"/>
      <c r="BF98" s="175"/>
      <c r="BG98" s="188"/>
      <c r="BH98" s="172"/>
      <c r="BI98" s="172"/>
    </row>
    <row r="99" spans="1:61"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96"/>
      <c r="AV99" s="175"/>
      <c r="AW99" s="175"/>
      <c r="AX99" s="175"/>
      <c r="AY99" s="175"/>
      <c r="AZ99" s="197"/>
      <c r="BA99" s="196"/>
      <c r="BB99" s="175"/>
      <c r="BC99" s="175"/>
      <c r="BD99" s="175"/>
      <c r="BE99" s="175"/>
      <c r="BF99" s="175"/>
      <c r="BG99" s="188"/>
      <c r="BH99" s="172"/>
      <c r="BI99" s="172"/>
    </row>
    <row r="100" spans="1:61"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96"/>
      <c r="AV100" s="175"/>
      <c r="AW100" s="175"/>
      <c r="AX100" s="175"/>
      <c r="AY100" s="175"/>
      <c r="AZ100" s="197"/>
      <c r="BA100" s="196"/>
      <c r="BB100" s="175"/>
      <c r="BC100" s="175"/>
      <c r="BD100" s="175"/>
      <c r="BE100" s="175"/>
      <c r="BF100" s="175"/>
      <c r="BG100" s="188"/>
      <c r="BH100" s="172"/>
      <c r="BI100" s="172"/>
    </row>
    <row r="101" spans="1:61"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96"/>
      <c r="AV101" s="175"/>
      <c r="AW101" s="175"/>
      <c r="AX101" s="175"/>
      <c r="AY101" s="175"/>
      <c r="AZ101" s="197"/>
      <c r="BA101" s="196"/>
      <c r="BB101" s="175"/>
      <c r="BC101" s="175"/>
      <c r="BD101" s="175"/>
      <c r="BE101" s="175"/>
      <c r="BF101" s="175"/>
      <c r="BG101" s="188"/>
      <c r="BH101" s="172"/>
      <c r="BI101" s="172"/>
    </row>
    <row r="102" spans="1:61"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96"/>
      <c r="AV102" s="175"/>
      <c r="AW102" s="175"/>
      <c r="AX102" s="175"/>
      <c r="AY102" s="175"/>
      <c r="AZ102" s="197"/>
      <c r="BA102" s="196"/>
      <c r="BB102" s="175"/>
      <c r="BC102" s="175"/>
      <c r="BD102" s="175"/>
      <c r="BE102" s="175"/>
      <c r="BF102" s="175"/>
      <c r="BG102" s="188"/>
      <c r="BH102" s="172"/>
      <c r="BI102" s="172"/>
    </row>
    <row r="103" spans="1:61"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96"/>
      <c r="AV103" s="175"/>
      <c r="AW103" s="175"/>
      <c r="AX103" s="175"/>
      <c r="AY103" s="175"/>
      <c r="AZ103" s="197"/>
      <c r="BA103" s="196"/>
      <c r="BB103" s="175"/>
      <c r="BC103" s="175"/>
      <c r="BD103" s="175"/>
      <c r="BE103" s="175"/>
      <c r="BF103" s="175"/>
      <c r="BG103" s="188"/>
      <c r="BH103" s="172"/>
      <c r="BI103" s="172"/>
    </row>
    <row r="104" spans="1:61"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96"/>
      <c r="AV104" s="175"/>
      <c r="AW104" s="175"/>
      <c r="AX104" s="175"/>
      <c r="AY104" s="175"/>
      <c r="AZ104" s="197"/>
      <c r="BA104" s="196"/>
      <c r="BB104" s="175"/>
      <c r="BC104" s="175"/>
      <c r="BD104" s="175"/>
      <c r="BE104" s="175"/>
      <c r="BF104" s="175"/>
      <c r="BG104" s="188"/>
      <c r="BH104" s="172"/>
      <c r="BI104" s="172"/>
    </row>
    <row r="105" spans="1:61"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98"/>
      <c r="AV105" s="199"/>
      <c r="AW105" s="199"/>
      <c r="AX105" s="199"/>
      <c r="AY105" s="199"/>
      <c r="AZ105" s="200"/>
      <c r="BA105" s="198"/>
      <c r="BB105" s="199"/>
      <c r="BC105" s="199"/>
      <c r="BD105" s="199"/>
      <c r="BE105" s="199"/>
      <c r="BF105" s="199"/>
      <c r="BG105" s="190"/>
      <c r="BH105" s="191"/>
      <c r="BI105" s="191"/>
    </row>
    <row r="106" spans="1:61"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row>
    <row r="107" spans="1:61"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row>
    <row r="108" spans="1:61"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row>
    <row r="109" spans="1:61"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row>
    <row r="110" spans="1:61"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row>
    <row r="111" spans="1:61"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row>
    <row r="112" spans="1:61"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row>
    <row r="113" spans="1:60"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row>
    <row r="114" spans="1:60"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row>
    <row r="115" spans="1:60"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row>
    <row r="116" spans="1:60"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row>
    <row r="117" spans="1:60"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row>
    <row r="118" spans="1:60"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row>
    <row r="119" spans="1:60"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row>
    <row r="120" spans="1:60"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row>
    <row r="121" spans="1:60"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row>
    <row r="122" spans="1:60"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row>
    <row r="123" spans="1:60"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row>
    <row r="124" spans="1:60"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row>
    <row r="125" spans="1:60"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row>
    <row r="126" spans="1:60"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row>
    <row r="127" spans="1:60"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row>
    <row r="128" spans="1:60"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row>
    <row r="129" spans="1:60"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row>
    <row r="130" spans="1:60"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row>
    <row r="131" spans="1:60"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row>
    <row r="132" spans="1:60"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row>
    <row r="133" spans="1:60"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row>
    <row r="134" spans="1:60"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row>
    <row r="135" spans="1:60"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row>
    <row r="136" spans="1:60"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row>
    <row r="137" spans="1:60"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row>
    <row r="138" spans="1:60"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row>
    <row r="139" spans="1:60"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row>
    <row r="140" spans="1:60"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row>
    <row r="141" spans="1:60"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row>
    <row r="142" spans="1:60"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row>
    <row r="143" spans="1:60"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row>
    <row r="144" spans="1:60"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row>
    <row r="145" spans="1:60"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row>
    <row r="146" spans="1:60"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row>
    <row r="147" spans="1:60"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row>
    <row r="148" spans="1:60"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row>
    <row r="149" spans="1:60"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row>
    <row r="150" spans="1:60"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row>
    <row r="151" spans="1:60"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row>
    <row r="152" spans="1:60"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row>
    <row r="153" spans="1:60"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row>
    <row r="154" spans="1:60"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row>
    <row r="155" spans="1:60"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row>
    <row r="156" spans="1:60"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row>
    <row r="157" spans="1:60"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row>
    <row r="158" spans="1:60"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row>
    <row r="159" spans="1:60"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row>
    <row r="160" spans="1:60"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row>
    <row r="161" spans="1:60"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row>
    <row r="162" spans="1:60"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row>
    <row r="163" spans="1:60"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row>
    <row r="164" spans="1:60"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row>
    <row r="165" spans="1:60"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row>
    <row r="166" spans="1:60"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row>
    <row r="167" spans="1:60"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row>
    <row r="168" spans="1:60"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row>
    <row r="169" spans="1:60"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row>
    <row r="170" spans="1:60"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row>
    <row r="171" spans="1:60"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row>
    <row r="172" spans="1:60"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row>
    <row r="173" spans="1:60"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row>
    <row r="174" spans="1:60"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row>
    <row r="175" spans="1:60"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row>
    <row r="176" spans="1:60"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row>
    <row r="177" spans="1:60"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row>
    <row r="178" spans="1:60"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row>
    <row r="179" spans="1:60"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row>
    <row r="180" spans="1:60"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row>
    <row r="181" spans="1:60"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row>
    <row r="182" spans="1:60"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row>
    <row r="183" spans="1:60"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row>
    <row r="184" spans="1:60"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row>
    <row r="185" spans="1:60"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row>
    <row r="186" spans="1:60"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row>
    <row r="187" spans="1:60"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row>
    <row r="188" spans="1:60"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row>
    <row r="189" spans="1:60"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row>
    <row r="190" spans="1:60"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row>
    <row r="191" spans="1:60" ht="14.25" customHeight="1">
      <c r="A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row>
    <row r="192" spans="1:60" ht="14.25" customHeight="1">
      <c r="A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row>
    <row r="193" spans="1:60" ht="14.25" customHeight="1">
      <c r="A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row>
    <row r="194" spans="1:60" ht="14.25" customHeight="1">
      <c r="A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row>
    <row r="195" spans="1:60" ht="14.25" customHeight="1">
      <c r="A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row>
    <row r="196" spans="1:60" ht="14.25" customHeight="1">
      <c r="A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row>
    <row r="197" spans="1:60" ht="14.25" customHeight="1">
      <c r="A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row>
    <row r="198" spans="1:60" ht="14.25" customHeight="1">
      <c r="A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row>
    <row r="199" spans="1:60" ht="14.25" customHeight="1">
      <c r="A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row>
    <row r="200" spans="1:60" ht="14.25" customHeight="1">
      <c r="A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row>
    <row r="201" spans="1:60" ht="14.25" customHeight="1">
      <c r="A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row>
    <row r="202" spans="1:60" ht="14.25" customHeight="1">
      <c r="A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row>
    <row r="203" spans="1:60" ht="14.25" customHeight="1">
      <c r="A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row>
    <row r="204" spans="1:60" ht="14.25" customHeight="1">
      <c r="A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row>
    <row r="205" spans="1:60" ht="14.25" customHeight="1">
      <c r="A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row>
    <row r="206" spans="1:60" ht="14.25" customHeight="1">
      <c r="A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row>
    <row r="207" spans="1:60" ht="14.25" customHeight="1">
      <c r="A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row>
    <row r="208" spans="1:60" ht="14.25" customHeight="1">
      <c r="A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row>
    <row r="209" spans="1:60" ht="14.25" customHeight="1">
      <c r="A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row>
    <row r="210" spans="1:60" ht="14.25" customHeight="1">
      <c r="A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row>
    <row r="211" spans="1:60" ht="14.25" customHeight="1">
      <c r="A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row>
    <row r="212" spans="1:60" ht="14.25" customHeight="1">
      <c r="A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row>
    <row r="213" spans="1:60" ht="14.25" customHeight="1">
      <c r="A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row>
    <row r="214" spans="1:60" ht="14.25" customHeight="1">
      <c r="A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row>
    <row r="215" spans="1:60" ht="14.25" customHeight="1">
      <c r="A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row>
    <row r="216" spans="1:60" ht="14.25" customHeight="1">
      <c r="A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row>
    <row r="217" spans="1:60" ht="14.25" customHeight="1">
      <c r="A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row>
    <row r="218" spans="1:60" ht="14.25" customHeight="1">
      <c r="A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row>
    <row r="219" spans="1:60" ht="14.25" customHeight="1">
      <c r="A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row>
    <row r="220" spans="1:60" ht="14.25" customHeight="1">
      <c r="A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row>
    <row r="221" spans="1:60" ht="14.25" customHeight="1">
      <c r="A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row>
    <row r="222" spans="1:60" ht="14.25" customHeight="1">
      <c r="A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row>
    <row r="223" spans="1:60" ht="14.25" customHeight="1">
      <c r="A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row>
    <row r="224" spans="1:60" ht="14.25" customHeight="1">
      <c r="A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row>
    <row r="225" spans="1:60" ht="14.25" customHeight="1">
      <c r="A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row>
    <row r="226" spans="1:60" ht="14.25" customHeight="1">
      <c r="A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row>
    <row r="227" spans="1:60" ht="14.25" customHeight="1">
      <c r="A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row>
    <row r="228" spans="1:60" ht="14.25" customHeight="1">
      <c r="A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row>
    <row r="229" spans="1:60" ht="14.25" customHeight="1">
      <c r="A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row>
    <row r="230" spans="1:60" ht="14.25" customHeight="1">
      <c r="A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row>
    <row r="231" spans="1:60" ht="14.25" customHeight="1">
      <c r="A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row>
    <row r="232" spans="1:60" ht="14.25" customHeight="1">
      <c r="A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row>
    <row r="233" spans="1:60" ht="14.25" customHeight="1">
      <c r="A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row>
    <row r="234" spans="1:60" ht="14.25" customHeight="1">
      <c r="A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row>
    <row r="235" spans="1:60" ht="14.25" customHeight="1">
      <c r="A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row>
    <row r="236" spans="1:60" ht="14.25" customHeight="1">
      <c r="A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row>
    <row r="237" spans="1:60" ht="14.25" customHeight="1">
      <c r="A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row>
    <row r="238" spans="1:60" ht="14.25" customHeight="1">
      <c r="A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row>
    <row r="239" spans="1:60" ht="14.25" customHeight="1">
      <c r="A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row>
    <row r="240" spans="1:60" ht="14.25" customHeight="1">
      <c r="A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row>
    <row r="241" spans="1:60" ht="14.25" customHeight="1">
      <c r="A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row>
    <row r="242" spans="1:60" ht="14.25" customHeight="1">
      <c r="A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row>
    <row r="243" spans="1:60" ht="14.25" customHeight="1">
      <c r="A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row>
    <row r="244" spans="1:60" ht="14.25" customHeight="1">
      <c r="A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row>
    <row r="245" spans="1:60" ht="14.25" customHeight="1">
      <c r="A245" s="1"/>
    </row>
    <row r="246" spans="1:60" ht="14.25" customHeight="1">
      <c r="A246" s="1"/>
    </row>
    <row r="247" spans="1:60" ht="14.25" customHeight="1">
      <c r="A247" s="1"/>
    </row>
    <row r="248" spans="1:60" ht="14.25" customHeight="1">
      <c r="A248" s="1"/>
    </row>
    <row r="249" spans="1:60" ht="14.25" customHeight="1"/>
    <row r="250" spans="1:60" ht="14.25" customHeight="1"/>
    <row r="251" spans="1:60" ht="14.25" customHeight="1"/>
    <row r="252" spans="1:60" ht="14.25" customHeight="1"/>
    <row r="253" spans="1:60" ht="14.25" customHeight="1"/>
    <row r="254" spans="1:60" ht="14.25" customHeight="1"/>
    <row r="255" spans="1:60" ht="14.25" customHeight="1"/>
    <row r="256" spans="1:60" ht="14.2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7">
    <mergeCell ref="B2:I4"/>
    <mergeCell ref="J2:AM4"/>
    <mergeCell ref="B6:D55"/>
    <mergeCell ref="E6:I15"/>
    <mergeCell ref="E16:I25"/>
    <mergeCell ref="E26:I35"/>
    <mergeCell ref="E36:I45"/>
    <mergeCell ref="J56:O61"/>
    <mergeCell ref="P56:U61"/>
    <mergeCell ref="V56:AA61"/>
    <mergeCell ref="AB56:AG61"/>
    <mergeCell ref="AH56:AM61"/>
    <mergeCell ref="AO16:AT25"/>
    <mergeCell ref="AO26:AT35"/>
    <mergeCell ref="AO6:AT15"/>
    <mergeCell ref="AO36:AT45"/>
    <mergeCell ref="E46:I55"/>
  </mergeCells>
  <pageMargins left="0.7" right="0.7" top="0.75" bottom="0.75" header="0" footer="0"/>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I1000"/>
  <sheetViews>
    <sheetView workbookViewId="0"/>
  </sheetViews>
  <sheetFormatPr defaultColWidth="14.42578125" defaultRowHeight="15" customHeight="1"/>
  <cols>
    <col min="1" max="1" width="10.7109375" customWidth="1"/>
    <col min="2" max="14" width="5.7109375" customWidth="1"/>
    <col min="15" max="15" width="10.28515625" customWidth="1"/>
    <col min="16" max="39" width="5.7109375" customWidth="1"/>
    <col min="40" max="40" width="10.7109375" customWidth="1"/>
    <col min="41" max="46" width="5.7109375" customWidth="1"/>
    <col min="47" max="61" width="10.7109375" customWidth="1"/>
  </cols>
  <sheetData>
    <row r="1" spans="1:61" ht="14.25" customHeigh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row>
    <row r="2" spans="1:61" ht="18" customHeight="1">
      <c r="A2" s="1"/>
      <c r="B2" s="476" t="s">
        <v>196</v>
      </c>
      <c r="C2" s="272"/>
      <c r="D2" s="272"/>
      <c r="E2" s="272"/>
      <c r="F2" s="272"/>
      <c r="G2" s="272"/>
      <c r="H2" s="272"/>
      <c r="I2" s="272"/>
      <c r="J2" s="445" t="s">
        <v>15</v>
      </c>
      <c r="K2" s="346"/>
      <c r="L2" s="346"/>
      <c r="M2" s="346"/>
      <c r="N2" s="346"/>
      <c r="O2" s="346"/>
      <c r="P2" s="346"/>
      <c r="Q2" s="346"/>
      <c r="R2" s="346"/>
      <c r="S2" s="346"/>
      <c r="T2" s="346"/>
      <c r="U2" s="346"/>
      <c r="V2" s="346"/>
      <c r="W2" s="346"/>
      <c r="X2" s="346"/>
      <c r="Y2" s="346"/>
      <c r="Z2" s="346"/>
      <c r="AA2" s="346"/>
      <c r="AB2" s="346"/>
      <c r="AC2" s="346"/>
      <c r="AD2" s="346"/>
      <c r="AE2" s="346"/>
      <c r="AF2" s="346"/>
      <c r="AG2" s="346"/>
      <c r="AH2" s="346"/>
      <c r="AI2" s="346"/>
      <c r="AJ2" s="346"/>
      <c r="AK2" s="346"/>
      <c r="AL2" s="346"/>
      <c r="AM2" s="347"/>
      <c r="AN2" s="1"/>
      <c r="AO2" s="1"/>
      <c r="AP2" s="1"/>
      <c r="AQ2" s="1"/>
      <c r="AR2" s="1"/>
      <c r="AS2" s="1"/>
      <c r="AT2" s="1"/>
      <c r="AU2" s="1"/>
      <c r="AV2" s="1"/>
      <c r="AW2" s="1"/>
      <c r="AX2" s="1"/>
      <c r="AY2" s="1"/>
      <c r="AZ2" s="1"/>
      <c r="BA2" s="1"/>
      <c r="BB2" s="1"/>
      <c r="BC2" s="1"/>
      <c r="BD2" s="1"/>
      <c r="BE2" s="1"/>
      <c r="BF2" s="1"/>
      <c r="BG2" s="1"/>
      <c r="BH2" s="1"/>
      <c r="BI2" s="1"/>
    </row>
    <row r="3" spans="1:61" ht="18.75" customHeight="1">
      <c r="A3" s="1"/>
      <c r="B3" s="272"/>
      <c r="C3" s="272"/>
      <c r="D3" s="272"/>
      <c r="E3" s="272"/>
      <c r="F3" s="272"/>
      <c r="G3" s="272"/>
      <c r="H3" s="272"/>
      <c r="I3" s="272"/>
      <c r="J3" s="446"/>
      <c r="K3" s="272"/>
      <c r="L3" s="272"/>
      <c r="M3" s="272"/>
      <c r="N3" s="272"/>
      <c r="O3" s="272"/>
      <c r="P3" s="272"/>
      <c r="Q3" s="272"/>
      <c r="R3" s="272"/>
      <c r="S3" s="272"/>
      <c r="T3" s="272"/>
      <c r="U3" s="272"/>
      <c r="V3" s="272"/>
      <c r="W3" s="272"/>
      <c r="X3" s="272"/>
      <c r="Y3" s="272"/>
      <c r="Z3" s="272"/>
      <c r="AA3" s="272"/>
      <c r="AB3" s="272"/>
      <c r="AC3" s="272"/>
      <c r="AD3" s="272"/>
      <c r="AE3" s="272"/>
      <c r="AF3" s="272"/>
      <c r="AG3" s="272"/>
      <c r="AH3" s="272"/>
      <c r="AI3" s="272"/>
      <c r="AJ3" s="272"/>
      <c r="AK3" s="272"/>
      <c r="AL3" s="272"/>
      <c r="AM3" s="447"/>
      <c r="AN3" s="1"/>
      <c r="AO3" s="1"/>
      <c r="AP3" s="1"/>
      <c r="AQ3" s="1"/>
      <c r="AR3" s="1"/>
      <c r="AS3" s="1"/>
      <c r="AT3" s="1"/>
      <c r="AU3" s="1"/>
      <c r="AV3" s="1"/>
      <c r="AW3" s="1"/>
      <c r="AX3" s="1"/>
      <c r="AY3" s="1"/>
      <c r="AZ3" s="1"/>
      <c r="BA3" s="1"/>
      <c r="BB3" s="1"/>
      <c r="BC3" s="1"/>
      <c r="BD3" s="1"/>
      <c r="BE3" s="1"/>
      <c r="BF3" s="1"/>
      <c r="BG3" s="1"/>
      <c r="BH3" s="1"/>
      <c r="BI3" s="1"/>
    </row>
    <row r="4" spans="1:61" ht="15" customHeight="1">
      <c r="A4" s="1"/>
      <c r="B4" s="272"/>
      <c r="C4" s="272"/>
      <c r="D4" s="272"/>
      <c r="E4" s="272"/>
      <c r="F4" s="272"/>
      <c r="G4" s="272"/>
      <c r="H4" s="272"/>
      <c r="I4" s="272"/>
      <c r="J4" s="348"/>
      <c r="K4" s="349"/>
      <c r="L4" s="349"/>
      <c r="M4" s="349"/>
      <c r="N4" s="349"/>
      <c r="O4" s="349"/>
      <c r="P4" s="349"/>
      <c r="Q4" s="349"/>
      <c r="R4" s="349"/>
      <c r="S4" s="349"/>
      <c r="T4" s="349"/>
      <c r="U4" s="349"/>
      <c r="V4" s="349"/>
      <c r="W4" s="349"/>
      <c r="X4" s="349"/>
      <c r="Y4" s="349"/>
      <c r="Z4" s="349"/>
      <c r="AA4" s="349"/>
      <c r="AB4" s="349"/>
      <c r="AC4" s="349"/>
      <c r="AD4" s="349"/>
      <c r="AE4" s="349"/>
      <c r="AF4" s="349"/>
      <c r="AG4" s="349"/>
      <c r="AH4" s="349"/>
      <c r="AI4" s="349"/>
      <c r="AJ4" s="349"/>
      <c r="AK4" s="349"/>
      <c r="AL4" s="349"/>
      <c r="AM4" s="350"/>
      <c r="AN4" s="1"/>
      <c r="AO4" s="1"/>
      <c r="AP4" s="1"/>
      <c r="AQ4" s="1"/>
      <c r="AR4" s="1"/>
      <c r="AS4" s="1"/>
      <c r="AT4" s="1"/>
      <c r="AU4" s="1"/>
      <c r="AV4" s="1"/>
      <c r="AW4" s="1"/>
      <c r="AX4" s="1"/>
      <c r="AY4" s="1"/>
      <c r="AZ4" s="1"/>
      <c r="BA4" s="1"/>
      <c r="BB4" s="1"/>
      <c r="BC4" s="1"/>
      <c r="BD4" s="1"/>
      <c r="BE4" s="1"/>
      <c r="BF4" s="1"/>
      <c r="BG4" s="1"/>
      <c r="BH4" s="1"/>
      <c r="BI4" s="1"/>
    </row>
    <row r="5" spans="1:61" ht="14.25" customHeight="1">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row>
    <row r="6" spans="1:61" ht="15" customHeight="1">
      <c r="A6" s="1"/>
      <c r="B6" s="448" t="s">
        <v>183</v>
      </c>
      <c r="C6" s="346"/>
      <c r="D6" s="449"/>
      <c r="E6" s="472" t="s">
        <v>184</v>
      </c>
      <c r="F6" s="438"/>
      <c r="G6" s="438"/>
      <c r="H6" s="438"/>
      <c r="I6" s="439"/>
      <c r="J6" s="456" t="str">
        <f ca="1">IF(AND('Mapa final'!$M$28="Muy Alta",'Mapa final'!$Q$28="Leve"),CONCATENATE("R",'Mapa final'!$A$28),"")</f>
        <v/>
      </c>
      <c r="K6" s="457"/>
      <c r="L6" s="458" t="str">
        <f ca="1">IF(AND('Mapa final'!$M$32="Muy Alta",'Mapa final'!$Q$32="Leve"),CONCATENATE("R",'Mapa final'!$A$32),"")</f>
        <v/>
      </c>
      <c r="M6" s="457"/>
      <c r="N6" s="458" t="str">
        <f ca="1">IF(AND('Mapa final'!$M$33="Muy Alta",'Mapa final'!$Q$33="Leve"),CONCATENATE("R",'Mapa final'!$A$33),"")</f>
        <v/>
      </c>
      <c r="O6" s="439"/>
      <c r="P6" s="456" t="str">
        <f ca="1">IF(AND('Mapa final'!$M$28="Muy Alta",'Mapa final'!$Q$28="Menor"),CONCATENATE("R",'Mapa final'!$A$28),"")</f>
        <v/>
      </c>
      <c r="Q6" s="457"/>
      <c r="R6" s="458" t="str">
        <f ca="1">IF(AND('Mapa final'!$M$32="Muy Alta",'Mapa final'!$Q$32="Menor"),CONCATENATE("R",'Mapa final'!$A$32),"")</f>
        <v/>
      </c>
      <c r="S6" s="457"/>
      <c r="T6" s="458" t="str">
        <f ca="1">IF(AND('Mapa final'!$M$33="Muy Alta",'Mapa final'!$Q$33="Menor"),CONCATENATE("R",'Mapa final'!$A$33),"")</f>
        <v/>
      </c>
      <c r="U6" s="439"/>
      <c r="V6" s="456" t="str">
        <f ca="1">IF(AND('Mapa final'!$M$28="Muy Alta",'Mapa final'!$Q$28="Moderado"),CONCATENATE("R",'Mapa final'!$A$28),"")</f>
        <v/>
      </c>
      <c r="W6" s="457"/>
      <c r="X6" s="458" t="str">
        <f ca="1">IF(AND('Mapa final'!$M$32="Muy Alta",'Mapa final'!$Q$32="Moderado"),CONCATENATE("R",'Mapa final'!$A$32),"")</f>
        <v/>
      </c>
      <c r="Y6" s="457"/>
      <c r="Z6" s="458" t="str">
        <f ca="1">IF(AND('Mapa final'!$M$33="Muy Alta",'Mapa final'!$Q$33="Moderado"),CONCATENATE("R",'Mapa final'!$A$33),"")</f>
        <v/>
      </c>
      <c r="AA6" s="439"/>
      <c r="AB6" s="456" t="str">
        <f ca="1">IF(AND('Mapa final'!$M$28="Muy Alta",'Mapa final'!$Q$28="Mayor"),CONCATENATE("R",'Mapa final'!$A$28),"")</f>
        <v/>
      </c>
      <c r="AC6" s="457"/>
      <c r="AD6" s="458" t="str">
        <f ca="1">IF(AND('Mapa final'!$M$32="Muy Alta",'Mapa final'!$Q$32="Mayor"),CONCATENATE("R",'Mapa final'!$A$32),"")</f>
        <v/>
      </c>
      <c r="AE6" s="457"/>
      <c r="AF6" s="458" t="str">
        <f ca="1">IF(AND('Mapa final'!$M$33="Muy Alta",'Mapa final'!$Q$33="Mayor"),CONCATENATE("R",'Mapa final'!$A$33),"")</f>
        <v/>
      </c>
      <c r="AG6" s="439"/>
      <c r="AH6" s="463" t="str">
        <f ca="1">IF(AND('Mapa final'!$M$28="Muy Alta",'Mapa final'!$Q$28="Catastrófico"),CONCATENATE("R",'Mapa final'!$A$28),"")</f>
        <v/>
      </c>
      <c r="AI6" s="457"/>
      <c r="AJ6" s="464" t="str">
        <f ca="1">IF(AND('Mapa final'!$M$32="Muy Alta",'Mapa final'!$Q$32="Catastrófico"),CONCATENATE("R",'Mapa final'!$A$32),"")</f>
        <v/>
      </c>
      <c r="AK6" s="457"/>
      <c r="AL6" s="464" t="str">
        <f ca="1">IF(AND('Mapa final'!$M$33="Muy Alta",'Mapa final'!$Q$33="Catastrófico"),CONCATENATE("R",'Mapa final'!$A$33),"")</f>
        <v/>
      </c>
      <c r="AM6" s="439"/>
      <c r="AO6" s="468" t="s">
        <v>185</v>
      </c>
      <c r="AP6" s="427"/>
      <c r="AQ6" s="427"/>
      <c r="AR6" s="427"/>
      <c r="AS6" s="427"/>
      <c r="AT6" s="428"/>
      <c r="AU6" s="1"/>
      <c r="AV6" s="1"/>
      <c r="AW6" s="1"/>
      <c r="AX6" s="1"/>
      <c r="AY6" s="1"/>
      <c r="AZ6" s="1"/>
      <c r="BA6" s="1"/>
      <c r="BB6" s="1"/>
      <c r="BC6" s="1"/>
      <c r="BD6" s="1"/>
      <c r="BE6" s="1"/>
      <c r="BF6" s="1"/>
      <c r="BG6" s="1"/>
      <c r="BH6" s="1"/>
      <c r="BI6" s="1"/>
    </row>
    <row r="7" spans="1:61" ht="15" customHeight="1">
      <c r="A7" s="1"/>
      <c r="B7" s="446"/>
      <c r="C7" s="272"/>
      <c r="D7" s="273"/>
      <c r="E7" s="284"/>
      <c r="F7" s="272"/>
      <c r="G7" s="272"/>
      <c r="H7" s="272"/>
      <c r="I7" s="273"/>
      <c r="J7" s="453"/>
      <c r="K7" s="350"/>
      <c r="L7" s="348"/>
      <c r="M7" s="350"/>
      <c r="N7" s="348"/>
      <c r="O7" s="450"/>
      <c r="P7" s="453"/>
      <c r="Q7" s="350"/>
      <c r="R7" s="348"/>
      <c r="S7" s="350"/>
      <c r="T7" s="348"/>
      <c r="U7" s="450"/>
      <c r="V7" s="453"/>
      <c r="W7" s="350"/>
      <c r="X7" s="348"/>
      <c r="Y7" s="350"/>
      <c r="Z7" s="348"/>
      <c r="AA7" s="450"/>
      <c r="AB7" s="453"/>
      <c r="AC7" s="350"/>
      <c r="AD7" s="348"/>
      <c r="AE7" s="350"/>
      <c r="AF7" s="348"/>
      <c r="AG7" s="450"/>
      <c r="AH7" s="453"/>
      <c r="AI7" s="350"/>
      <c r="AJ7" s="348"/>
      <c r="AK7" s="350"/>
      <c r="AL7" s="348"/>
      <c r="AM7" s="450"/>
      <c r="AN7" s="1"/>
      <c r="AO7" s="429"/>
      <c r="AP7" s="272"/>
      <c r="AQ7" s="272"/>
      <c r="AR7" s="272"/>
      <c r="AS7" s="272"/>
      <c r="AT7" s="430"/>
      <c r="AU7" s="1"/>
      <c r="AV7" s="1"/>
      <c r="AW7" s="1"/>
      <c r="AX7" s="1"/>
      <c r="AY7" s="1"/>
      <c r="AZ7" s="1"/>
      <c r="BA7" s="1"/>
      <c r="BB7" s="1"/>
      <c r="BC7" s="1"/>
      <c r="BD7" s="1"/>
      <c r="BE7" s="1"/>
      <c r="BF7" s="1"/>
      <c r="BG7" s="1"/>
      <c r="BH7" s="1"/>
      <c r="BI7" s="1"/>
    </row>
    <row r="8" spans="1:61" ht="15" customHeight="1">
      <c r="A8" s="1"/>
      <c r="B8" s="446"/>
      <c r="C8" s="272"/>
      <c r="D8" s="273"/>
      <c r="E8" s="284"/>
      <c r="F8" s="272"/>
      <c r="G8" s="272"/>
      <c r="H8" s="272"/>
      <c r="I8" s="273"/>
      <c r="J8" s="452" t="str">
        <f ca="1">IF(AND('Mapa final'!$M$35="Muy Alta",'Mapa final'!$Q$35="Leve"),CONCATENATE("R",'Mapa final'!$A$35),"")</f>
        <v/>
      </c>
      <c r="K8" s="347"/>
      <c r="L8" s="451" t="str">
        <f ca="1">IF(AND('Mapa final'!$M$36="Muy Alta",'Mapa final'!$Q$36="Leve"),CONCATENATE("R",'Mapa final'!$A$36),"")</f>
        <v/>
      </c>
      <c r="M8" s="347"/>
      <c r="N8" s="451" t="e">
        <f>IF(AND('Mapa final'!#REF!="Muy Alta",'Mapa final'!#REF!="Leve"),CONCATENATE("R",'Mapa final'!#REF!),"")</f>
        <v>#REF!</v>
      </c>
      <c r="O8" s="449"/>
      <c r="P8" s="452" t="str">
        <f ca="1">IF(AND('Mapa final'!$M$35="Muy Alta",'Mapa final'!$Q$35="Menor"),CONCATENATE("R",'Mapa final'!$A$35),"")</f>
        <v/>
      </c>
      <c r="Q8" s="347"/>
      <c r="R8" s="451" t="str">
        <f ca="1">IF(AND('Mapa final'!$M$36="Muy Alta",'Mapa final'!$Q$36="Menor"),CONCATENATE("R",'Mapa final'!$A$36),"")</f>
        <v/>
      </c>
      <c r="S8" s="347"/>
      <c r="T8" s="451" t="e">
        <f>IF(AND('Mapa final'!#REF!="Muy Alta",'Mapa final'!#REF!="Menor"),CONCATENATE("R",'Mapa final'!#REF!),"")</f>
        <v>#REF!</v>
      </c>
      <c r="U8" s="449"/>
      <c r="V8" s="452" t="str">
        <f ca="1">IF(AND('Mapa final'!$M$35="Muy Alta",'Mapa final'!$Q$35="Moderado"),CONCATENATE("R",'Mapa final'!$A$35),"")</f>
        <v/>
      </c>
      <c r="W8" s="347"/>
      <c r="X8" s="451" t="str">
        <f ca="1">IF(AND('Mapa final'!$M$36="Muy Alta",'Mapa final'!$Q$36="Moderado"),CONCATENATE("R",'Mapa final'!$A$36),"")</f>
        <v/>
      </c>
      <c r="Y8" s="347"/>
      <c r="Z8" s="451" t="e">
        <f>IF(AND('Mapa final'!#REF!="Muy Alta",'Mapa final'!#REF!="Moderado"),CONCATENATE("R",'Mapa final'!#REF!),"")</f>
        <v>#REF!</v>
      </c>
      <c r="AA8" s="449"/>
      <c r="AB8" s="452" t="str">
        <f ca="1">IF(AND('Mapa final'!$M$35="Muy Alta",'Mapa final'!$Q$35="Mayor"),CONCATENATE("R",'Mapa final'!$A$35),"")</f>
        <v/>
      </c>
      <c r="AC8" s="347"/>
      <c r="AD8" s="451" t="str">
        <f ca="1">IF(AND('Mapa final'!$M$36="Muy Alta",'Mapa final'!$Q$36="Mayor"),CONCATENATE("R",'Mapa final'!$A$36),"")</f>
        <v/>
      </c>
      <c r="AE8" s="347"/>
      <c r="AF8" s="451" t="e">
        <f>IF(AND('Mapa final'!#REF!="Muy Alta",'Mapa final'!#REF!="Mayor"),CONCATENATE("R",'Mapa final'!#REF!),"")</f>
        <v>#REF!</v>
      </c>
      <c r="AG8" s="449"/>
      <c r="AH8" s="454" t="str">
        <f ca="1">IF(AND('Mapa final'!$M$35="Muy Alta",'Mapa final'!$Q$35="Catastrófico"),CONCATENATE("R",'Mapa final'!$A$35),"")</f>
        <v/>
      </c>
      <c r="AI8" s="347"/>
      <c r="AJ8" s="455" t="str">
        <f ca="1">IF(AND('Mapa final'!$M$36="Muy Alta",'Mapa final'!$Q$36="Catastrófico"),CONCATENATE("R",'Mapa final'!$A$36),"")</f>
        <v/>
      </c>
      <c r="AK8" s="347"/>
      <c r="AL8" s="455" t="e">
        <f>IF(AND('Mapa final'!#REF!="Muy Alta",'Mapa final'!#REF!="Catastrófico"),CONCATENATE("R",'Mapa final'!#REF!),"")</f>
        <v>#REF!</v>
      </c>
      <c r="AM8" s="449"/>
      <c r="AN8" s="1"/>
      <c r="AO8" s="429"/>
      <c r="AP8" s="272"/>
      <c r="AQ8" s="272"/>
      <c r="AR8" s="272"/>
      <c r="AS8" s="272"/>
      <c r="AT8" s="430"/>
      <c r="AU8" s="1"/>
      <c r="AV8" s="1"/>
      <c r="AW8" s="1"/>
      <c r="AX8" s="1"/>
      <c r="AY8" s="1"/>
      <c r="AZ8" s="1"/>
      <c r="BA8" s="1"/>
      <c r="BB8" s="1"/>
      <c r="BC8" s="1"/>
      <c r="BD8" s="1"/>
      <c r="BE8" s="1"/>
      <c r="BF8" s="1"/>
      <c r="BG8" s="1"/>
      <c r="BH8" s="1"/>
      <c r="BI8" s="1"/>
    </row>
    <row r="9" spans="1:61" ht="15" customHeight="1">
      <c r="A9" s="1"/>
      <c r="B9" s="446"/>
      <c r="C9" s="272"/>
      <c r="D9" s="273"/>
      <c r="E9" s="284"/>
      <c r="F9" s="272"/>
      <c r="G9" s="272"/>
      <c r="H9" s="272"/>
      <c r="I9" s="273"/>
      <c r="J9" s="453"/>
      <c r="K9" s="350"/>
      <c r="L9" s="348"/>
      <c r="M9" s="350"/>
      <c r="N9" s="348"/>
      <c r="O9" s="450"/>
      <c r="P9" s="453"/>
      <c r="Q9" s="350"/>
      <c r="R9" s="348"/>
      <c r="S9" s="350"/>
      <c r="T9" s="348"/>
      <c r="U9" s="450"/>
      <c r="V9" s="453"/>
      <c r="W9" s="350"/>
      <c r="X9" s="348"/>
      <c r="Y9" s="350"/>
      <c r="Z9" s="348"/>
      <c r="AA9" s="450"/>
      <c r="AB9" s="453"/>
      <c r="AC9" s="350"/>
      <c r="AD9" s="348"/>
      <c r="AE9" s="350"/>
      <c r="AF9" s="348"/>
      <c r="AG9" s="450"/>
      <c r="AH9" s="453"/>
      <c r="AI9" s="350"/>
      <c r="AJ9" s="348"/>
      <c r="AK9" s="350"/>
      <c r="AL9" s="348"/>
      <c r="AM9" s="450"/>
      <c r="AN9" s="1"/>
      <c r="AO9" s="429"/>
      <c r="AP9" s="272"/>
      <c r="AQ9" s="272"/>
      <c r="AR9" s="272"/>
      <c r="AS9" s="272"/>
      <c r="AT9" s="430"/>
      <c r="AU9" s="1"/>
      <c r="AV9" s="1"/>
      <c r="AW9" s="1"/>
      <c r="AX9" s="1"/>
      <c r="AY9" s="1"/>
      <c r="AZ9" s="1"/>
      <c r="BA9" s="1"/>
      <c r="BB9" s="1"/>
      <c r="BC9" s="1"/>
      <c r="BD9" s="1"/>
      <c r="BE9" s="1"/>
      <c r="BF9" s="1"/>
      <c r="BG9" s="1"/>
      <c r="BH9" s="1"/>
      <c r="BI9" s="1"/>
    </row>
    <row r="10" spans="1:61" ht="15" customHeight="1">
      <c r="A10" s="1"/>
      <c r="B10" s="446"/>
      <c r="C10" s="272"/>
      <c r="D10" s="273"/>
      <c r="E10" s="284"/>
      <c r="F10" s="272"/>
      <c r="G10" s="272"/>
      <c r="H10" s="272"/>
      <c r="I10" s="273"/>
      <c r="J10" s="452" t="e">
        <f>IF(AND(#REF!="Muy Alta",#REF!="Leve"),CONCATENATE("R",#REF!),"")</f>
        <v>#REF!</v>
      </c>
      <c r="K10" s="347"/>
      <c r="L10" s="451" t="e">
        <f>IF(AND(#REF!="Muy Alta",#REF!="Leve"),CONCATENATE("R",#REF!),"")</f>
        <v>#REF!</v>
      </c>
      <c r="M10" s="347"/>
      <c r="N10" s="451" t="e">
        <f>IF(AND(#REF!="Muy Alta",#REF!="Leve"),CONCATENATE("R",#REF!),"")</f>
        <v>#REF!</v>
      </c>
      <c r="O10" s="449"/>
      <c r="P10" s="452" t="e">
        <f>IF(AND(#REF!="Muy Alta",#REF!="Menor"),CONCATENATE("R",#REF!),"")</f>
        <v>#REF!</v>
      </c>
      <c r="Q10" s="347"/>
      <c r="R10" s="451" t="e">
        <f>IF(AND(#REF!="Muy Alta",#REF!="Menor"),CONCATENATE("R",#REF!),"")</f>
        <v>#REF!</v>
      </c>
      <c r="S10" s="347"/>
      <c r="T10" s="451" t="e">
        <f>IF(AND(#REF!="Muy Alta",#REF!="Menor"),CONCATENATE("R",#REF!),"")</f>
        <v>#REF!</v>
      </c>
      <c r="U10" s="449"/>
      <c r="V10" s="452" t="e">
        <f>IF(AND(#REF!="Muy Alta",#REF!="Moderado"),CONCATENATE("R",#REF!),"")</f>
        <v>#REF!</v>
      </c>
      <c r="W10" s="347"/>
      <c r="X10" s="451" t="e">
        <f>IF(AND(#REF!="Muy Alta",#REF!="Moderado"),CONCATENATE("R",#REF!),"")</f>
        <v>#REF!</v>
      </c>
      <c r="Y10" s="347"/>
      <c r="Z10" s="451" t="e">
        <f>IF(AND(#REF!="Muy Alta",#REF!="Moderado"),CONCATENATE("R",#REF!),"")</f>
        <v>#REF!</v>
      </c>
      <c r="AA10" s="449"/>
      <c r="AB10" s="452" t="e">
        <f>IF(AND(#REF!="Muy Alta",#REF!="Mayor"),CONCATENATE("R",#REF!),"")</f>
        <v>#REF!</v>
      </c>
      <c r="AC10" s="347"/>
      <c r="AD10" s="451" t="e">
        <f>IF(AND(#REF!="Muy Alta",#REF!="Mayor"),CONCATENATE("R",#REF!),"")</f>
        <v>#REF!</v>
      </c>
      <c r="AE10" s="347"/>
      <c r="AF10" s="451" t="e">
        <f>IF(AND(#REF!="Muy Alta",#REF!="Mayor"),CONCATENATE("R",#REF!),"")</f>
        <v>#REF!</v>
      </c>
      <c r="AG10" s="449"/>
      <c r="AH10" s="454" t="e">
        <f>IF(AND(#REF!="Muy Alta",#REF!="Catastrófico"),CONCATENATE("R",#REF!),"")</f>
        <v>#REF!</v>
      </c>
      <c r="AI10" s="347"/>
      <c r="AJ10" s="455" t="e">
        <f>IF(AND(#REF!="Muy Alta",#REF!="Catastrófico"),CONCATENATE("R",#REF!),"")</f>
        <v>#REF!</v>
      </c>
      <c r="AK10" s="347"/>
      <c r="AL10" s="455" t="e">
        <f>IF(AND(#REF!="Muy Alta",#REF!="Catastrófico"),CONCATENATE("R",#REF!),"")</f>
        <v>#REF!</v>
      </c>
      <c r="AM10" s="449"/>
      <c r="AN10" s="1"/>
      <c r="AO10" s="429"/>
      <c r="AP10" s="272"/>
      <c r="AQ10" s="272"/>
      <c r="AR10" s="272"/>
      <c r="AS10" s="272"/>
      <c r="AT10" s="430"/>
      <c r="AU10" s="1"/>
      <c r="AV10" s="1"/>
      <c r="AW10" s="1"/>
      <c r="AX10" s="1"/>
      <c r="AY10" s="1"/>
      <c r="AZ10" s="1"/>
      <c r="BA10" s="1"/>
      <c r="BB10" s="1"/>
      <c r="BC10" s="1"/>
      <c r="BD10" s="1"/>
      <c r="BE10" s="1"/>
      <c r="BF10" s="1"/>
      <c r="BG10" s="1"/>
      <c r="BH10" s="1"/>
      <c r="BI10" s="1"/>
    </row>
    <row r="11" spans="1:61" ht="15" customHeight="1">
      <c r="A11" s="1"/>
      <c r="B11" s="446"/>
      <c r="C11" s="272"/>
      <c r="D11" s="273"/>
      <c r="E11" s="284"/>
      <c r="F11" s="272"/>
      <c r="G11" s="272"/>
      <c r="H11" s="272"/>
      <c r="I11" s="273"/>
      <c r="J11" s="453"/>
      <c r="K11" s="350"/>
      <c r="L11" s="348"/>
      <c r="M11" s="350"/>
      <c r="N11" s="348"/>
      <c r="O11" s="450"/>
      <c r="P11" s="453"/>
      <c r="Q11" s="350"/>
      <c r="R11" s="348"/>
      <c r="S11" s="350"/>
      <c r="T11" s="348"/>
      <c r="U11" s="450"/>
      <c r="V11" s="453"/>
      <c r="W11" s="350"/>
      <c r="X11" s="348"/>
      <c r="Y11" s="350"/>
      <c r="Z11" s="348"/>
      <c r="AA11" s="450"/>
      <c r="AB11" s="453"/>
      <c r="AC11" s="350"/>
      <c r="AD11" s="348"/>
      <c r="AE11" s="350"/>
      <c r="AF11" s="348"/>
      <c r="AG11" s="450"/>
      <c r="AH11" s="453"/>
      <c r="AI11" s="350"/>
      <c r="AJ11" s="348"/>
      <c r="AK11" s="350"/>
      <c r="AL11" s="348"/>
      <c r="AM11" s="450"/>
      <c r="AN11" s="1"/>
      <c r="AO11" s="429"/>
      <c r="AP11" s="272"/>
      <c r="AQ11" s="272"/>
      <c r="AR11" s="272"/>
      <c r="AS11" s="272"/>
      <c r="AT11" s="430"/>
      <c r="AU11" s="1"/>
      <c r="AV11" s="1"/>
      <c r="AW11" s="1"/>
      <c r="AX11" s="1"/>
      <c r="AY11" s="1"/>
      <c r="AZ11" s="1"/>
      <c r="BA11" s="1"/>
      <c r="BB11" s="1"/>
      <c r="BC11" s="1"/>
      <c r="BD11" s="1"/>
      <c r="BE11" s="1"/>
      <c r="BF11" s="1"/>
      <c r="BG11" s="1"/>
      <c r="BH11" s="1"/>
      <c r="BI11" s="1"/>
    </row>
    <row r="12" spans="1:61" ht="15" customHeight="1">
      <c r="A12" s="1"/>
      <c r="B12" s="446"/>
      <c r="C12" s="272"/>
      <c r="D12" s="273"/>
      <c r="E12" s="284"/>
      <c r="F12" s="272"/>
      <c r="G12" s="272"/>
      <c r="H12" s="272"/>
      <c r="I12" s="273"/>
      <c r="J12" s="452" t="e">
        <f>IF(AND(#REF!="Muy Alta",#REF!="Leve"),CONCATENATE("R",#REF!),"")</f>
        <v>#REF!</v>
      </c>
      <c r="K12" s="347"/>
      <c r="L12" s="451" t="e">
        <f>IF(AND(#REF!="Muy Alta",#REF!="Leve"),CONCATENATE("R",#REF!),"")</f>
        <v>#REF!</v>
      </c>
      <c r="M12" s="347"/>
      <c r="N12" s="451" t="e">
        <f>IF(AND('Mapa final'!#REF!="Muy Alta",'Mapa final'!#REF!="Leve"),CONCATENATE("R",'Mapa final'!#REF!),"")</f>
        <v>#REF!</v>
      </c>
      <c r="O12" s="449"/>
      <c r="P12" s="452" t="e">
        <f>IF(AND(#REF!="Muy Alta",#REF!="Menor"),CONCATENATE("R",#REF!),"")</f>
        <v>#REF!</v>
      </c>
      <c r="Q12" s="347"/>
      <c r="R12" s="451" t="e">
        <f>IF(AND(#REF!="Muy Alta",#REF!="Menor"),CONCATENATE("R",#REF!),"")</f>
        <v>#REF!</v>
      </c>
      <c r="S12" s="347"/>
      <c r="T12" s="451" t="e">
        <f>IF(AND('Mapa final'!#REF!="Muy Alta",'Mapa final'!#REF!="Menor"),CONCATENATE("R",'Mapa final'!#REF!),"")</f>
        <v>#REF!</v>
      </c>
      <c r="U12" s="449"/>
      <c r="V12" s="452" t="e">
        <f>IF(AND(#REF!="Muy Alta",#REF!="Moderado"),CONCATENATE("R",#REF!),"")</f>
        <v>#REF!</v>
      </c>
      <c r="W12" s="347"/>
      <c r="X12" s="451" t="e">
        <f>IF(AND(#REF!="Muy Alta",#REF!="Moderado"),CONCATENATE("R",#REF!),"")</f>
        <v>#REF!</v>
      </c>
      <c r="Y12" s="347"/>
      <c r="Z12" s="451" t="e">
        <f>IF(AND('Mapa final'!#REF!="Muy Alta",'Mapa final'!#REF!="Moderado"),CONCATENATE("R",'Mapa final'!#REF!),"")</f>
        <v>#REF!</v>
      </c>
      <c r="AA12" s="449"/>
      <c r="AB12" s="452" t="e">
        <f>IF(AND(#REF!="Muy Alta",#REF!="Mayor"),CONCATENATE("R",#REF!),"")</f>
        <v>#REF!</v>
      </c>
      <c r="AC12" s="347"/>
      <c r="AD12" s="451" t="e">
        <f>IF(AND(#REF!="Muy Alta",#REF!="Mayor"),CONCATENATE("R",#REF!),"")</f>
        <v>#REF!</v>
      </c>
      <c r="AE12" s="347"/>
      <c r="AF12" s="451" t="e">
        <f>IF(AND('Mapa final'!#REF!="Muy Alta",'Mapa final'!#REF!="Mayor"),CONCATENATE("R",'Mapa final'!#REF!),"")</f>
        <v>#REF!</v>
      </c>
      <c r="AG12" s="449"/>
      <c r="AH12" s="454" t="e">
        <f>IF(AND(#REF!="Muy Alta",#REF!="Catastrófico"),CONCATENATE("R",#REF!),"")</f>
        <v>#REF!</v>
      </c>
      <c r="AI12" s="347"/>
      <c r="AJ12" s="455" t="e">
        <f>IF(AND(#REF!="Muy Alta",#REF!="Catastrófico"),CONCATENATE("R",#REF!),"")</f>
        <v>#REF!</v>
      </c>
      <c r="AK12" s="347"/>
      <c r="AL12" s="455" t="e">
        <f>IF(AND('Mapa final'!#REF!="Muy Alta",'Mapa final'!#REF!="Catastrófico"),CONCATENATE("R",'Mapa final'!#REF!),"")</f>
        <v>#REF!</v>
      </c>
      <c r="AM12" s="449"/>
      <c r="AN12" s="1"/>
      <c r="AO12" s="429"/>
      <c r="AP12" s="272"/>
      <c r="AQ12" s="272"/>
      <c r="AR12" s="272"/>
      <c r="AS12" s="272"/>
      <c r="AT12" s="430"/>
      <c r="AU12" s="1"/>
      <c r="AV12" s="1"/>
      <c r="AW12" s="1"/>
      <c r="AX12" s="1"/>
      <c r="AY12" s="1"/>
      <c r="AZ12" s="1"/>
      <c r="BA12" s="1"/>
      <c r="BB12" s="1"/>
      <c r="BC12" s="1"/>
      <c r="BD12" s="1"/>
      <c r="BE12" s="1"/>
      <c r="BF12" s="1"/>
      <c r="BG12" s="1"/>
      <c r="BH12" s="1"/>
      <c r="BI12" s="1"/>
    </row>
    <row r="13" spans="1:61" ht="15.75" customHeight="1">
      <c r="A13" s="1"/>
      <c r="B13" s="446"/>
      <c r="C13" s="272"/>
      <c r="D13" s="273"/>
      <c r="E13" s="440"/>
      <c r="F13" s="441"/>
      <c r="G13" s="441"/>
      <c r="H13" s="441"/>
      <c r="I13" s="442"/>
      <c r="J13" s="453"/>
      <c r="K13" s="350"/>
      <c r="L13" s="348"/>
      <c r="M13" s="350"/>
      <c r="N13" s="348"/>
      <c r="O13" s="450"/>
      <c r="P13" s="453"/>
      <c r="Q13" s="350"/>
      <c r="R13" s="348"/>
      <c r="S13" s="350"/>
      <c r="T13" s="348"/>
      <c r="U13" s="450"/>
      <c r="V13" s="453"/>
      <c r="W13" s="350"/>
      <c r="X13" s="348"/>
      <c r="Y13" s="350"/>
      <c r="Z13" s="348"/>
      <c r="AA13" s="450"/>
      <c r="AB13" s="453"/>
      <c r="AC13" s="350"/>
      <c r="AD13" s="348"/>
      <c r="AE13" s="350"/>
      <c r="AF13" s="348"/>
      <c r="AG13" s="450"/>
      <c r="AH13" s="440"/>
      <c r="AI13" s="459"/>
      <c r="AJ13" s="460"/>
      <c r="AK13" s="459"/>
      <c r="AL13" s="460"/>
      <c r="AM13" s="442"/>
      <c r="AN13" s="1"/>
      <c r="AO13" s="431"/>
      <c r="AP13" s="432"/>
      <c r="AQ13" s="432"/>
      <c r="AR13" s="432"/>
      <c r="AS13" s="432"/>
      <c r="AT13" s="433"/>
      <c r="AU13" s="1"/>
      <c r="AV13" s="1"/>
      <c r="AW13" s="1"/>
      <c r="AX13" s="1"/>
      <c r="AY13" s="1"/>
      <c r="AZ13" s="1"/>
      <c r="BA13" s="1"/>
      <c r="BB13" s="1"/>
      <c r="BC13" s="1"/>
      <c r="BD13" s="1"/>
      <c r="BE13" s="1"/>
      <c r="BF13" s="1"/>
      <c r="BG13" s="1"/>
      <c r="BH13" s="1"/>
      <c r="BI13" s="1"/>
    </row>
    <row r="14" spans="1:61" ht="15" customHeight="1">
      <c r="A14" s="1"/>
      <c r="B14" s="446"/>
      <c r="C14" s="272"/>
      <c r="D14" s="273"/>
      <c r="E14" s="472" t="s">
        <v>186</v>
      </c>
      <c r="F14" s="438"/>
      <c r="G14" s="438"/>
      <c r="H14" s="438"/>
      <c r="I14" s="438"/>
      <c r="J14" s="462" t="str">
        <f ca="1">IF(AND('Mapa final'!$M$28="Alta",'Mapa final'!$Q$28="Leve"),CONCATENATE("R",'Mapa final'!$A$28),"")</f>
        <v/>
      </c>
      <c r="K14" s="457"/>
      <c r="L14" s="461" t="str">
        <f ca="1">IF(AND('Mapa final'!$M$32="Alta",'Mapa final'!$Q$32="Leve"),CONCATENATE("R",'Mapa final'!$A$32),"")</f>
        <v/>
      </c>
      <c r="M14" s="457"/>
      <c r="N14" s="461" t="str">
        <f ca="1">IF(AND('Mapa final'!$M$33="Alta",'Mapa final'!$Q$33="Leve"),CONCATENATE("R",'Mapa final'!$A$33),"")</f>
        <v/>
      </c>
      <c r="O14" s="439"/>
      <c r="P14" s="462" t="str">
        <f ca="1">IF(AND('Mapa final'!$M$28="Alta",'Mapa final'!$Q$28="Menor"),CONCATENATE("R",'Mapa final'!$A$28),"")</f>
        <v/>
      </c>
      <c r="Q14" s="457"/>
      <c r="R14" s="461" t="str">
        <f ca="1">IF(AND('Mapa final'!$M$32="Alta",'Mapa final'!$Q$32="Menor"),CONCATENATE("R",'Mapa final'!$A$32),"")</f>
        <v/>
      </c>
      <c r="S14" s="457"/>
      <c r="T14" s="461" t="str">
        <f ca="1">IF(AND('Mapa final'!$M$33="Alta",'Mapa final'!$Q$33="Menor"),CONCATENATE("R",'Mapa final'!$A$33),"")</f>
        <v/>
      </c>
      <c r="U14" s="439"/>
      <c r="V14" s="456" t="str">
        <f ca="1">IF(AND('Mapa final'!$M$28="Alta",'Mapa final'!$Q$28="Moderado"),CONCATENATE("R",'Mapa final'!$A$28),"")</f>
        <v/>
      </c>
      <c r="W14" s="457"/>
      <c r="X14" s="458" t="str">
        <f ca="1">IF(AND('Mapa final'!$M$32="Alta",'Mapa final'!$Q$32="Moderado"),CONCATENATE("R",'Mapa final'!$A$32),"")</f>
        <v/>
      </c>
      <c r="Y14" s="457"/>
      <c r="Z14" s="458" t="str">
        <f ca="1">IF(AND('Mapa final'!$M$33="Alta",'Mapa final'!$Q$33="Moderado"),CONCATENATE("R",'Mapa final'!$A$33),"")</f>
        <v/>
      </c>
      <c r="AA14" s="439"/>
      <c r="AB14" s="456" t="str">
        <f ca="1">IF(AND('Mapa final'!$M$28="Alta",'Mapa final'!$Q$28="Mayor"),CONCATENATE("R",'Mapa final'!$A$28),"")</f>
        <v/>
      </c>
      <c r="AC14" s="457"/>
      <c r="AD14" s="458" t="str">
        <f ca="1">IF(AND('Mapa final'!$M$32="Alta",'Mapa final'!$Q$32="Mayor"),CONCATENATE("R",'Mapa final'!$A$32),"")</f>
        <v/>
      </c>
      <c r="AE14" s="457"/>
      <c r="AF14" s="458" t="str">
        <f ca="1">IF(AND('Mapa final'!$M$33="Alta",'Mapa final'!$Q$33="Mayor"),CONCATENATE("R",'Mapa final'!$A$33),"")</f>
        <v/>
      </c>
      <c r="AG14" s="439"/>
      <c r="AH14" s="463" t="str">
        <f ca="1">IF(AND('Mapa final'!$M$28="Alta",'Mapa final'!$Q$28="Catastrófico"),CONCATENATE("R",'Mapa final'!$A$28),"")</f>
        <v/>
      </c>
      <c r="AI14" s="457"/>
      <c r="AJ14" s="464" t="str">
        <f ca="1">IF(AND('Mapa final'!$M$32="Alta",'Mapa final'!$Q$32="Catastrófico"),CONCATENATE("R",'Mapa final'!$A$32),"")</f>
        <v/>
      </c>
      <c r="AK14" s="457"/>
      <c r="AL14" s="464" t="str">
        <f ca="1">IF(AND('Mapa final'!$M$33="Alta",'Mapa final'!$Q$33="Catastrófico"),CONCATENATE("R",'Mapa final'!$A$33),"")</f>
        <v/>
      </c>
      <c r="AM14" s="439"/>
      <c r="AN14" s="1"/>
      <c r="AO14" s="469" t="s">
        <v>187</v>
      </c>
      <c r="AP14" s="427"/>
      <c r="AQ14" s="427"/>
      <c r="AR14" s="427"/>
      <c r="AS14" s="427"/>
      <c r="AT14" s="428"/>
      <c r="AU14" s="1"/>
      <c r="AV14" s="1"/>
      <c r="AW14" s="1"/>
      <c r="AX14" s="1"/>
      <c r="AY14" s="1"/>
      <c r="AZ14" s="1"/>
      <c r="BA14" s="1"/>
      <c r="BB14" s="1"/>
      <c r="BC14" s="1"/>
      <c r="BD14" s="1"/>
      <c r="BE14" s="1"/>
      <c r="BF14" s="1"/>
      <c r="BG14" s="1"/>
      <c r="BH14" s="1"/>
      <c r="BI14" s="1"/>
    </row>
    <row r="15" spans="1:61" ht="15" customHeight="1">
      <c r="A15" s="1"/>
      <c r="B15" s="446"/>
      <c r="C15" s="272"/>
      <c r="D15" s="273"/>
      <c r="E15" s="284"/>
      <c r="F15" s="272"/>
      <c r="G15" s="272"/>
      <c r="H15" s="272"/>
      <c r="I15" s="272"/>
      <c r="J15" s="453"/>
      <c r="K15" s="350"/>
      <c r="L15" s="348"/>
      <c r="M15" s="350"/>
      <c r="N15" s="348"/>
      <c r="O15" s="450"/>
      <c r="P15" s="453"/>
      <c r="Q15" s="350"/>
      <c r="R15" s="348"/>
      <c r="S15" s="350"/>
      <c r="T15" s="348"/>
      <c r="U15" s="450"/>
      <c r="V15" s="453"/>
      <c r="W15" s="350"/>
      <c r="X15" s="348"/>
      <c r="Y15" s="350"/>
      <c r="Z15" s="348"/>
      <c r="AA15" s="450"/>
      <c r="AB15" s="453"/>
      <c r="AC15" s="350"/>
      <c r="AD15" s="348"/>
      <c r="AE15" s="350"/>
      <c r="AF15" s="348"/>
      <c r="AG15" s="450"/>
      <c r="AH15" s="453"/>
      <c r="AI15" s="350"/>
      <c r="AJ15" s="348"/>
      <c r="AK15" s="350"/>
      <c r="AL15" s="348"/>
      <c r="AM15" s="450"/>
      <c r="AN15" s="1"/>
      <c r="AO15" s="429"/>
      <c r="AP15" s="272"/>
      <c r="AQ15" s="272"/>
      <c r="AR15" s="272"/>
      <c r="AS15" s="272"/>
      <c r="AT15" s="430"/>
      <c r="AU15" s="1"/>
      <c r="AV15" s="1"/>
      <c r="AW15" s="1"/>
      <c r="AX15" s="1"/>
      <c r="AY15" s="1"/>
      <c r="AZ15" s="1"/>
      <c r="BA15" s="1"/>
      <c r="BB15" s="1"/>
      <c r="BC15" s="1"/>
      <c r="BD15" s="1"/>
      <c r="BE15" s="1"/>
      <c r="BF15" s="1"/>
      <c r="BG15" s="1"/>
      <c r="BH15" s="1"/>
      <c r="BI15" s="1"/>
    </row>
    <row r="16" spans="1:61" ht="15" customHeight="1">
      <c r="A16" s="1"/>
      <c r="B16" s="446"/>
      <c r="C16" s="272"/>
      <c r="D16" s="273"/>
      <c r="E16" s="284"/>
      <c r="F16" s="272"/>
      <c r="G16" s="272"/>
      <c r="H16" s="272"/>
      <c r="I16" s="272"/>
      <c r="J16" s="466" t="str">
        <f ca="1">IF(AND('Mapa final'!$M$35="Alta",'Mapa final'!$Q$35="Leve"),CONCATENATE("R",'Mapa final'!$A$35),"")</f>
        <v/>
      </c>
      <c r="K16" s="347"/>
      <c r="L16" s="465" t="str">
        <f ca="1">IF(AND('Mapa final'!$M$36="Alta",'Mapa final'!$Q$36="Leve"),CONCATENATE("R",'Mapa final'!$A$36),"")</f>
        <v/>
      </c>
      <c r="M16" s="347"/>
      <c r="N16" s="465" t="e">
        <f>IF(AND('Mapa final'!#REF!="Alta",'Mapa final'!#REF!="Leve"),CONCATENATE("R",'Mapa final'!#REF!),"")</f>
        <v>#REF!</v>
      </c>
      <c r="O16" s="449"/>
      <c r="P16" s="466" t="str">
        <f ca="1">IF(AND('Mapa final'!$M$35="Alta",'Mapa final'!$Q$35="Menor"),CONCATENATE("R",'Mapa final'!$A$35),"")</f>
        <v/>
      </c>
      <c r="Q16" s="347"/>
      <c r="R16" s="465" t="str">
        <f ca="1">IF(AND('Mapa final'!$M$36="Alta",'Mapa final'!$Q$36="Menor"),CONCATENATE("R",'Mapa final'!$A$36),"")</f>
        <v/>
      </c>
      <c r="S16" s="347"/>
      <c r="T16" s="465" t="e">
        <f>IF(AND('Mapa final'!#REF!="Alta",'Mapa final'!#REF!="Menor"),CONCATENATE("R",'Mapa final'!#REF!),"")</f>
        <v>#REF!</v>
      </c>
      <c r="U16" s="449"/>
      <c r="V16" s="452" t="str">
        <f ca="1">IF(AND('Mapa final'!$M$35="Alta",'Mapa final'!$Q$35="Moderado"),CONCATENATE("R",'Mapa final'!$A$35),"")</f>
        <v/>
      </c>
      <c r="W16" s="347"/>
      <c r="X16" s="451" t="str">
        <f ca="1">IF(AND('Mapa final'!$M$36="Alta",'Mapa final'!$Q$36="Moderado"),CONCATENATE("R",'Mapa final'!$A$36),"")</f>
        <v/>
      </c>
      <c r="Y16" s="347"/>
      <c r="Z16" s="451" t="e">
        <f>IF(AND('Mapa final'!#REF!="Alta",'Mapa final'!#REF!="Moderado"),CONCATENATE("R",'Mapa final'!#REF!),"")</f>
        <v>#REF!</v>
      </c>
      <c r="AA16" s="449"/>
      <c r="AB16" s="452" t="str">
        <f ca="1">IF(AND('Mapa final'!$M$35="Alta",'Mapa final'!$Q$35="Mayor"),CONCATENATE("R",'Mapa final'!$A$35),"")</f>
        <v/>
      </c>
      <c r="AC16" s="347"/>
      <c r="AD16" s="451" t="str">
        <f ca="1">IF(AND('Mapa final'!$M$36="Alta",'Mapa final'!$Q$36="Mayor"),CONCATENATE("R",'Mapa final'!$A$36),"")</f>
        <v/>
      </c>
      <c r="AE16" s="347"/>
      <c r="AF16" s="451" t="e">
        <f>IF(AND('Mapa final'!#REF!="Alta",'Mapa final'!#REF!="Mayor"),CONCATENATE("R",'Mapa final'!#REF!),"")</f>
        <v>#REF!</v>
      </c>
      <c r="AG16" s="449"/>
      <c r="AH16" s="454" t="str">
        <f ca="1">IF(AND('Mapa final'!$M$35="Alta",'Mapa final'!$Q$35="Catastrófico"),CONCATENATE("R",'Mapa final'!$A$35),"")</f>
        <v/>
      </c>
      <c r="AI16" s="347"/>
      <c r="AJ16" s="455" t="str">
        <f ca="1">IF(AND('Mapa final'!$M$36="Alta",'Mapa final'!$Q$36="Catastrófico"),CONCATENATE("R",'Mapa final'!$A$36),"")</f>
        <v/>
      </c>
      <c r="AK16" s="347"/>
      <c r="AL16" s="455" t="e">
        <f>IF(AND('Mapa final'!#REF!="Alta",'Mapa final'!#REF!="Catastrófico"),CONCATENATE("R",'Mapa final'!#REF!),"")</f>
        <v>#REF!</v>
      </c>
      <c r="AM16" s="449"/>
      <c r="AN16" s="1"/>
      <c r="AO16" s="429"/>
      <c r="AP16" s="272"/>
      <c r="AQ16" s="272"/>
      <c r="AR16" s="272"/>
      <c r="AS16" s="272"/>
      <c r="AT16" s="430"/>
      <c r="AU16" s="1"/>
      <c r="AV16" s="1"/>
      <c r="AW16" s="1"/>
      <c r="AX16" s="1"/>
      <c r="AY16" s="1"/>
      <c r="AZ16" s="1"/>
      <c r="BA16" s="1"/>
      <c r="BB16" s="1"/>
      <c r="BC16" s="1"/>
      <c r="BD16" s="1"/>
      <c r="BE16" s="1"/>
      <c r="BF16" s="1"/>
      <c r="BG16" s="1"/>
      <c r="BH16" s="1"/>
      <c r="BI16" s="1"/>
    </row>
    <row r="17" spans="1:61" ht="15" customHeight="1">
      <c r="A17" s="1"/>
      <c r="B17" s="446"/>
      <c r="C17" s="272"/>
      <c r="D17" s="273"/>
      <c r="E17" s="284"/>
      <c r="F17" s="272"/>
      <c r="G17" s="272"/>
      <c r="H17" s="272"/>
      <c r="I17" s="272"/>
      <c r="J17" s="453"/>
      <c r="K17" s="350"/>
      <c r="L17" s="348"/>
      <c r="M17" s="350"/>
      <c r="N17" s="348"/>
      <c r="O17" s="450"/>
      <c r="P17" s="453"/>
      <c r="Q17" s="350"/>
      <c r="R17" s="348"/>
      <c r="S17" s="350"/>
      <c r="T17" s="348"/>
      <c r="U17" s="450"/>
      <c r="V17" s="453"/>
      <c r="W17" s="350"/>
      <c r="X17" s="348"/>
      <c r="Y17" s="350"/>
      <c r="Z17" s="348"/>
      <c r="AA17" s="450"/>
      <c r="AB17" s="453"/>
      <c r="AC17" s="350"/>
      <c r="AD17" s="348"/>
      <c r="AE17" s="350"/>
      <c r="AF17" s="348"/>
      <c r="AG17" s="450"/>
      <c r="AH17" s="453"/>
      <c r="AI17" s="350"/>
      <c r="AJ17" s="348"/>
      <c r="AK17" s="350"/>
      <c r="AL17" s="348"/>
      <c r="AM17" s="450"/>
      <c r="AN17" s="1"/>
      <c r="AO17" s="429"/>
      <c r="AP17" s="272"/>
      <c r="AQ17" s="272"/>
      <c r="AR17" s="272"/>
      <c r="AS17" s="272"/>
      <c r="AT17" s="430"/>
      <c r="AU17" s="1"/>
      <c r="AV17" s="1"/>
      <c r="AW17" s="1"/>
      <c r="AX17" s="1"/>
      <c r="AY17" s="1"/>
      <c r="AZ17" s="1"/>
      <c r="BA17" s="1"/>
      <c r="BB17" s="1"/>
      <c r="BC17" s="1"/>
      <c r="BD17" s="1"/>
      <c r="BE17" s="1"/>
      <c r="BF17" s="1"/>
      <c r="BG17" s="1"/>
      <c r="BH17" s="1"/>
      <c r="BI17" s="1"/>
    </row>
    <row r="18" spans="1:61" ht="15" customHeight="1">
      <c r="A18" s="1"/>
      <c r="B18" s="446"/>
      <c r="C18" s="272"/>
      <c r="D18" s="273"/>
      <c r="E18" s="284"/>
      <c r="F18" s="272"/>
      <c r="G18" s="272"/>
      <c r="H18" s="272"/>
      <c r="I18" s="272"/>
      <c r="J18" s="466" t="e">
        <f>IF(AND(#REF!="Alta",#REF!="Leve"),CONCATENATE("R",#REF!),"")</f>
        <v>#REF!</v>
      </c>
      <c r="K18" s="347"/>
      <c r="L18" s="465" t="e">
        <f>IF(AND(#REF!="Alta",#REF!="Leve"),CONCATENATE("R",#REF!),"")</f>
        <v>#REF!</v>
      </c>
      <c r="M18" s="347"/>
      <c r="N18" s="465" t="e">
        <f>IF(AND(#REF!="Alta",#REF!="Leve"),CONCATENATE("R",#REF!),"")</f>
        <v>#REF!</v>
      </c>
      <c r="O18" s="449"/>
      <c r="P18" s="466" t="e">
        <f>IF(AND(#REF!="Alta",#REF!="Menor"),CONCATENATE("R",#REF!),"")</f>
        <v>#REF!</v>
      </c>
      <c r="Q18" s="347"/>
      <c r="R18" s="465" t="e">
        <f>IF(AND(#REF!="Alta",#REF!="Menor"),CONCATENATE("R",#REF!),"")</f>
        <v>#REF!</v>
      </c>
      <c r="S18" s="347"/>
      <c r="T18" s="465" t="e">
        <f>IF(AND(#REF!="Alta",#REF!="Menor"),CONCATENATE("R",#REF!),"")</f>
        <v>#REF!</v>
      </c>
      <c r="U18" s="449"/>
      <c r="V18" s="452" t="e">
        <f>IF(AND(#REF!="Alta",#REF!="Moderado"),CONCATENATE("R",#REF!),"")</f>
        <v>#REF!</v>
      </c>
      <c r="W18" s="347"/>
      <c r="X18" s="451" t="e">
        <f>IF(AND(#REF!="Alta",#REF!="Moderado"),CONCATENATE("R",#REF!),"")</f>
        <v>#REF!</v>
      </c>
      <c r="Y18" s="347"/>
      <c r="Z18" s="451" t="e">
        <f>IF(AND(#REF!="Alta",#REF!="Moderado"),CONCATENATE("R",#REF!),"")</f>
        <v>#REF!</v>
      </c>
      <c r="AA18" s="449"/>
      <c r="AB18" s="452" t="e">
        <f>IF(AND(#REF!="Alta",#REF!="Mayor"),CONCATENATE("R",#REF!),"")</f>
        <v>#REF!</v>
      </c>
      <c r="AC18" s="347"/>
      <c r="AD18" s="451" t="e">
        <f>IF(AND(#REF!="Alta",#REF!="Mayor"),CONCATENATE("R",#REF!),"")</f>
        <v>#REF!</v>
      </c>
      <c r="AE18" s="347"/>
      <c r="AF18" s="451" t="e">
        <f>IF(AND(#REF!="Alta",#REF!="Mayor"),CONCATENATE("R",#REF!),"")</f>
        <v>#REF!</v>
      </c>
      <c r="AG18" s="449"/>
      <c r="AH18" s="454" t="e">
        <f>IF(AND(#REF!="Alta",#REF!="Catastrófico"),CONCATENATE("R",#REF!),"")</f>
        <v>#REF!</v>
      </c>
      <c r="AI18" s="347"/>
      <c r="AJ18" s="455" t="e">
        <f>IF(AND(#REF!="Alta",#REF!="Catastrófico"),CONCATENATE("R",#REF!),"")</f>
        <v>#REF!</v>
      </c>
      <c r="AK18" s="347"/>
      <c r="AL18" s="455" t="e">
        <f>IF(AND(#REF!="Alta",#REF!="Catastrófico"),CONCATENATE("R",#REF!),"")</f>
        <v>#REF!</v>
      </c>
      <c r="AM18" s="449"/>
      <c r="AN18" s="1"/>
      <c r="AO18" s="429"/>
      <c r="AP18" s="272"/>
      <c r="AQ18" s="272"/>
      <c r="AR18" s="272"/>
      <c r="AS18" s="272"/>
      <c r="AT18" s="430"/>
      <c r="AU18" s="1"/>
      <c r="AV18" s="1"/>
      <c r="AW18" s="1"/>
      <c r="AX18" s="1"/>
      <c r="AY18" s="1"/>
      <c r="AZ18" s="1"/>
      <c r="BA18" s="1"/>
      <c r="BB18" s="1"/>
      <c r="BC18" s="1"/>
      <c r="BD18" s="1"/>
      <c r="BE18" s="1"/>
      <c r="BF18" s="1"/>
      <c r="BG18" s="1"/>
      <c r="BH18" s="1"/>
      <c r="BI18" s="1"/>
    </row>
    <row r="19" spans="1:61" ht="15" customHeight="1">
      <c r="A19" s="1"/>
      <c r="B19" s="446"/>
      <c r="C19" s="272"/>
      <c r="D19" s="273"/>
      <c r="E19" s="284"/>
      <c r="F19" s="272"/>
      <c r="G19" s="272"/>
      <c r="H19" s="272"/>
      <c r="I19" s="272"/>
      <c r="J19" s="453"/>
      <c r="K19" s="350"/>
      <c r="L19" s="348"/>
      <c r="M19" s="350"/>
      <c r="N19" s="348"/>
      <c r="O19" s="450"/>
      <c r="P19" s="453"/>
      <c r="Q19" s="350"/>
      <c r="R19" s="348"/>
      <c r="S19" s="350"/>
      <c r="T19" s="348"/>
      <c r="U19" s="450"/>
      <c r="V19" s="453"/>
      <c r="W19" s="350"/>
      <c r="X19" s="348"/>
      <c r="Y19" s="350"/>
      <c r="Z19" s="348"/>
      <c r="AA19" s="450"/>
      <c r="AB19" s="453"/>
      <c r="AC19" s="350"/>
      <c r="AD19" s="348"/>
      <c r="AE19" s="350"/>
      <c r="AF19" s="348"/>
      <c r="AG19" s="450"/>
      <c r="AH19" s="453"/>
      <c r="AI19" s="350"/>
      <c r="AJ19" s="348"/>
      <c r="AK19" s="350"/>
      <c r="AL19" s="348"/>
      <c r="AM19" s="450"/>
      <c r="AN19" s="1"/>
      <c r="AO19" s="429"/>
      <c r="AP19" s="272"/>
      <c r="AQ19" s="272"/>
      <c r="AR19" s="272"/>
      <c r="AS19" s="272"/>
      <c r="AT19" s="430"/>
      <c r="AU19" s="1"/>
      <c r="AV19" s="1"/>
      <c r="AW19" s="1"/>
      <c r="AX19" s="1"/>
      <c r="AY19" s="1"/>
      <c r="AZ19" s="1"/>
      <c r="BA19" s="1"/>
      <c r="BB19" s="1"/>
      <c r="BC19" s="1"/>
      <c r="BD19" s="1"/>
      <c r="BE19" s="1"/>
      <c r="BF19" s="1"/>
      <c r="BG19" s="1"/>
      <c r="BH19" s="1"/>
      <c r="BI19" s="1"/>
    </row>
    <row r="20" spans="1:61" ht="15" customHeight="1">
      <c r="A20" s="1"/>
      <c r="B20" s="446"/>
      <c r="C20" s="272"/>
      <c r="D20" s="273"/>
      <c r="E20" s="284"/>
      <c r="F20" s="272"/>
      <c r="G20" s="272"/>
      <c r="H20" s="272"/>
      <c r="I20" s="272"/>
      <c r="J20" s="466" t="e">
        <f>IF(AND(#REF!="Alta",#REF!="Leve"),CONCATENATE("R",#REF!),"")</f>
        <v>#REF!</v>
      </c>
      <c r="K20" s="347"/>
      <c r="L20" s="465" t="e">
        <f>IF(AND(#REF!="Alta",#REF!="Leve"),CONCATENATE("R",#REF!),"")</f>
        <v>#REF!</v>
      </c>
      <c r="M20" s="347"/>
      <c r="N20" s="465" t="e">
        <f>IF(AND('Mapa final'!#REF!="Alta",'Mapa final'!#REF!="Leve"),CONCATENATE("R",'Mapa final'!#REF!),"")</f>
        <v>#REF!</v>
      </c>
      <c r="O20" s="449"/>
      <c r="P20" s="466" t="e">
        <f>IF(AND(#REF!="Alta",#REF!="Menor"),CONCATENATE("R",#REF!),"")</f>
        <v>#REF!</v>
      </c>
      <c r="Q20" s="347"/>
      <c r="R20" s="465" t="e">
        <f>IF(AND(#REF!="Alta",#REF!="Menor"),CONCATENATE("R",#REF!),"")</f>
        <v>#REF!</v>
      </c>
      <c r="S20" s="347"/>
      <c r="T20" s="465" t="e">
        <f>IF(AND('Mapa final'!#REF!="Alta",'Mapa final'!#REF!="Menor"),CONCATENATE("R",'Mapa final'!#REF!),"")</f>
        <v>#REF!</v>
      </c>
      <c r="U20" s="449"/>
      <c r="V20" s="452" t="e">
        <f>IF(AND(#REF!="Alta",#REF!="Moderado"),CONCATENATE("R",#REF!),"")</f>
        <v>#REF!</v>
      </c>
      <c r="W20" s="347"/>
      <c r="X20" s="451" t="e">
        <f>IF(AND(#REF!="Alta",#REF!="Moderado"),CONCATENATE("R",#REF!),"")</f>
        <v>#REF!</v>
      </c>
      <c r="Y20" s="347"/>
      <c r="Z20" s="451" t="e">
        <f>IF(AND('Mapa final'!#REF!="Alta",'Mapa final'!#REF!="Moderado"),CONCATENATE("R",'Mapa final'!#REF!),"")</f>
        <v>#REF!</v>
      </c>
      <c r="AA20" s="449"/>
      <c r="AB20" s="452" t="e">
        <f>IF(AND(#REF!="Alta",#REF!="Mayor"),CONCATENATE("R",#REF!),"")</f>
        <v>#REF!</v>
      </c>
      <c r="AC20" s="347"/>
      <c r="AD20" s="451" t="e">
        <f>IF(AND(#REF!="Alta",#REF!="Mayor"),CONCATENATE("R",#REF!),"")</f>
        <v>#REF!</v>
      </c>
      <c r="AE20" s="347"/>
      <c r="AF20" s="451" t="e">
        <f>IF(AND('Mapa final'!#REF!="Alta",'Mapa final'!#REF!="Mayor"),CONCATENATE("R",'Mapa final'!#REF!),"")</f>
        <v>#REF!</v>
      </c>
      <c r="AG20" s="449"/>
      <c r="AH20" s="454" t="e">
        <f>IF(AND(#REF!="Alta",#REF!="Catastrófico"),CONCATENATE("R",#REF!),"")</f>
        <v>#REF!</v>
      </c>
      <c r="AI20" s="347"/>
      <c r="AJ20" s="455" t="e">
        <f>IF(AND(#REF!="Alta",#REF!="Catastrófico"),CONCATENATE("R",#REF!),"")</f>
        <v>#REF!</v>
      </c>
      <c r="AK20" s="347"/>
      <c r="AL20" s="455" t="e">
        <f>IF(AND('Mapa final'!#REF!="Alta",'Mapa final'!#REF!="Catastrófico"),CONCATENATE("R",'Mapa final'!#REF!),"")</f>
        <v>#REF!</v>
      </c>
      <c r="AM20" s="449"/>
      <c r="AN20" s="1"/>
      <c r="AO20" s="429"/>
      <c r="AP20" s="272"/>
      <c r="AQ20" s="272"/>
      <c r="AR20" s="272"/>
      <c r="AS20" s="272"/>
      <c r="AT20" s="430"/>
      <c r="AU20" s="1"/>
      <c r="AV20" s="1"/>
      <c r="AW20" s="1"/>
      <c r="AX20" s="1"/>
      <c r="AY20" s="1"/>
      <c r="AZ20" s="1"/>
      <c r="BA20" s="1"/>
      <c r="BB20" s="1"/>
      <c r="BC20" s="1"/>
      <c r="BD20" s="1"/>
      <c r="BE20" s="1"/>
      <c r="BF20" s="1"/>
      <c r="BG20" s="1"/>
      <c r="BH20" s="1"/>
      <c r="BI20" s="1"/>
    </row>
    <row r="21" spans="1:61" ht="15.75" customHeight="1">
      <c r="A21" s="1"/>
      <c r="B21" s="446"/>
      <c r="C21" s="272"/>
      <c r="D21" s="273"/>
      <c r="E21" s="440"/>
      <c r="F21" s="441"/>
      <c r="G21" s="441"/>
      <c r="H21" s="441"/>
      <c r="I21" s="441"/>
      <c r="J21" s="440"/>
      <c r="K21" s="459"/>
      <c r="L21" s="460"/>
      <c r="M21" s="459"/>
      <c r="N21" s="460"/>
      <c r="O21" s="442"/>
      <c r="P21" s="440"/>
      <c r="Q21" s="459"/>
      <c r="R21" s="460"/>
      <c r="S21" s="459"/>
      <c r="T21" s="460"/>
      <c r="U21" s="442"/>
      <c r="V21" s="440"/>
      <c r="W21" s="459"/>
      <c r="X21" s="460"/>
      <c r="Y21" s="459"/>
      <c r="Z21" s="460"/>
      <c r="AA21" s="442"/>
      <c r="AB21" s="440"/>
      <c r="AC21" s="459"/>
      <c r="AD21" s="460"/>
      <c r="AE21" s="459"/>
      <c r="AF21" s="460"/>
      <c r="AG21" s="442"/>
      <c r="AH21" s="440"/>
      <c r="AI21" s="459"/>
      <c r="AJ21" s="460"/>
      <c r="AK21" s="459"/>
      <c r="AL21" s="460"/>
      <c r="AM21" s="442"/>
      <c r="AN21" s="1"/>
      <c r="AO21" s="431"/>
      <c r="AP21" s="432"/>
      <c r="AQ21" s="432"/>
      <c r="AR21" s="432"/>
      <c r="AS21" s="432"/>
      <c r="AT21" s="433"/>
      <c r="AU21" s="1"/>
      <c r="AV21" s="1"/>
      <c r="AW21" s="1"/>
      <c r="AX21" s="1"/>
      <c r="AY21" s="1"/>
      <c r="AZ21" s="1"/>
      <c r="BA21" s="1"/>
      <c r="BB21" s="1"/>
      <c r="BC21" s="1"/>
      <c r="BD21" s="1"/>
      <c r="BE21" s="1"/>
      <c r="BF21" s="1"/>
      <c r="BG21" s="1"/>
      <c r="BH21" s="1"/>
      <c r="BI21" s="1"/>
    </row>
    <row r="22" spans="1:61" ht="14.25" customHeight="1">
      <c r="A22" s="1"/>
      <c r="B22" s="446"/>
      <c r="C22" s="272"/>
      <c r="D22" s="273"/>
      <c r="E22" s="472" t="s">
        <v>188</v>
      </c>
      <c r="F22" s="438"/>
      <c r="G22" s="438"/>
      <c r="H22" s="438"/>
      <c r="I22" s="439"/>
      <c r="J22" s="462" t="str">
        <f ca="1">IF(AND('Mapa final'!$M$28="Media",'Mapa final'!$Q$28="Leve"),CONCATENATE("R",'Mapa final'!$A$28),"")</f>
        <v/>
      </c>
      <c r="K22" s="457"/>
      <c r="L22" s="461" t="str">
        <f ca="1">IF(AND('Mapa final'!$M$32="Media",'Mapa final'!$Q$32="Leve"),CONCATENATE("R",'Mapa final'!$A$32),"")</f>
        <v>R2</v>
      </c>
      <c r="M22" s="457"/>
      <c r="N22" s="461" t="str">
        <f ca="1">IF(AND('Mapa final'!$M$33="Media",'Mapa final'!$Q$33="Leve"),CONCATENATE("R",'Mapa final'!$A$33),"")</f>
        <v/>
      </c>
      <c r="O22" s="439"/>
      <c r="P22" s="462" t="str">
        <f ca="1">IF(AND('Mapa final'!$M$28="Media",'Mapa final'!$Q$28="Menor"),CONCATENATE("R",'Mapa final'!$A$28),"")</f>
        <v/>
      </c>
      <c r="Q22" s="457"/>
      <c r="R22" s="461" t="str">
        <f ca="1">IF(AND('Mapa final'!$M$32="Media",'Mapa final'!$Q$32="Menor"),CONCATENATE("R",'Mapa final'!$A$32),"")</f>
        <v/>
      </c>
      <c r="S22" s="457"/>
      <c r="T22" s="461" t="str">
        <f ca="1">IF(AND('Mapa final'!$M$33="Media",'Mapa final'!$Q$33="Menor"),CONCATENATE("R",'Mapa final'!$A$33),"")</f>
        <v/>
      </c>
      <c r="U22" s="439"/>
      <c r="V22" s="462" t="str">
        <f ca="1">IF(AND('Mapa final'!$M$28="Media",'Mapa final'!$Q$28="Moderado"),CONCATENATE("R",'Mapa final'!$A$28),"")</f>
        <v>R1</v>
      </c>
      <c r="W22" s="457"/>
      <c r="X22" s="461" t="str">
        <f ca="1">IF(AND('Mapa final'!$M$32="Media",'Mapa final'!$Q$32="Moderado"),CONCATENATE("R",'Mapa final'!$A$32),"")</f>
        <v/>
      </c>
      <c r="Y22" s="457"/>
      <c r="Z22" s="461" t="str">
        <f ca="1">IF(AND('Mapa final'!$M$33="Media",'Mapa final'!$Q$33="Moderado"),CONCATENATE("R",'Mapa final'!$A$33),"")</f>
        <v/>
      </c>
      <c r="AA22" s="439"/>
      <c r="AB22" s="456" t="str">
        <f ca="1">IF(AND('Mapa final'!$M$28="Media",'Mapa final'!$Q$28="Mayor"),CONCATENATE("R",'Mapa final'!$A$28),"")</f>
        <v/>
      </c>
      <c r="AC22" s="457"/>
      <c r="AD22" s="458" t="str">
        <f ca="1">IF(AND('Mapa final'!$M$32="Media",'Mapa final'!$Q$32="Mayor"),CONCATENATE("R",'Mapa final'!$A$32),"")</f>
        <v/>
      </c>
      <c r="AE22" s="457"/>
      <c r="AF22" s="458" t="str">
        <f ca="1">IF(AND('Mapa final'!$M$33="Media",'Mapa final'!$Q$33="Mayor"),CONCATENATE("R",'Mapa final'!$A$33),"")</f>
        <v/>
      </c>
      <c r="AG22" s="439"/>
      <c r="AH22" s="463" t="str">
        <f ca="1">IF(AND('Mapa final'!$M$28="Media",'Mapa final'!$Q$28="Catastrófico"),CONCATENATE("R",'Mapa final'!$A$28),"")</f>
        <v/>
      </c>
      <c r="AI22" s="457"/>
      <c r="AJ22" s="464" t="str">
        <f ca="1">IF(AND('Mapa final'!$M$32="Media",'Mapa final'!$Q$32="Catastrófico"),CONCATENATE("R",'Mapa final'!$A$32),"")</f>
        <v/>
      </c>
      <c r="AK22" s="457"/>
      <c r="AL22" s="464" t="str">
        <f ca="1">IF(AND('Mapa final'!$M$33="Media",'Mapa final'!$Q$33="Catastrófico"),CONCATENATE("R",'Mapa final'!$A$33),"")</f>
        <v/>
      </c>
      <c r="AM22" s="439"/>
      <c r="AN22" s="1"/>
      <c r="AO22" s="470" t="s">
        <v>153</v>
      </c>
      <c r="AP22" s="427"/>
      <c r="AQ22" s="427"/>
      <c r="AR22" s="427"/>
      <c r="AS22" s="427"/>
      <c r="AT22" s="428"/>
      <c r="AU22" s="1"/>
      <c r="AV22" s="1"/>
      <c r="AW22" s="1"/>
      <c r="AX22" s="1"/>
      <c r="AY22" s="1"/>
      <c r="AZ22" s="1"/>
      <c r="BA22" s="1"/>
      <c r="BB22" s="1"/>
      <c r="BC22" s="1"/>
      <c r="BD22" s="1"/>
      <c r="BE22" s="1"/>
      <c r="BF22" s="1"/>
      <c r="BG22" s="1"/>
      <c r="BH22" s="1"/>
      <c r="BI22" s="1"/>
    </row>
    <row r="23" spans="1:61" ht="14.25" customHeight="1">
      <c r="A23" s="1"/>
      <c r="B23" s="446"/>
      <c r="C23" s="272"/>
      <c r="D23" s="273"/>
      <c r="E23" s="284"/>
      <c r="F23" s="272"/>
      <c r="G23" s="272"/>
      <c r="H23" s="272"/>
      <c r="I23" s="273"/>
      <c r="J23" s="453"/>
      <c r="K23" s="350"/>
      <c r="L23" s="348"/>
      <c r="M23" s="350"/>
      <c r="N23" s="348"/>
      <c r="O23" s="450"/>
      <c r="P23" s="453"/>
      <c r="Q23" s="350"/>
      <c r="R23" s="348"/>
      <c r="S23" s="350"/>
      <c r="T23" s="348"/>
      <c r="U23" s="450"/>
      <c r="V23" s="453"/>
      <c r="W23" s="350"/>
      <c r="X23" s="348"/>
      <c r="Y23" s="350"/>
      <c r="Z23" s="348"/>
      <c r="AA23" s="450"/>
      <c r="AB23" s="453"/>
      <c r="AC23" s="350"/>
      <c r="AD23" s="348"/>
      <c r="AE23" s="350"/>
      <c r="AF23" s="348"/>
      <c r="AG23" s="450"/>
      <c r="AH23" s="453"/>
      <c r="AI23" s="350"/>
      <c r="AJ23" s="348"/>
      <c r="AK23" s="350"/>
      <c r="AL23" s="348"/>
      <c r="AM23" s="450"/>
      <c r="AN23" s="1"/>
      <c r="AO23" s="429"/>
      <c r="AP23" s="272"/>
      <c r="AQ23" s="272"/>
      <c r="AR23" s="272"/>
      <c r="AS23" s="272"/>
      <c r="AT23" s="430"/>
      <c r="AU23" s="1"/>
      <c r="AV23" s="1"/>
      <c r="AW23" s="1"/>
      <c r="AX23" s="1"/>
      <c r="AY23" s="1"/>
      <c r="AZ23" s="1"/>
      <c r="BA23" s="1"/>
      <c r="BB23" s="1"/>
      <c r="BC23" s="1"/>
      <c r="BD23" s="1"/>
      <c r="BE23" s="1"/>
      <c r="BF23" s="1"/>
      <c r="BG23" s="1"/>
      <c r="BH23" s="1"/>
      <c r="BI23" s="1"/>
    </row>
    <row r="24" spans="1:61" ht="14.25" customHeight="1">
      <c r="A24" s="1"/>
      <c r="B24" s="446"/>
      <c r="C24" s="272"/>
      <c r="D24" s="273"/>
      <c r="E24" s="284"/>
      <c r="F24" s="272"/>
      <c r="G24" s="272"/>
      <c r="H24" s="272"/>
      <c r="I24" s="273"/>
      <c r="J24" s="466" t="str">
        <f ca="1">IF(AND('Mapa final'!$M$35="Media",'Mapa final'!$Q$35="Leve"),CONCATENATE("R",'Mapa final'!$A$35),"")</f>
        <v/>
      </c>
      <c r="K24" s="347"/>
      <c r="L24" s="465" t="str">
        <f ca="1">IF(AND('Mapa final'!$M$36="Media",'Mapa final'!$Q$36="Leve"),CONCATENATE("R",'Mapa final'!$A$36),"")</f>
        <v>R5</v>
      </c>
      <c r="M24" s="347"/>
      <c r="N24" s="465" t="e">
        <f>IF(AND('Mapa final'!#REF!="Media",'Mapa final'!#REF!="Leve"),CONCATENATE("R",'Mapa final'!#REF!),"")</f>
        <v>#REF!</v>
      </c>
      <c r="O24" s="449"/>
      <c r="P24" s="466" t="str">
        <f ca="1">IF(AND('Mapa final'!$M$35="Media",'Mapa final'!$Q$35="Menor"),CONCATENATE("R",'Mapa final'!$A$35),"")</f>
        <v/>
      </c>
      <c r="Q24" s="347"/>
      <c r="R24" s="465" t="str">
        <f ca="1">IF(AND('Mapa final'!$M$36="Media",'Mapa final'!$Q$36="Menor"),CONCATENATE("R",'Mapa final'!$A$36),"")</f>
        <v/>
      </c>
      <c r="S24" s="347"/>
      <c r="T24" s="465" t="e">
        <f>IF(AND('Mapa final'!#REF!="Media",'Mapa final'!#REF!="Menor"),CONCATENATE("R",'Mapa final'!#REF!),"")</f>
        <v>#REF!</v>
      </c>
      <c r="U24" s="449"/>
      <c r="V24" s="466" t="str">
        <f ca="1">IF(AND('Mapa final'!$M$35="Media",'Mapa final'!$Q$35="Moderado"),CONCATENATE("R",'Mapa final'!$A$35),"")</f>
        <v/>
      </c>
      <c r="W24" s="347"/>
      <c r="X24" s="465" t="str">
        <f ca="1">IF(AND('Mapa final'!$M$36="Media",'Mapa final'!$Q$36="Moderado"),CONCATENATE("R",'Mapa final'!$A$36),"")</f>
        <v/>
      </c>
      <c r="Y24" s="347"/>
      <c r="Z24" s="465" t="e">
        <f>IF(AND('Mapa final'!#REF!="Media",'Mapa final'!#REF!="Moderado"),CONCATENATE("R",'Mapa final'!#REF!),"")</f>
        <v>#REF!</v>
      </c>
      <c r="AA24" s="449"/>
      <c r="AB24" s="452" t="str">
        <f ca="1">IF(AND('Mapa final'!$M$35="Media",'Mapa final'!$Q$35="Mayor"),CONCATENATE("R",'Mapa final'!$A$35),"")</f>
        <v/>
      </c>
      <c r="AC24" s="347"/>
      <c r="AD24" s="451" t="str">
        <f ca="1">IF(AND('Mapa final'!$M$36="Media",'Mapa final'!$Q$36="Mayor"),CONCATENATE("R",'Mapa final'!$A$36),"")</f>
        <v/>
      </c>
      <c r="AE24" s="347"/>
      <c r="AF24" s="451" t="e">
        <f>IF(AND('Mapa final'!#REF!="Media",'Mapa final'!#REF!="Mayor"),CONCATENATE("R",'Mapa final'!#REF!),"")</f>
        <v>#REF!</v>
      </c>
      <c r="AG24" s="449"/>
      <c r="AH24" s="454" t="str">
        <f ca="1">IF(AND('Mapa final'!$M$35="Media",'Mapa final'!$Q$35="Catastrófico"),CONCATENATE("R",'Mapa final'!$A$35),"")</f>
        <v/>
      </c>
      <c r="AI24" s="347"/>
      <c r="AJ24" s="455" t="str">
        <f ca="1">IF(AND('Mapa final'!$M$36="Media",'Mapa final'!$Q$36="Catastrófico"),CONCATENATE("R",'Mapa final'!$A$36),"")</f>
        <v/>
      </c>
      <c r="AK24" s="347"/>
      <c r="AL24" s="455" t="e">
        <f>IF(AND('Mapa final'!#REF!="Media",'Mapa final'!#REF!="Catastrófico"),CONCATENATE("R",'Mapa final'!#REF!),"")</f>
        <v>#REF!</v>
      </c>
      <c r="AM24" s="449"/>
      <c r="AN24" s="1"/>
      <c r="AO24" s="429"/>
      <c r="AP24" s="272"/>
      <c r="AQ24" s="272"/>
      <c r="AR24" s="272"/>
      <c r="AS24" s="272"/>
      <c r="AT24" s="430"/>
      <c r="AU24" s="1"/>
      <c r="AV24" s="1"/>
      <c r="AW24" s="1"/>
      <c r="AX24" s="1"/>
      <c r="AY24" s="1"/>
      <c r="AZ24" s="1"/>
      <c r="BA24" s="1"/>
      <c r="BB24" s="1"/>
      <c r="BC24" s="1"/>
      <c r="BD24" s="1"/>
      <c r="BE24" s="1"/>
      <c r="BF24" s="1"/>
      <c r="BG24" s="1"/>
      <c r="BH24" s="1"/>
      <c r="BI24" s="1"/>
    </row>
    <row r="25" spans="1:61" ht="14.25" customHeight="1">
      <c r="A25" s="1"/>
      <c r="B25" s="446"/>
      <c r="C25" s="272"/>
      <c r="D25" s="273"/>
      <c r="E25" s="284"/>
      <c r="F25" s="272"/>
      <c r="G25" s="272"/>
      <c r="H25" s="272"/>
      <c r="I25" s="273"/>
      <c r="J25" s="453"/>
      <c r="K25" s="350"/>
      <c r="L25" s="348"/>
      <c r="M25" s="350"/>
      <c r="N25" s="348"/>
      <c r="O25" s="450"/>
      <c r="P25" s="453"/>
      <c r="Q25" s="350"/>
      <c r="R25" s="348"/>
      <c r="S25" s="350"/>
      <c r="T25" s="348"/>
      <c r="U25" s="450"/>
      <c r="V25" s="453"/>
      <c r="W25" s="350"/>
      <c r="X25" s="348"/>
      <c r="Y25" s="350"/>
      <c r="Z25" s="348"/>
      <c r="AA25" s="450"/>
      <c r="AB25" s="453"/>
      <c r="AC25" s="350"/>
      <c r="AD25" s="348"/>
      <c r="AE25" s="350"/>
      <c r="AF25" s="348"/>
      <c r="AG25" s="450"/>
      <c r="AH25" s="453"/>
      <c r="AI25" s="350"/>
      <c r="AJ25" s="348"/>
      <c r="AK25" s="350"/>
      <c r="AL25" s="348"/>
      <c r="AM25" s="450"/>
      <c r="AN25" s="1"/>
      <c r="AO25" s="429"/>
      <c r="AP25" s="272"/>
      <c r="AQ25" s="272"/>
      <c r="AR25" s="272"/>
      <c r="AS25" s="272"/>
      <c r="AT25" s="430"/>
      <c r="AU25" s="1"/>
      <c r="AV25" s="1"/>
      <c r="AW25" s="1"/>
      <c r="AX25" s="1"/>
      <c r="AY25" s="1"/>
      <c r="AZ25" s="1"/>
      <c r="BA25" s="1"/>
      <c r="BB25" s="1"/>
      <c r="BC25" s="1"/>
      <c r="BD25" s="1"/>
      <c r="BE25" s="1"/>
      <c r="BF25" s="1"/>
      <c r="BG25" s="1"/>
      <c r="BH25" s="1"/>
      <c r="BI25" s="1"/>
    </row>
    <row r="26" spans="1:61" ht="14.25" customHeight="1">
      <c r="A26" s="1"/>
      <c r="B26" s="446"/>
      <c r="C26" s="272"/>
      <c r="D26" s="273"/>
      <c r="E26" s="284"/>
      <c r="F26" s="272"/>
      <c r="G26" s="272"/>
      <c r="H26" s="272"/>
      <c r="I26" s="273"/>
      <c r="J26" s="466" t="e">
        <f>IF(AND(#REF!="Media",#REF!="Leve"),CONCATENATE("R",#REF!),"")</f>
        <v>#REF!</v>
      </c>
      <c r="K26" s="347"/>
      <c r="L26" s="465" t="e">
        <f>IF(AND(#REF!="Media",#REF!="Leve"),CONCATENATE("R",#REF!),"")</f>
        <v>#REF!</v>
      </c>
      <c r="M26" s="347"/>
      <c r="N26" s="465" t="e">
        <f>IF(AND(#REF!="Media",#REF!="Leve"),CONCATENATE("R",#REF!),"")</f>
        <v>#REF!</v>
      </c>
      <c r="O26" s="449"/>
      <c r="P26" s="466" t="e">
        <f>IF(AND(#REF!="Media",#REF!="Menor"),CONCATENATE("R",#REF!),"")</f>
        <v>#REF!</v>
      </c>
      <c r="Q26" s="347"/>
      <c r="R26" s="465" t="e">
        <f>IF(AND(#REF!="Media",#REF!="Menor"),CONCATENATE("R",#REF!),"")</f>
        <v>#REF!</v>
      </c>
      <c r="S26" s="347"/>
      <c r="T26" s="465" t="e">
        <f>IF(AND(#REF!="Media",#REF!="Menor"),CONCATENATE("R",#REF!),"")</f>
        <v>#REF!</v>
      </c>
      <c r="U26" s="449"/>
      <c r="V26" s="466" t="e">
        <f>IF(AND(#REF!="Media",#REF!="Moderado"),CONCATENATE("R",#REF!),"")</f>
        <v>#REF!</v>
      </c>
      <c r="W26" s="347"/>
      <c r="X26" s="465" t="e">
        <f>IF(AND(#REF!="Media",#REF!="Moderado"),CONCATENATE("R",#REF!),"")</f>
        <v>#REF!</v>
      </c>
      <c r="Y26" s="347"/>
      <c r="Z26" s="465" t="e">
        <f>IF(AND(#REF!="Media",#REF!="Moderado"),CONCATENATE("R",#REF!),"")</f>
        <v>#REF!</v>
      </c>
      <c r="AA26" s="449"/>
      <c r="AB26" s="452" t="e">
        <f>IF(AND(#REF!="Media",#REF!="Mayor"),CONCATENATE("R",#REF!),"")</f>
        <v>#REF!</v>
      </c>
      <c r="AC26" s="347"/>
      <c r="AD26" s="451" t="e">
        <f>IF(AND(#REF!="Media",#REF!="Mayor"),CONCATENATE("R",#REF!),"")</f>
        <v>#REF!</v>
      </c>
      <c r="AE26" s="347"/>
      <c r="AF26" s="451" t="e">
        <f>IF(AND(#REF!="Media",#REF!="Mayor"),CONCATENATE("R",#REF!),"")</f>
        <v>#REF!</v>
      </c>
      <c r="AG26" s="449"/>
      <c r="AH26" s="454" t="e">
        <f>IF(AND(#REF!="Media",#REF!="Catastrófico"),CONCATENATE("R",#REF!),"")</f>
        <v>#REF!</v>
      </c>
      <c r="AI26" s="347"/>
      <c r="AJ26" s="455" t="e">
        <f>IF(AND(#REF!="Media",#REF!="Catastrófico"),CONCATENATE("R",#REF!),"")</f>
        <v>#REF!</v>
      </c>
      <c r="AK26" s="347"/>
      <c r="AL26" s="455" t="e">
        <f>IF(AND(#REF!="Media",#REF!="Catastrófico"),CONCATENATE("R",#REF!),"")</f>
        <v>#REF!</v>
      </c>
      <c r="AM26" s="449"/>
      <c r="AN26" s="1"/>
      <c r="AO26" s="429"/>
      <c r="AP26" s="272"/>
      <c r="AQ26" s="272"/>
      <c r="AR26" s="272"/>
      <c r="AS26" s="272"/>
      <c r="AT26" s="430"/>
      <c r="AU26" s="1"/>
      <c r="AV26" s="1"/>
      <c r="AW26" s="1"/>
      <c r="AX26" s="1"/>
      <c r="AY26" s="1"/>
      <c r="AZ26" s="1"/>
      <c r="BA26" s="1"/>
      <c r="BB26" s="1"/>
      <c r="BC26" s="1"/>
      <c r="BD26" s="1"/>
      <c r="BE26" s="1"/>
      <c r="BF26" s="1"/>
      <c r="BG26" s="1"/>
      <c r="BH26" s="1"/>
      <c r="BI26" s="1"/>
    </row>
    <row r="27" spans="1:61" ht="14.25" customHeight="1">
      <c r="A27" s="1"/>
      <c r="B27" s="446"/>
      <c r="C27" s="272"/>
      <c r="D27" s="273"/>
      <c r="E27" s="284"/>
      <c r="F27" s="272"/>
      <c r="G27" s="272"/>
      <c r="H27" s="272"/>
      <c r="I27" s="273"/>
      <c r="J27" s="453"/>
      <c r="K27" s="350"/>
      <c r="L27" s="348"/>
      <c r="M27" s="350"/>
      <c r="N27" s="348"/>
      <c r="O27" s="450"/>
      <c r="P27" s="453"/>
      <c r="Q27" s="350"/>
      <c r="R27" s="348"/>
      <c r="S27" s="350"/>
      <c r="T27" s="348"/>
      <c r="U27" s="450"/>
      <c r="V27" s="453"/>
      <c r="W27" s="350"/>
      <c r="X27" s="348"/>
      <c r="Y27" s="350"/>
      <c r="Z27" s="348"/>
      <c r="AA27" s="450"/>
      <c r="AB27" s="453"/>
      <c r="AC27" s="350"/>
      <c r="AD27" s="348"/>
      <c r="AE27" s="350"/>
      <c r="AF27" s="348"/>
      <c r="AG27" s="450"/>
      <c r="AH27" s="453"/>
      <c r="AI27" s="350"/>
      <c r="AJ27" s="348"/>
      <c r="AK27" s="350"/>
      <c r="AL27" s="348"/>
      <c r="AM27" s="450"/>
      <c r="AN27" s="1"/>
      <c r="AO27" s="429"/>
      <c r="AP27" s="272"/>
      <c r="AQ27" s="272"/>
      <c r="AR27" s="272"/>
      <c r="AS27" s="272"/>
      <c r="AT27" s="430"/>
      <c r="AU27" s="1"/>
      <c r="AV27" s="1"/>
      <c r="AW27" s="1"/>
      <c r="AX27" s="1"/>
      <c r="AY27" s="1"/>
      <c r="AZ27" s="1"/>
      <c r="BA27" s="1"/>
      <c r="BB27" s="1"/>
      <c r="BC27" s="1"/>
      <c r="BD27" s="1"/>
      <c r="BE27" s="1"/>
      <c r="BF27" s="1"/>
      <c r="BG27" s="1"/>
      <c r="BH27" s="1"/>
      <c r="BI27" s="1"/>
    </row>
    <row r="28" spans="1:61" ht="14.25" customHeight="1">
      <c r="A28" s="1"/>
      <c r="B28" s="446"/>
      <c r="C28" s="272"/>
      <c r="D28" s="273"/>
      <c r="E28" s="284"/>
      <c r="F28" s="272"/>
      <c r="G28" s="272"/>
      <c r="H28" s="272"/>
      <c r="I28" s="273"/>
      <c r="J28" s="466" t="e">
        <f>IF(AND(#REF!="Media",#REF!="Leve"),CONCATENATE("R",#REF!),"")</f>
        <v>#REF!</v>
      </c>
      <c r="K28" s="347"/>
      <c r="L28" s="465" t="e">
        <f>IF(AND(#REF!="Media",#REF!="Leve"),CONCATENATE("R",#REF!),"")</f>
        <v>#REF!</v>
      </c>
      <c r="M28" s="347"/>
      <c r="N28" s="465" t="e">
        <f>IF(AND('Mapa final'!#REF!="Media",'Mapa final'!#REF!="Leve"),CONCATENATE("R",'Mapa final'!#REF!),"")</f>
        <v>#REF!</v>
      </c>
      <c r="O28" s="449"/>
      <c r="P28" s="466" t="e">
        <f>IF(AND(#REF!="Media",#REF!="Menor"),CONCATENATE("R",#REF!),"")</f>
        <v>#REF!</v>
      </c>
      <c r="Q28" s="347"/>
      <c r="R28" s="465" t="e">
        <f>IF(AND(#REF!="Media",#REF!="Menor"),CONCATENATE("R",#REF!),"")</f>
        <v>#REF!</v>
      </c>
      <c r="S28" s="347"/>
      <c r="T28" s="465" t="e">
        <f>IF(AND('Mapa final'!#REF!="Media",'Mapa final'!#REF!="Menor"),CONCATENATE("R",'Mapa final'!#REF!),"")</f>
        <v>#REF!</v>
      </c>
      <c r="U28" s="449"/>
      <c r="V28" s="466" t="e">
        <f>IF(AND(#REF!="Media",#REF!="Moderado"),CONCATENATE("R",#REF!),"")</f>
        <v>#REF!</v>
      </c>
      <c r="W28" s="347"/>
      <c r="X28" s="465" t="e">
        <f>IF(AND(#REF!="Media",#REF!="Moderado"),CONCATENATE("R",#REF!),"")</f>
        <v>#REF!</v>
      </c>
      <c r="Y28" s="347"/>
      <c r="Z28" s="465" t="e">
        <f>IF(AND('Mapa final'!#REF!="Media",'Mapa final'!#REF!="Moderado"),CONCATENATE("R",'Mapa final'!#REF!),"")</f>
        <v>#REF!</v>
      </c>
      <c r="AA28" s="449"/>
      <c r="AB28" s="452" t="e">
        <f>IF(AND(#REF!="Media",#REF!="Mayor"),CONCATENATE("R",#REF!),"")</f>
        <v>#REF!</v>
      </c>
      <c r="AC28" s="347"/>
      <c r="AD28" s="451" t="e">
        <f>IF(AND(#REF!="Media",#REF!="Mayor"),CONCATENATE("R",#REF!),"")</f>
        <v>#REF!</v>
      </c>
      <c r="AE28" s="347"/>
      <c r="AF28" s="451" t="e">
        <f>IF(AND('Mapa final'!#REF!="Media",'Mapa final'!#REF!="Mayor"),CONCATENATE("R",'Mapa final'!#REF!),"")</f>
        <v>#REF!</v>
      </c>
      <c r="AG28" s="449"/>
      <c r="AH28" s="454" t="e">
        <f>IF(AND(#REF!="Media",#REF!="Catastrófico"),CONCATENATE("R",#REF!),"")</f>
        <v>#REF!</v>
      </c>
      <c r="AI28" s="347"/>
      <c r="AJ28" s="455" t="e">
        <f>IF(AND(#REF!="Media",#REF!="Catastrófico"),CONCATENATE("R",#REF!),"")</f>
        <v>#REF!</v>
      </c>
      <c r="AK28" s="347"/>
      <c r="AL28" s="455" t="e">
        <f>IF(AND('Mapa final'!#REF!="Media",'Mapa final'!#REF!="Catastrófico"),CONCATENATE("R",'Mapa final'!#REF!),"")</f>
        <v>#REF!</v>
      </c>
      <c r="AM28" s="449"/>
      <c r="AN28" s="1"/>
      <c r="AO28" s="429"/>
      <c r="AP28" s="272"/>
      <c r="AQ28" s="272"/>
      <c r="AR28" s="272"/>
      <c r="AS28" s="272"/>
      <c r="AT28" s="430"/>
      <c r="AU28" s="1"/>
      <c r="AV28" s="1"/>
      <c r="AW28" s="1"/>
      <c r="AX28" s="1"/>
      <c r="AY28" s="1"/>
      <c r="AZ28" s="1"/>
      <c r="BA28" s="1"/>
      <c r="BB28" s="1"/>
      <c r="BC28" s="1"/>
      <c r="BD28" s="1"/>
      <c r="BE28" s="1"/>
      <c r="BF28" s="1"/>
      <c r="BG28" s="1"/>
      <c r="BH28" s="1"/>
      <c r="BI28" s="1"/>
    </row>
    <row r="29" spans="1:61" ht="14.25" customHeight="1">
      <c r="A29" s="1"/>
      <c r="B29" s="446"/>
      <c r="C29" s="272"/>
      <c r="D29" s="273"/>
      <c r="E29" s="440"/>
      <c r="F29" s="441"/>
      <c r="G29" s="441"/>
      <c r="H29" s="441"/>
      <c r="I29" s="442"/>
      <c r="J29" s="453"/>
      <c r="K29" s="350"/>
      <c r="L29" s="348"/>
      <c r="M29" s="350"/>
      <c r="N29" s="348"/>
      <c r="O29" s="450"/>
      <c r="P29" s="440"/>
      <c r="Q29" s="459"/>
      <c r="R29" s="460"/>
      <c r="S29" s="459"/>
      <c r="T29" s="460"/>
      <c r="U29" s="442"/>
      <c r="V29" s="440"/>
      <c r="W29" s="459"/>
      <c r="X29" s="460"/>
      <c r="Y29" s="459"/>
      <c r="Z29" s="460"/>
      <c r="AA29" s="442"/>
      <c r="AB29" s="440"/>
      <c r="AC29" s="459"/>
      <c r="AD29" s="460"/>
      <c r="AE29" s="459"/>
      <c r="AF29" s="460"/>
      <c r="AG29" s="442"/>
      <c r="AH29" s="440"/>
      <c r="AI29" s="459"/>
      <c r="AJ29" s="460"/>
      <c r="AK29" s="459"/>
      <c r="AL29" s="460"/>
      <c r="AM29" s="442"/>
      <c r="AN29" s="1"/>
      <c r="AO29" s="431"/>
      <c r="AP29" s="432"/>
      <c r="AQ29" s="432"/>
      <c r="AR29" s="432"/>
      <c r="AS29" s="432"/>
      <c r="AT29" s="433"/>
      <c r="AU29" s="1"/>
      <c r="AV29" s="1"/>
      <c r="AW29" s="1"/>
      <c r="AX29" s="1"/>
      <c r="AY29" s="1"/>
      <c r="AZ29" s="1"/>
      <c r="BA29" s="1"/>
      <c r="BB29" s="1"/>
      <c r="BC29" s="1"/>
      <c r="BD29" s="1"/>
      <c r="BE29" s="1"/>
      <c r="BF29" s="1"/>
      <c r="BG29" s="1"/>
      <c r="BH29" s="1"/>
      <c r="BI29" s="1"/>
    </row>
    <row r="30" spans="1:61" ht="14.25" customHeight="1">
      <c r="A30" s="1"/>
      <c r="B30" s="446"/>
      <c r="C30" s="272"/>
      <c r="D30" s="273"/>
      <c r="E30" s="472" t="s">
        <v>189</v>
      </c>
      <c r="F30" s="438"/>
      <c r="G30" s="438"/>
      <c r="H30" s="438"/>
      <c r="I30" s="438"/>
      <c r="J30" s="473" t="str">
        <f ca="1">IF(AND('Mapa final'!$M$28="Baja",'Mapa final'!$Q$28="Leve"),CONCATENATE("R",'Mapa final'!$A$28),"")</f>
        <v/>
      </c>
      <c r="K30" s="457"/>
      <c r="L30" s="475" t="str">
        <f ca="1">IF(AND('Mapa final'!$M$32="Baja",'Mapa final'!$Q$32="Leve"),CONCATENATE("R",'Mapa final'!$A$32),"")</f>
        <v/>
      </c>
      <c r="M30" s="457"/>
      <c r="N30" s="475" t="str">
        <f ca="1">IF(AND('Mapa final'!$M$33="Baja",'Mapa final'!$Q$33="Leve"),CONCATENATE("R",'Mapa final'!$A$33),"")</f>
        <v/>
      </c>
      <c r="O30" s="439"/>
      <c r="P30" s="461" t="str">
        <f ca="1">IF(AND('Mapa final'!$M$28="Baja",'Mapa final'!$Q$28="Menor"),CONCATENATE("R",'Mapa final'!$A$28),"")</f>
        <v/>
      </c>
      <c r="Q30" s="457"/>
      <c r="R30" s="461" t="str">
        <f ca="1">IF(AND('Mapa final'!$M$32="Baja",'Mapa final'!$Q$32="Menor"),CONCATENATE("R",'Mapa final'!$A$32),"")</f>
        <v/>
      </c>
      <c r="S30" s="457"/>
      <c r="T30" s="461" t="str">
        <f ca="1">IF(AND('Mapa final'!$M$33="Baja",'Mapa final'!$Q$33="Menor"),CONCATENATE("R",'Mapa final'!$A$33),"")</f>
        <v>R3</v>
      </c>
      <c r="U30" s="439"/>
      <c r="V30" s="462" t="str">
        <f ca="1">IF(AND('Mapa final'!$M$28="Baja",'Mapa final'!$Q$28="Moderado"),CONCATENATE("R",'Mapa final'!$A$28),"")</f>
        <v/>
      </c>
      <c r="W30" s="457"/>
      <c r="X30" s="461" t="str">
        <f ca="1">IF(AND('Mapa final'!$M$32="Baja",'Mapa final'!$Q$32="Moderado"),CONCATENATE("R",'Mapa final'!$A$32),"")</f>
        <v/>
      </c>
      <c r="Y30" s="457"/>
      <c r="Z30" s="461" t="str">
        <f ca="1">IF(AND('Mapa final'!$M$33="Baja",'Mapa final'!$Q$33="Moderado"),CONCATENATE("R",'Mapa final'!$A$33),"")</f>
        <v/>
      </c>
      <c r="AA30" s="439"/>
      <c r="AB30" s="456" t="str">
        <f ca="1">IF(AND('Mapa final'!$M$28="Baja",'Mapa final'!$Q$28="Mayor"),CONCATENATE("R",'Mapa final'!$A$28),"")</f>
        <v/>
      </c>
      <c r="AC30" s="457"/>
      <c r="AD30" s="458" t="str">
        <f ca="1">IF(AND('Mapa final'!$M$32="Baja",'Mapa final'!$Q$32="Mayor"),CONCATENATE("R",'Mapa final'!$A$32),"")</f>
        <v/>
      </c>
      <c r="AE30" s="457"/>
      <c r="AF30" s="458" t="str">
        <f ca="1">IF(AND('Mapa final'!$M$33="Baja",'Mapa final'!$Q$33="Mayor"),CONCATENATE("R",'Mapa final'!$A$33),"")</f>
        <v/>
      </c>
      <c r="AG30" s="439"/>
      <c r="AH30" s="463" t="str">
        <f ca="1">IF(AND('Mapa final'!$M$28="Baja",'Mapa final'!$Q$28="Catastrófico"),CONCATENATE("R",'Mapa final'!$A$28),"")</f>
        <v/>
      </c>
      <c r="AI30" s="457"/>
      <c r="AJ30" s="464" t="str">
        <f ca="1">IF(AND('Mapa final'!$M$32="Baja",'Mapa final'!$Q$32="Catastrófico"),CONCATENATE("R",'Mapa final'!$A$32),"")</f>
        <v/>
      </c>
      <c r="AK30" s="457"/>
      <c r="AL30" s="464" t="str">
        <f ca="1">IF(AND('Mapa final'!$M$33="Baja",'Mapa final'!$Q$33="Catastrófico"),CONCATENATE("R",'Mapa final'!$A$33),"")</f>
        <v/>
      </c>
      <c r="AM30" s="439"/>
      <c r="AN30" s="1"/>
      <c r="AO30" s="467" t="s">
        <v>160</v>
      </c>
      <c r="AP30" s="427"/>
      <c r="AQ30" s="427"/>
      <c r="AR30" s="427"/>
      <c r="AS30" s="427"/>
      <c r="AT30" s="428"/>
      <c r="AU30" s="1"/>
      <c r="AV30" s="1"/>
      <c r="AW30" s="1"/>
      <c r="AX30" s="1"/>
      <c r="AY30" s="1"/>
      <c r="AZ30" s="1"/>
      <c r="BA30" s="1"/>
      <c r="BB30" s="1"/>
      <c r="BC30" s="1"/>
      <c r="BD30" s="1"/>
      <c r="BE30" s="1"/>
      <c r="BF30" s="1"/>
      <c r="BG30" s="1"/>
      <c r="BH30" s="1"/>
      <c r="BI30" s="1"/>
    </row>
    <row r="31" spans="1:61" ht="14.25" customHeight="1">
      <c r="A31" s="1"/>
      <c r="B31" s="446"/>
      <c r="C31" s="272"/>
      <c r="D31" s="273"/>
      <c r="E31" s="284"/>
      <c r="F31" s="272"/>
      <c r="G31" s="272"/>
      <c r="H31" s="272"/>
      <c r="I31" s="272"/>
      <c r="J31" s="453"/>
      <c r="K31" s="350"/>
      <c r="L31" s="348"/>
      <c r="M31" s="350"/>
      <c r="N31" s="348"/>
      <c r="O31" s="450"/>
      <c r="P31" s="348"/>
      <c r="Q31" s="350"/>
      <c r="R31" s="348"/>
      <c r="S31" s="350"/>
      <c r="T31" s="348"/>
      <c r="U31" s="450"/>
      <c r="V31" s="453"/>
      <c r="W31" s="350"/>
      <c r="X31" s="348"/>
      <c r="Y31" s="350"/>
      <c r="Z31" s="348"/>
      <c r="AA31" s="450"/>
      <c r="AB31" s="453"/>
      <c r="AC31" s="350"/>
      <c r="AD31" s="348"/>
      <c r="AE31" s="350"/>
      <c r="AF31" s="348"/>
      <c r="AG31" s="450"/>
      <c r="AH31" s="453"/>
      <c r="AI31" s="350"/>
      <c r="AJ31" s="348"/>
      <c r="AK31" s="350"/>
      <c r="AL31" s="348"/>
      <c r="AM31" s="450"/>
      <c r="AN31" s="1"/>
      <c r="AO31" s="429"/>
      <c r="AP31" s="272"/>
      <c r="AQ31" s="272"/>
      <c r="AR31" s="272"/>
      <c r="AS31" s="272"/>
      <c r="AT31" s="430"/>
      <c r="AU31" s="1"/>
      <c r="AV31" s="1"/>
      <c r="AW31" s="1"/>
      <c r="AX31" s="1"/>
      <c r="AY31" s="1"/>
      <c r="AZ31" s="1"/>
      <c r="BA31" s="1"/>
      <c r="BB31" s="1"/>
      <c r="BC31" s="1"/>
      <c r="BD31" s="1"/>
      <c r="BE31" s="1"/>
      <c r="BF31" s="1"/>
      <c r="BG31" s="1"/>
      <c r="BH31" s="1"/>
      <c r="BI31" s="1"/>
    </row>
    <row r="32" spans="1:61" ht="14.25" customHeight="1">
      <c r="A32" s="1"/>
      <c r="B32" s="446"/>
      <c r="C32" s="272"/>
      <c r="D32" s="273"/>
      <c r="E32" s="284"/>
      <c r="F32" s="272"/>
      <c r="G32" s="272"/>
      <c r="H32" s="272"/>
      <c r="I32" s="272"/>
      <c r="J32" s="474" t="str">
        <f ca="1">IF(AND('Mapa final'!$M$35="Baja",'Mapa final'!$Q$35="Leve"),CONCATENATE("R",'Mapa final'!$A$35),"")</f>
        <v/>
      </c>
      <c r="K32" s="347"/>
      <c r="L32" s="471" t="str">
        <f ca="1">IF(AND('Mapa final'!$M$36="Baja",'Mapa final'!$Q$36="Leve"),CONCATENATE("R",'Mapa final'!$A$36),"")</f>
        <v/>
      </c>
      <c r="M32" s="347"/>
      <c r="N32" s="471" t="e">
        <f>IF(AND('Mapa final'!#REF!="Baja",'Mapa final'!#REF!="Leve"),CONCATENATE("R",'Mapa final'!#REF!),"")</f>
        <v>#REF!</v>
      </c>
      <c r="O32" s="449"/>
      <c r="P32" s="465" t="str">
        <f ca="1">IF(AND('Mapa final'!$M$35="Baja",'Mapa final'!$Q$35="Menor"),CONCATENATE("R",'Mapa final'!$A$35),"")</f>
        <v/>
      </c>
      <c r="Q32" s="347"/>
      <c r="R32" s="465" t="str">
        <f ca="1">IF(AND('Mapa final'!$M$36="Baja",'Mapa final'!$Q$36="Menor"),CONCATENATE("R",'Mapa final'!$A$36),"")</f>
        <v/>
      </c>
      <c r="S32" s="347"/>
      <c r="T32" s="465" t="e">
        <f>IF(AND('Mapa final'!#REF!="Baja",'Mapa final'!#REF!="Menor"),CONCATENATE("R",'Mapa final'!#REF!),"")</f>
        <v>#REF!</v>
      </c>
      <c r="U32" s="449"/>
      <c r="V32" s="466" t="str">
        <f ca="1">IF(AND('Mapa final'!$M$35="Baja",'Mapa final'!$Q$35="Moderado"),CONCATENATE("R",'Mapa final'!$A$35),"")</f>
        <v/>
      </c>
      <c r="W32" s="347"/>
      <c r="X32" s="465" t="str">
        <f ca="1">IF(AND('Mapa final'!$M$36="Baja",'Mapa final'!$Q$36="Moderado"),CONCATENATE("R",'Mapa final'!$A$36),"")</f>
        <v/>
      </c>
      <c r="Y32" s="347"/>
      <c r="Z32" s="465" t="e">
        <f>IF(AND('Mapa final'!#REF!="Baja",'Mapa final'!#REF!="Moderado"),CONCATENATE("R",'Mapa final'!#REF!),"")</f>
        <v>#REF!</v>
      </c>
      <c r="AA32" s="449"/>
      <c r="AB32" s="452" t="str">
        <f ca="1">IF(AND('Mapa final'!$M$35="Baja",'Mapa final'!$Q$35="Mayor"),CONCATENATE("R",'Mapa final'!$A$35),"")</f>
        <v/>
      </c>
      <c r="AC32" s="347"/>
      <c r="AD32" s="451" t="str">
        <f ca="1">IF(AND('Mapa final'!$M$36="Baja",'Mapa final'!$Q$36="Mayor"),CONCATENATE("R",'Mapa final'!$A$36),"")</f>
        <v/>
      </c>
      <c r="AE32" s="347"/>
      <c r="AF32" s="451" t="e">
        <f>IF(AND('Mapa final'!#REF!="Baja",'Mapa final'!#REF!="Mayor"),CONCATENATE("R",'Mapa final'!#REF!),"")</f>
        <v>#REF!</v>
      </c>
      <c r="AG32" s="449"/>
      <c r="AH32" s="454" t="str">
        <f ca="1">IF(AND('Mapa final'!$M$35="Baja",'Mapa final'!$Q$35="Catastrófico"),CONCATENATE("R",'Mapa final'!$A$35),"")</f>
        <v/>
      </c>
      <c r="AI32" s="347"/>
      <c r="AJ32" s="455" t="str">
        <f ca="1">IF(AND('Mapa final'!$M$36="Baja",'Mapa final'!$Q$36="Catastrófico"),CONCATENATE("R",'Mapa final'!$A$36),"")</f>
        <v/>
      </c>
      <c r="AK32" s="347"/>
      <c r="AL32" s="455" t="e">
        <f>IF(AND('Mapa final'!#REF!="Baja",'Mapa final'!#REF!="Catastrófico"),CONCATENATE("R",'Mapa final'!#REF!),"")</f>
        <v>#REF!</v>
      </c>
      <c r="AM32" s="449"/>
      <c r="AN32" s="1"/>
      <c r="AO32" s="429"/>
      <c r="AP32" s="272"/>
      <c r="AQ32" s="272"/>
      <c r="AR32" s="272"/>
      <c r="AS32" s="272"/>
      <c r="AT32" s="430"/>
      <c r="AU32" s="1"/>
      <c r="AV32" s="1"/>
      <c r="AW32" s="1"/>
      <c r="AX32" s="1"/>
      <c r="AY32" s="1"/>
      <c r="AZ32" s="1"/>
      <c r="BA32" s="1"/>
      <c r="BB32" s="1"/>
      <c r="BC32" s="1"/>
      <c r="BD32" s="1"/>
      <c r="BE32" s="1"/>
      <c r="BF32" s="1"/>
      <c r="BG32" s="1"/>
      <c r="BH32" s="1"/>
      <c r="BI32" s="1"/>
    </row>
    <row r="33" spans="1:61" ht="14.25" customHeight="1">
      <c r="A33" s="1"/>
      <c r="B33" s="446"/>
      <c r="C33" s="272"/>
      <c r="D33" s="273"/>
      <c r="E33" s="284"/>
      <c r="F33" s="272"/>
      <c r="G33" s="272"/>
      <c r="H33" s="272"/>
      <c r="I33" s="272"/>
      <c r="J33" s="453"/>
      <c r="K33" s="350"/>
      <c r="L33" s="348"/>
      <c r="M33" s="350"/>
      <c r="N33" s="348"/>
      <c r="O33" s="450"/>
      <c r="P33" s="348"/>
      <c r="Q33" s="350"/>
      <c r="R33" s="348"/>
      <c r="S33" s="350"/>
      <c r="T33" s="348"/>
      <c r="U33" s="450"/>
      <c r="V33" s="453"/>
      <c r="W33" s="350"/>
      <c r="X33" s="348"/>
      <c r="Y33" s="350"/>
      <c r="Z33" s="348"/>
      <c r="AA33" s="450"/>
      <c r="AB33" s="453"/>
      <c r="AC33" s="350"/>
      <c r="AD33" s="348"/>
      <c r="AE33" s="350"/>
      <c r="AF33" s="348"/>
      <c r="AG33" s="450"/>
      <c r="AH33" s="453"/>
      <c r="AI33" s="350"/>
      <c r="AJ33" s="348"/>
      <c r="AK33" s="350"/>
      <c r="AL33" s="348"/>
      <c r="AM33" s="450"/>
      <c r="AN33" s="1"/>
      <c r="AO33" s="429"/>
      <c r="AP33" s="272"/>
      <c r="AQ33" s="272"/>
      <c r="AR33" s="272"/>
      <c r="AS33" s="272"/>
      <c r="AT33" s="430"/>
      <c r="AU33" s="1"/>
      <c r="AV33" s="1"/>
      <c r="AW33" s="1"/>
      <c r="AX33" s="1"/>
      <c r="AY33" s="1"/>
      <c r="AZ33" s="1"/>
      <c r="BA33" s="1"/>
      <c r="BB33" s="1"/>
      <c r="BC33" s="1"/>
      <c r="BD33" s="1"/>
      <c r="BE33" s="1"/>
      <c r="BF33" s="1"/>
      <c r="BG33" s="1"/>
      <c r="BH33" s="1"/>
      <c r="BI33" s="1"/>
    </row>
    <row r="34" spans="1:61" ht="14.25" customHeight="1">
      <c r="A34" s="1"/>
      <c r="B34" s="446"/>
      <c r="C34" s="272"/>
      <c r="D34" s="273"/>
      <c r="E34" s="284"/>
      <c r="F34" s="272"/>
      <c r="G34" s="272"/>
      <c r="H34" s="272"/>
      <c r="I34" s="272"/>
      <c r="J34" s="474" t="e">
        <f>IF(AND(#REF!="Baja",#REF!="Leve"),CONCATENATE("R",#REF!),"")</f>
        <v>#REF!</v>
      </c>
      <c r="K34" s="347"/>
      <c r="L34" s="471" t="e">
        <f>IF(AND(#REF!="Baja",#REF!="Leve"),CONCATENATE("R",#REF!),"")</f>
        <v>#REF!</v>
      </c>
      <c r="M34" s="347"/>
      <c r="N34" s="471" t="e">
        <f>IF(AND(#REF!="Baja",#REF!="Leve"),CONCATENATE("R",#REF!),"")</f>
        <v>#REF!</v>
      </c>
      <c r="O34" s="449"/>
      <c r="P34" s="465" t="e">
        <f>IF(AND(#REF!="Baja",#REF!="Menor"),CONCATENATE("R",#REF!),"")</f>
        <v>#REF!</v>
      </c>
      <c r="Q34" s="347"/>
      <c r="R34" s="465" t="e">
        <f>IF(AND(#REF!="Baja",#REF!="Menor"),CONCATENATE("R",#REF!),"")</f>
        <v>#REF!</v>
      </c>
      <c r="S34" s="347"/>
      <c r="T34" s="465" t="e">
        <f>IF(AND(#REF!="Baja",#REF!="Menor"),CONCATENATE("R",#REF!),"")</f>
        <v>#REF!</v>
      </c>
      <c r="U34" s="449"/>
      <c r="V34" s="466" t="e">
        <f>IF(AND(#REF!="Baja",#REF!="Moderado"),CONCATENATE("R",#REF!),"")</f>
        <v>#REF!</v>
      </c>
      <c r="W34" s="347"/>
      <c r="X34" s="465" t="e">
        <f>IF(AND(#REF!="Baja",#REF!="Moderado"),CONCATENATE("R",#REF!),"")</f>
        <v>#REF!</v>
      </c>
      <c r="Y34" s="347"/>
      <c r="Z34" s="465" t="e">
        <f>IF(AND(#REF!="Baja",#REF!="Moderado"),CONCATENATE("R",#REF!),"")</f>
        <v>#REF!</v>
      </c>
      <c r="AA34" s="449"/>
      <c r="AB34" s="452" t="e">
        <f>IF(AND(#REF!="Baja",#REF!="Mayor"),CONCATENATE("R",#REF!),"")</f>
        <v>#REF!</v>
      </c>
      <c r="AC34" s="347"/>
      <c r="AD34" s="451" t="e">
        <f>IF(AND(#REF!="Baja",#REF!="Mayor"),CONCATENATE("R",#REF!),"")</f>
        <v>#REF!</v>
      </c>
      <c r="AE34" s="347"/>
      <c r="AF34" s="451" t="e">
        <f>IF(AND(#REF!="Baja",#REF!="Mayor"),CONCATENATE("R",#REF!),"")</f>
        <v>#REF!</v>
      </c>
      <c r="AG34" s="449"/>
      <c r="AH34" s="454" t="e">
        <f>IF(AND(#REF!="Baja",#REF!="Catastrófico"),CONCATENATE("R",#REF!),"")</f>
        <v>#REF!</v>
      </c>
      <c r="AI34" s="347"/>
      <c r="AJ34" s="455" t="e">
        <f>IF(AND(#REF!="Baja",#REF!="Catastrófico"),CONCATENATE("R",#REF!),"")</f>
        <v>#REF!</v>
      </c>
      <c r="AK34" s="347"/>
      <c r="AL34" s="455" t="e">
        <f>IF(AND(#REF!="Baja",#REF!="Catastrófico"),CONCATENATE("R",#REF!),"")</f>
        <v>#REF!</v>
      </c>
      <c r="AM34" s="449"/>
      <c r="AN34" s="1"/>
      <c r="AO34" s="429"/>
      <c r="AP34" s="272"/>
      <c r="AQ34" s="272"/>
      <c r="AR34" s="272"/>
      <c r="AS34" s="272"/>
      <c r="AT34" s="430"/>
      <c r="AU34" s="1"/>
      <c r="AV34" s="1"/>
      <c r="AW34" s="1"/>
      <c r="AX34" s="1"/>
      <c r="AY34" s="1"/>
      <c r="AZ34" s="1"/>
      <c r="BA34" s="1"/>
      <c r="BB34" s="1"/>
      <c r="BC34" s="1"/>
      <c r="BD34" s="1"/>
      <c r="BE34" s="1"/>
      <c r="BF34" s="1"/>
      <c r="BG34" s="1"/>
      <c r="BH34" s="1"/>
      <c r="BI34" s="1"/>
    </row>
    <row r="35" spans="1:61" ht="14.25" customHeight="1">
      <c r="A35" s="1"/>
      <c r="B35" s="446"/>
      <c r="C35" s="272"/>
      <c r="D35" s="273"/>
      <c r="E35" s="284"/>
      <c r="F35" s="272"/>
      <c r="G35" s="272"/>
      <c r="H35" s="272"/>
      <c r="I35" s="272"/>
      <c r="J35" s="453"/>
      <c r="K35" s="350"/>
      <c r="L35" s="348"/>
      <c r="M35" s="350"/>
      <c r="N35" s="348"/>
      <c r="O35" s="450"/>
      <c r="P35" s="348"/>
      <c r="Q35" s="350"/>
      <c r="R35" s="348"/>
      <c r="S35" s="350"/>
      <c r="T35" s="348"/>
      <c r="U35" s="450"/>
      <c r="V35" s="453"/>
      <c r="W35" s="350"/>
      <c r="X35" s="348"/>
      <c r="Y35" s="350"/>
      <c r="Z35" s="348"/>
      <c r="AA35" s="450"/>
      <c r="AB35" s="453"/>
      <c r="AC35" s="350"/>
      <c r="AD35" s="348"/>
      <c r="AE35" s="350"/>
      <c r="AF35" s="348"/>
      <c r="AG35" s="450"/>
      <c r="AH35" s="453"/>
      <c r="AI35" s="350"/>
      <c r="AJ35" s="348"/>
      <c r="AK35" s="350"/>
      <c r="AL35" s="348"/>
      <c r="AM35" s="450"/>
      <c r="AN35" s="1"/>
      <c r="AO35" s="429"/>
      <c r="AP35" s="272"/>
      <c r="AQ35" s="272"/>
      <c r="AR35" s="272"/>
      <c r="AS35" s="272"/>
      <c r="AT35" s="430"/>
      <c r="AU35" s="1"/>
      <c r="AV35" s="1"/>
      <c r="AW35" s="1"/>
      <c r="AX35" s="1"/>
      <c r="AY35" s="1"/>
      <c r="AZ35" s="1"/>
      <c r="BA35" s="1"/>
      <c r="BB35" s="1"/>
      <c r="BC35" s="1"/>
      <c r="BD35" s="1"/>
      <c r="BE35" s="1"/>
      <c r="BF35" s="1"/>
      <c r="BG35" s="1"/>
      <c r="BH35" s="1"/>
      <c r="BI35" s="1"/>
    </row>
    <row r="36" spans="1:61" ht="14.25" customHeight="1">
      <c r="A36" s="1"/>
      <c r="B36" s="446"/>
      <c r="C36" s="272"/>
      <c r="D36" s="273"/>
      <c r="E36" s="284"/>
      <c r="F36" s="272"/>
      <c r="G36" s="272"/>
      <c r="H36" s="272"/>
      <c r="I36" s="272"/>
      <c r="J36" s="474" t="e">
        <f>IF(AND(#REF!="Baja",#REF!="Leve"),CONCATENATE("R",#REF!),"")</f>
        <v>#REF!</v>
      </c>
      <c r="K36" s="347"/>
      <c r="L36" s="471" t="e">
        <f>IF(AND(#REF!="Baja",#REF!="Leve"),CONCATENATE("R",#REF!),"")</f>
        <v>#REF!</v>
      </c>
      <c r="M36" s="347"/>
      <c r="N36" s="471" t="e">
        <f>IF(AND('Mapa final'!#REF!="Baja",'Mapa final'!#REF!="Leve"),CONCATENATE("R",'Mapa final'!#REF!),"")</f>
        <v>#REF!</v>
      </c>
      <c r="O36" s="449"/>
      <c r="P36" s="465" t="e">
        <f>IF(AND(#REF!="Baja",#REF!="Menor"),CONCATENATE("R",#REF!),"")</f>
        <v>#REF!</v>
      </c>
      <c r="Q36" s="347"/>
      <c r="R36" s="465" t="e">
        <f>IF(AND(#REF!="Baja",#REF!="Menor"),CONCATENATE("R",#REF!),"")</f>
        <v>#REF!</v>
      </c>
      <c r="S36" s="347"/>
      <c r="T36" s="465" t="e">
        <f>IF(AND('Mapa final'!#REF!="Baja",'Mapa final'!#REF!="Menor"),CONCATENATE("R",'Mapa final'!#REF!),"")</f>
        <v>#REF!</v>
      </c>
      <c r="U36" s="449"/>
      <c r="V36" s="466" t="e">
        <f>IF(AND(#REF!="Baja",#REF!="Moderado"),CONCATENATE("R",#REF!),"")</f>
        <v>#REF!</v>
      </c>
      <c r="W36" s="347"/>
      <c r="X36" s="465" t="e">
        <f>IF(AND(#REF!="Baja",#REF!="Moderado"),CONCATENATE("R",#REF!),"")</f>
        <v>#REF!</v>
      </c>
      <c r="Y36" s="347"/>
      <c r="Z36" s="465" t="e">
        <f>IF(AND('Mapa final'!#REF!="Baja",'Mapa final'!#REF!="Moderado"),CONCATENATE("R",'Mapa final'!#REF!),"")</f>
        <v>#REF!</v>
      </c>
      <c r="AA36" s="449"/>
      <c r="AB36" s="452" t="e">
        <f>IF(AND(#REF!="Baja",#REF!="Mayor"),CONCATENATE("R",#REF!),"")</f>
        <v>#REF!</v>
      </c>
      <c r="AC36" s="347"/>
      <c r="AD36" s="451" t="e">
        <f>IF(AND(#REF!="Baja",#REF!="Mayor"),CONCATENATE("R",#REF!),"")</f>
        <v>#REF!</v>
      </c>
      <c r="AE36" s="347"/>
      <c r="AF36" s="451" t="e">
        <f>IF(AND('Mapa final'!#REF!="Baja",'Mapa final'!#REF!="Mayor"),CONCATENATE("R",'Mapa final'!#REF!),"")</f>
        <v>#REF!</v>
      </c>
      <c r="AG36" s="449"/>
      <c r="AH36" s="454" t="e">
        <f>IF(AND(#REF!="Baja",#REF!="Catastrófico"),CONCATENATE("R",#REF!),"")</f>
        <v>#REF!</v>
      </c>
      <c r="AI36" s="347"/>
      <c r="AJ36" s="455" t="e">
        <f>IF(AND(#REF!="Baja",#REF!="Catastrófico"),CONCATENATE("R",#REF!),"")</f>
        <v>#REF!</v>
      </c>
      <c r="AK36" s="347"/>
      <c r="AL36" s="455" t="e">
        <f>IF(AND('Mapa final'!#REF!="Baja",'Mapa final'!#REF!="Catastrófico"),CONCATENATE("R",'Mapa final'!#REF!),"")</f>
        <v>#REF!</v>
      </c>
      <c r="AM36" s="449"/>
      <c r="AN36" s="1"/>
      <c r="AO36" s="429"/>
      <c r="AP36" s="272"/>
      <c r="AQ36" s="272"/>
      <c r="AR36" s="272"/>
      <c r="AS36" s="272"/>
      <c r="AT36" s="430"/>
      <c r="AU36" s="1"/>
      <c r="AV36" s="1"/>
      <c r="AW36" s="1"/>
      <c r="AX36" s="1"/>
      <c r="AY36" s="1"/>
      <c r="AZ36" s="1"/>
      <c r="BA36" s="1"/>
      <c r="BB36" s="1"/>
      <c r="BC36" s="1"/>
      <c r="BD36" s="1"/>
      <c r="BE36" s="1"/>
      <c r="BF36" s="1"/>
      <c r="BG36" s="1"/>
      <c r="BH36" s="1"/>
      <c r="BI36" s="1"/>
    </row>
    <row r="37" spans="1:61" ht="14.25" customHeight="1">
      <c r="A37" s="1"/>
      <c r="B37" s="446"/>
      <c r="C37" s="272"/>
      <c r="D37" s="273"/>
      <c r="E37" s="440"/>
      <c r="F37" s="441"/>
      <c r="G37" s="441"/>
      <c r="H37" s="441"/>
      <c r="I37" s="441"/>
      <c r="J37" s="440"/>
      <c r="K37" s="459"/>
      <c r="L37" s="460"/>
      <c r="M37" s="459"/>
      <c r="N37" s="460"/>
      <c r="O37" s="442"/>
      <c r="P37" s="460"/>
      <c r="Q37" s="459"/>
      <c r="R37" s="460"/>
      <c r="S37" s="459"/>
      <c r="T37" s="460"/>
      <c r="U37" s="442"/>
      <c r="V37" s="440"/>
      <c r="W37" s="459"/>
      <c r="X37" s="460"/>
      <c r="Y37" s="459"/>
      <c r="Z37" s="460"/>
      <c r="AA37" s="442"/>
      <c r="AB37" s="440"/>
      <c r="AC37" s="459"/>
      <c r="AD37" s="460"/>
      <c r="AE37" s="459"/>
      <c r="AF37" s="460"/>
      <c r="AG37" s="442"/>
      <c r="AH37" s="440"/>
      <c r="AI37" s="459"/>
      <c r="AJ37" s="460"/>
      <c r="AK37" s="459"/>
      <c r="AL37" s="460"/>
      <c r="AM37" s="442"/>
      <c r="AN37" s="1"/>
      <c r="AO37" s="431"/>
      <c r="AP37" s="432"/>
      <c r="AQ37" s="432"/>
      <c r="AR37" s="432"/>
      <c r="AS37" s="432"/>
      <c r="AT37" s="433"/>
      <c r="AU37" s="1"/>
      <c r="AV37" s="1"/>
      <c r="AW37" s="1"/>
      <c r="AX37" s="1"/>
      <c r="AY37" s="1"/>
      <c r="AZ37" s="1"/>
      <c r="BA37" s="1"/>
      <c r="BB37" s="1"/>
      <c r="BC37" s="1"/>
      <c r="BD37" s="1"/>
      <c r="BE37" s="1"/>
      <c r="BF37" s="1"/>
      <c r="BG37" s="1"/>
      <c r="BH37" s="1"/>
      <c r="BI37" s="1"/>
    </row>
    <row r="38" spans="1:61" ht="14.25" customHeight="1">
      <c r="A38" s="1"/>
      <c r="B38" s="446"/>
      <c r="C38" s="272"/>
      <c r="D38" s="273"/>
      <c r="E38" s="472" t="s">
        <v>190</v>
      </c>
      <c r="F38" s="438"/>
      <c r="G38" s="438"/>
      <c r="H38" s="438"/>
      <c r="I38" s="439"/>
      <c r="J38" s="473" t="str">
        <f ca="1">IF(AND('Mapa final'!$M$28="Muy Baja",'Mapa final'!$Q$28="Leve"),CONCATENATE("R",'Mapa final'!$A$28),"")</f>
        <v/>
      </c>
      <c r="K38" s="457"/>
      <c r="L38" s="475" t="str">
        <f ca="1">IF(AND('Mapa final'!$M$32="Muy Baja",'Mapa final'!$Q$32="Leve"),CONCATENATE("R",'Mapa final'!$A$32),"")</f>
        <v/>
      </c>
      <c r="M38" s="457"/>
      <c r="N38" s="475" t="str">
        <f ca="1">IF(AND('Mapa final'!$M$33="Muy Baja",'Mapa final'!$Q$33="Leve"),CONCATENATE("R",'Mapa final'!$A$33),"")</f>
        <v/>
      </c>
      <c r="O38" s="439"/>
      <c r="P38" s="473" t="str">
        <f ca="1">IF(AND('Mapa final'!$M$28="Muy Baja",'Mapa final'!$Q$28="Menor"),CONCATENATE("R",'Mapa final'!$A$28),"")</f>
        <v/>
      </c>
      <c r="Q38" s="457"/>
      <c r="R38" s="475" t="str">
        <f ca="1">IF(AND('Mapa final'!$M$32="Muy Baja",'Mapa final'!$Q$32="Menor"),CONCATENATE("R",'Mapa final'!$A$32),"")</f>
        <v/>
      </c>
      <c r="S38" s="457"/>
      <c r="T38" s="475" t="str">
        <f ca="1">IF(AND('Mapa final'!$M$33="Muy Baja",'Mapa final'!$Q$33="Menor"),CONCATENATE("R",'Mapa final'!$A$33),"")</f>
        <v/>
      </c>
      <c r="U38" s="439"/>
      <c r="V38" s="462" t="str">
        <f ca="1">IF(AND('Mapa final'!$M$28="Muy Baja",'Mapa final'!$Q$28="Moderado"),CONCATENATE("R",'Mapa final'!$A$28),"")</f>
        <v/>
      </c>
      <c r="W38" s="457"/>
      <c r="X38" s="461" t="str">
        <f ca="1">IF(AND('Mapa final'!$M$32="Muy Baja",'Mapa final'!$Q$32="Moderado"),CONCATENATE("R",'Mapa final'!$A$32),"")</f>
        <v/>
      </c>
      <c r="Y38" s="457"/>
      <c r="Z38" s="461" t="str">
        <f ca="1">IF(AND('Mapa final'!$M$33="Muy Baja",'Mapa final'!$Q$33="Moderado"),CONCATENATE("R",'Mapa final'!$A$33),"")</f>
        <v/>
      </c>
      <c r="AA38" s="439"/>
      <c r="AB38" s="456" t="str">
        <f ca="1">IF(AND('Mapa final'!$M$28="Muy Baja",'Mapa final'!$Q$28="Mayor"),CONCATENATE("R",'Mapa final'!$A$28),"")</f>
        <v/>
      </c>
      <c r="AC38" s="457"/>
      <c r="AD38" s="458" t="str">
        <f ca="1">IF(AND('Mapa final'!$M$32="Muy Baja",'Mapa final'!$Q$32="Mayor"),CONCATENATE("R",'Mapa final'!$A$32),"")</f>
        <v/>
      </c>
      <c r="AE38" s="457"/>
      <c r="AF38" s="458" t="str">
        <f ca="1">IF(AND('Mapa final'!$M$33="Muy Baja",'Mapa final'!$Q$33="Mayor"),CONCATENATE("R",'Mapa final'!$A$33),"")</f>
        <v/>
      </c>
      <c r="AG38" s="439"/>
      <c r="AH38" s="463" t="str">
        <f ca="1">IF(AND('Mapa final'!$M$28="Muy Baja",'Mapa final'!$Q$28="Catastrófico"),CONCATENATE("R",'Mapa final'!$A$28),"")</f>
        <v/>
      </c>
      <c r="AI38" s="457"/>
      <c r="AJ38" s="464" t="str">
        <f ca="1">IF(AND('Mapa final'!$M$32="Muy Baja",'Mapa final'!$Q$32="Catastrófico"),CONCATENATE("R",'Mapa final'!$A$32),"")</f>
        <v/>
      </c>
      <c r="AK38" s="457"/>
      <c r="AL38" s="464" t="str">
        <f ca="1">IF(AND('Mapa final'!$M$33="Muy Baja",'Mapa final'!$Q$33="Catastrófico"),CONCATENATE("R",'Mapa final'!$A$33),"")</f>
        <v/>
      </c>
      <c r="AM38" s="439"/>
      <c r="AN38" s="1"/>
      <c r="AO38" s="1"/>
      <c r="AP38" s="1"/>
      <c r="AQ38" s="1"/>
      <c r="AR38" s="1"/>
      <c r="AS38" s="1"/>
      <c r="AT38" s="1"/>
      <c r="AU38" s="1"/>
      <c r="AV38" s="1"/>
      <c r="AW38" s="1"/>
      <c r="AX38" s="1"/>
      <c r="AY38" s="1"/>
      <c r="AZ38" s="1"/>
      <c r="BA38" s="1"/>
      <c r="BB38" s="1"/>
      <c r="BC38" s="1"/>
      <c r="BD38" s="1"/>
      <c r="BE38" s="1"/>
      <c r="BF38" s="1"/>
      <c r="BG38" s="1"/>
      <c r="BH38" s="1"/>
      <c r="BI38" s="1"/>
    </row>
    <row r="39" spans="1:61" ht="14.25" customHeight="1">
      <c r="A39" s="1"/>
      <c r="B39" s="446"/>
      <c r="C39" s="272"/>
      <c r="D39" s="273"/>
      <c r="E39" s="284"/>
      <c r="F39" s="272"/>
      <c r="G39" s="272"/>
      <c r="H39" s="272"/>
      <c r="I39" s="273"/>
      <c r="J39" s="453"/>
      <c r="K39" s="350"/>
      <c r="L39" s="348"/>
      <c r="M39" s="350"/>
      <c r="N39" s="348"/>
      <c r="O39" s="450"/>
      <c r="P39" s="453"/>
      <c r="Q39" s="350"/>
      <c r="R39" s="348"/>
      <c r="S39" s="350"/>
      <c r="T39" s="348"/>
      <c r="U39" s="450"/>
      <c r="V39" s="453"/>
      <c r="W39" s="350"/>
      <c r="X39" s="348"/>
      <c r="Y39" s="350"/>
      <c r="Z39" s="348"/>
      <c r="AA39" s="450"/>
      <c r="AB39" s="453"/>
      <c r="AC39" s="350"/>
      <c r="AD39" s="348"/>
      <c r="AE39" s="350"/>
      <c r="AF39" s="348"/>
      <c r="AG39" s="450"/>
      <c r="AH39" s="453"/>
      <c r="AI39" s="350"/>
      <c r="AJ39" s="348"/>
      <c r="AK39" s="350"/>
      <c r="AL39" s="348"/>
      <c r="AM39" s="450"/>
      <c r="AN39" s="1"/>
      <c r="AO39" s="1"/>
      <c r="AP39" s="1"/>
      <c r="AQ39" s="1"/>
      <c r="AR39" s="1"/>
      <c r="AS39" s="1"/>
      <c r="AT39" s="1"/>
      <c r="AU39" s="1"/>
      <c r="AV39" s="1"/>
      <c r="AW39" s="1"/>
      <c r="AX39" s="1"/>
      <c r="AY39" s="1"/>
      <c r="AZ39" s="1"/>
      <c r="BA39" s="1"/>
      <c r="BB39" s="1"/>
      <c r="BC39" s="1"/>
      <c r="BD39" s="1"/>
      <c r="BE39" s="1"/>
      <c r="BF39" s="1"/>
      <c r="BG39" s="1"/>
      <c r="BH39" s="1"/>
      <c r="BI39" s="1"/>
    </row>
    <row r="40" spans="1:61" ht="14.25" customHeight="1">
      <c r="A40" s="1"/>
      <c r="B40" s="446"/>
      <c r="C40" s="272"/>
      <c r="D40" s="273"/>
      <c r="E40" s="284"/>
      <c r="F40" s="272"/>
      <c r="G40" s="272"/>
      <c r="H40" s="272"/>
      <c r="I40" s="273"/>
      <c r="J40" s="474" t="str">
        <f ca="1">IF(AND('Mapa final'!$M$35="Muy Baja",'Mapa final'!$Q$35="Leve"),CONCATENATE("R",'Mapa final'!$A$35),"")</f>
        <v/>
      </c>
      <c r="K40" s="347"/>
      <c r="L40" s="471" t="str">
        <f ca="1">IF(AND('Mapa final'!$M$36="Muy Baja",'Mapa final'!$Q$36="Leve"),CONCATENATE("R",'Mapa final'!$A$36),"")</f>
        <v/>
      </c>
      <c r="M40" s="347"/>
      <c r="N40" s="471" t="e">
        <f>IF(AND('Mapa final'!#REF!="Muy Baja",'Mapa final'!#REF!="Leve"),CONCATENATE("R",'Mapa final'!#REF!),"")</f>
        <v>#REF!</v>
      </c>
      <c r="O40" s="449"/>
      <c r="P40" s="474" t="str">
        <f ca="1">IF(AND('Mapa final'!$M$35="Muy Baja",'Mapa final'!$Q$35="Menor"),CONCATENATE("R",'Mapa final'!$A$35),"")</f>
        <v>R4</v>
      </c>
      <c r="Q40" s="347"/>
      <c r="R40" s="471" t="str">
        <f ca="1">IF(AND('Mapa final'!$M$36="Muy Baja",'Mapa final'!$Q$36="Menor"),CONCATENATE("R",'Mapa final'!$A$36),"")</f>
        <v/>
      </c>
      <c r="S40" s="347"/>
      <c r="T40" s="471" t="e">
        <f>IF(AND('Mapa final'!#REF!="Muy Baja",'Mapa final'!#REF!="Menor"),CONCATENATE("R",'Mapa final'!#REF!),"")</f>
        <v>#REF!</v>
      </c>
      <c r="U40" s="449"/>
      <c r="V40" s="466" t="str">
        <f ca="1">IF(AND('Mapa final'!$M$35="Muy Baja",'Mapa final'!$Q$35="Moderado"),CONCATENATE("R",'Mapa final'!$A$35),"")</f>
        <v/>
      </c>
      <c r="W40" s="347"/>
      <c r="X40" s="465" t="str">
        <f ca="1">IF(AND('Mapa final'!$M$36="Muy Baja",'Mapa final'!$Q$36="Moderado"),CONCATENATE("R",'Mapa final'!$A$36),"")</f>
        <v/>
      </c>
      <c r="Y40" s="347"/>
      <c r="Z40" s="465" t="e">
        <f>IF(AND('Mapa final'!#REF!="Muy Baja",'Mapa final'!#REF!="Moderado"),CONCATENATE("R",'Mapa final'!#REF!),"")</f>
        <v>#REF!</v>
      </c>
      <c r="AA40" s="449"/>
      <c r="AB40" s="452" t="str">
        <f ca="1">IF(AND('Mapa final'!$M$35="Muy Baja",'Mapa final'!$Q$35="Mayor"),CONCATENATE("R",'Mapa final'!$A$35),"")</f>
        <v/>
      </c>
      <c r="AC40" s="347"/>
      <c r="AD40" s="451" t="str">
        <f ca="1">IF(AND('Mapa final'!$M$36="Muy Baja",'Mapa final'!$Q$36="Mayor"),CONCATENATE("R",'Mapa final'!$A$36),"")</f>
        <v/>
      </c>
      <c r="AE40" s="347"/>
      <c r="AF40" s="451" t="e">
        <f>IF(AND('Mapa final'!#REF!="Muy Baja",'Mapa final'!#REF!="Mayor"),CONCATENATE("R",'Mapa final'!#REF!),"")</f>
        <v>#REF!</v>
      </c>
      <c r="AG40" s="449"/>
      <c r="AH40" s="454" t="str">
        <f ca="1">IF(AND('Mapa final'!$M$35="Muy Baja",'Mapa final'!$Q$35="Catastrófico"),CONCATENATE("R",'Mapa final'!$A$35),"")</f>
        <v/>
      </c>
      <c r="AI40" s="347"/>
      <c r="AJ40" s="455" t="str">
        <f ca="1">IF(AND('Mapa final'!$M$36="Muy Baja",'Mapa final'!$Q$36="Catastrófico"),CONCATENATE("R",'Mapa final'!$A$36),"")</f>
        <v/>
      </c>
      <c r="AK40" s="347"/>
      <c r="AL40" s="455" t="e">
        <f>IF(AND('Mapa final'!#REF!="Muy Baja",'Mapa final'!#REF!="Catastrófico"),CONCATENATE("R",'Mapa final'!#REF!),"")</f>
        <v>#REF!</v>
      </c>
      <c r="AM40" s="449"/>
      <c r="AN40" s="1"/>
      <c r="AO40" s="1"/>
      <c r="AP40" s="1"/>
      <c r="AQ40" s="1"/>
      <c r="AR40" s="1"/>
      <c r="AS40" s="1"/>
      <c r="AT40" s="1"/>
      <c r="AU40" s="1"/>
      <c r="AV40" s="1"/>
      <c r="AW40" s="1"/>
      <c r="AX40" s="1"/>
      <c r="AY40" s="1"/>
      <c r="AZ40" s="1"/>
      <c r="BA40" s="1"/>
      <c r="BB40" s="1"/>
      <c r="BC40" s="1"/>
      <c r="BD40" s="1"/>
      <c r="BE40" s="1"/>
      <c r="BF40" s="1"/>
      <c r="BG40" s="1"/>
      <c r="BH40" s="1"/>
      <c r="BI40" s="1"/>
    </row>
    <row r="41" spans="1:61" ht="14.25" customHeight="1">
      <c r="A41" s="1"/>
      <c r="B41" s="446"/>
      <c r="C41" s="272"/>
      <c r="D41" s="273"/>
      <c r="E41" s="284"/>
      <c r="F41" s="272"/>
      <c r="G41" s="272"/>
      <c r="H41" s="272"/>
      <c r="I41" s="273"/>
      <c r="J41" s="453"/>
      <c r="K41" s="350"/>
      <c r="L41" s="348"/>
      <c r="M41" s="350"/>
      <c r="N41" s="348"/>
      <c r="O41" s="450"/>
      <c r="P41" s="453"/>
      <c r="Q41" s="350"/>
      <c r="R41" s="348"/>
      <c r="S41" s="350"/>
      <c r="T41" s="348"/>
      <c r="U41" s="450"/>
      <c r="V41" s="453"/>
      <c r="W41" s="350"/>
      <c r="X41" s="348"/>
      <c r="Y41" s="350"/>
      <c r="Z41" s="348"/>
      <c r="AA41" s="450"/>
      <c r="AB41" s="453"/>
      <c r="AC41" s="350"/>
      <c r="AD41" s="348"/>
      <c r="AE41" s="350"/>
      <c r="AF41" s="348"/>
      <c r="AG41" s="450"/>
      <c r="AH41" s="453"/>
      <c r="AI41" s="350"/>
      <c r="AJ41" s="348"/>
      <c r="AK41" s="350"/>
      <c r="AL41" s="348"/>
      <c r="AM41" s="450"/>
      <c r="AN41" s="1"/>
      <c r="AO41" s="1"/>
      <c r="AP41" s="1"/>
      <c r="AQ41" s="1"/>
      <c r="AR41" s="1"/>
      <c r="AS41" s="1"/>
      <c r="AT41" s="1"/>
      <c r="AU41" s="1"/>
      <c r="AV41" s="1"/>
      <c r="AW41" s="1"/>
      <c r="AX41" s="1"/>
      <c r="AY41" s="1"/>
      <c r="AZ41" s="1"/>
      <c r="BA41" s="1"/>
      <c r="BB41" s="1"/>
      <c r="BC41" s="1"/>
      <c r="BD41" s="1"/>
      <c r="BE41" s="1"/>
      <c r="BF41" s="1"/>
      <c r="BG41" s="1"/>
      <c r="BH41" s="1"/>
      <c r="BI41" s="1"/>
    </row>
    <row r="42" spans="1:61" ht="14.25" customHeight="1">
      <c r="A42" s="1"/>
      <c r="B42" s="446"/>
      <c r="C42" s="272"/>
      <c r="D42" s="273"/>
      <c r="E42" s="284"/>
      <c r="F42" s="272"/>
      <c r="G42" s="272"/>
      <c r="H42" s="272"/>
      <c r="I42" s="273"/>
      <c r="J42" s="474" t="e">
        <f>IF(AND(#REF!="Muy Baja",#REF!="Leve"),CONCATENATE("R",#REF!),"")</f>
        <v>#REF!</v>
      </c>
      <c r="K42" s="347"/>
      <c r="L42" s="471" t="e">
        <f>IF(AND(#REF!="Muy Baja",#REF!="Leve"),CONCATENATE("R",#REF!),"")</f>
        <v>#REF!</v>
      </c>
      <c r="M42" s="347"/>
      <c r="N42" s="471" t="e">
        <f>IF(AND(#REF!="Muy Baja",#REF!="Leve"),CONCATENATE("R",#REF!),"")</f>
        <v>#REF!</v>
      </c>
      <c r="O42" s="449"/>
      <c r="P42" s="474" t="e">
        <f>IF(AND(#REF!="Muy Baja",#REF!="Menor"),CONCATENATE("R",#REF!),"")</f>
        <v>#REF!</v>
      </c>
      <c r="Q42" s="347"/>
      <c r="R42" s="471" t="e">
        <f>IF(AND(#REF!="Muy Baja",#REF!="Menor"),CONCATENATE("R",#REF!),"")</f>
        <v>#REF!</v>
      </c>
      <c r="S42" s="347"/>
      <c r="T42" s="471" t="e">
        <f>IF(AND(#REF!="Muy Baja",#REF!="Menor"),CONCATENATE("R",#REF!),"")</f>
        <v>#REF!</v>
      </c>
      <c r="U42" s="449"/>
      <c r="V42" s="466" t="e">
        <f>IF(AND(#REF!="Muy Baja",#REF!="Moderado"),CONCATENATE("R",#REF!),"")</f>
        <v>#REF!</v>
      </c>
      <c r="W42" s="347"/>
      <c r="X42" s="465" t="e">
        <f>IF(AND(#REF!="Muy Baja",#REF!="Moderado"),CONCATENATE("R",#REF!),"")</f>
        <v>#REF!</v>
      </c>
      <c r="Y42" s="347"/>
      <c r="Z42" s="465" t="e">
        <f>IF(AND(#REF!="Muy Baja",#REF!="Moderado"),CONCATENATE("R",#REF!),"")</f>
        <v>#REF!</v>
      </c>
      <c r="AA42" s="449"/>
      <c r="AB42" s="452" t="e">
        <f>IF(AND(#REF!="Muy Baja",#REF!="Mayor"),CONCATENATE("R",#REF!),"")</f>
        <v>#REF!</v>
      </c>
      <c r="AC42" s="347"/>
      <c r="AD42" s="451" t="e">
        <f>IF(AND(#REF!="Muy Baja",#REF!="Mayor"),CONCATENATE("R",#REF!),"")</f>
        <v>#REF!</v>
      </c>
      <c r="AE42" s="347"/>
      <c r="AF42" s="451" t="e">
        <f>IF(AND(#REF!="Muy Baja",#REF!="Mayor"),CONCATENATE("R",#REF!),"")</f>
        <v>#REF!</v>
      </c>
      <c r="AG42" s="449"/>
      <c r="AH42" s="454" t="e">
        <f>IF(AND(#REF!="Muy Baja",#REF!="Catastrófico"),CONCATENATE("R",#REF!),"")</f>
        <v>#REF!</v>
      </c>
      <c r="AI42" s="347"/>
      <c r="AJ42" s="455" t="e">
        <f>IF(AND(#REF!="Muy Baja",#REF!="Catastrófico"),CONCATENATE("R",#REF!),"")</f>
        <v>#REF!</v>
      </c>
      <c r="AK42" s="347"/>
      <c r="AL42" s="455" t="e">
        <f>IF(AND(#REF!="Muy Baja",#REF!="Catastrófico"),CONCATENATE("R",#REF!),"")</f>
        <v>#REF!</v>
      </c>
      <c r="AM42" s="449"/>
      <c r="AN42" s="1"/>
      <c r="AO42" s="1"/>
      <c r="AP42" s="1"/>
      <c r="AQ42" s="1"/>
      <c r="AR42" s="1"/>
      <c r="AS42" s="1"/>
      <c r="AT42" s="1"/>
      <c r="AU42" s="1"/>
      <c r="AV42" s="1"/>
      <c r="AW42" s="1"/>
      <c r="AX42" s="1"/>
      <c r="AY42" s="1"/>
      <c r="AZ42" s="1"/>
      <c r="BA42" s="1"/>
      <c r="BB42" s="1"/>
      <c r="BC42" s="1"/>
      <c r="BD42" s="1"/>
      <c r="BE42" s="1"/>
      <c r="BF42" s="1"/>
      <c r="BG42" s="1"/>
      <c r="BH42" s="1"/>
      <c r="BI42" s="1"/>
    </row>
    <row r="43" spans="1:61" ht="14.25" customHeight="1">
      <c r="A43" s="1"/>
      <c r="B43" s="446"/>
      <c r="C43" s="272"/>
      <c r="D43" s="273"/>
      <c r="E43" s="284"/>
      <c r="F43" s="272"/>
      <c r="G43" s="272"/>
      <c r="H43" s="272"/>
      <c r="I43" s="273"/>
      <c r="J43" s="453"/>
      <c r="K43" s="350"/>
      <c r="L43" s="348"/>
      <c r="M43" s="350"/>
      <c r="N43" s="348"/>
      <c r="O43" s="450"/>
      <c r="P43" s="453"/>
      <c r="Q43" s="350"/>
      <c r="R43" s="348"/>
      <c r="S43" s="350"/>
      <c r="T43" s="348"/>
      <c r="U43" s="450"/>
      <c r="V43" s="453"/>
      <c r="W43" s="350"/>
      <c r="X43" s="348"/>
      <c r="Y43" s="350"/>
      <c r="Z43" s="348"/>
      <c r="AA43" s="450"/>
      <c r="AB43" s="453"/>
      <c r="AC43" s="350"/>
      <c r="AD43" s="348"/>
      <c r="AE43" s="350"/>
      <c r="AF43" s="348"/>
      <c r="AG43" s="450"/>
      <c r="AH43" s="453"/>
      <c r="AI43" s="350"/>
      <c r="AJ43" s="348"/>
      <c r="AK43" s="350"/>
      <c r="AL43" s="348"/>
      <c r="AM43" s="450"/>
      <c r="AN43" s="1"/>
      <c r="AO43" s="1"/>
      <c r="AP43" s="1"/>
      <c r="AQ43" s="1"/>
      <c r="AR43" s="1"/>
      <c r="AS43" s="1"/>
      <c r="AT43" s="1"/>
      <c r="AU43" s="1"/>
      <c r="AV43" s="1"/>
      <c r="AW43" s="1"/>
      <c r="AX43" s="1"/>
      <c r="AY43" s="1"/>
      <c r="AZ43" s="1"/>
      <c r="BA43" s="1"/>
      <c r="BB43" s="1"/>
      <c r="BC43" s="1"/>
      <c r="BD43" s="1"/>
      <c r="BE43" s="1"/>
      <c r="BF43" s="1"/>
      <c r="BG43" s="1"/>
      <c r="BH43" s="1"/>
      <c r="BI43" s="1"/>
    </row>
    <row r="44" spans="1:61" ht="14.25" customHeight="1">
      <c r="A44" s="1"/>
      <c r="B44" s="446"/>
      <c r="C44" s="272"/>
      <c r="D44" s="273"/>
      <c r="E44" s="284"/>
      <c r="F44" s="272"/>
      <c r="G44" s="272"/>
      <c r="H44" s="272"/>
      <c r="I44" s="273"/>
      <c r="J44" s="474" t="e">
        <f>IF(AND(#REF!="Muy Baja",#REF!="Leve"),CONCATENATE("R",#REF!),"")</f>
        <v>#REF!</v>
      </c>
      <c r="K44" s="347"/>
      <c r="L44" s="471" t="e">
        <f>IF(AND(#REF!="Muy Baja",#REF!="Leve"),CONCATENATE("R",#REF!),"")</f>
        <v>#REF!</v>
      </c>
      <c r="M44" s="347"/>
      <c r="N44" s="471" t="e">
        <f>IF(AND('Mapa final'!#REF!="Muy Baja",'Mapa final'!#REF!="Leve"),CONCATENATE("R",'Mapa final'!#REF!),"")</f>
        <v>#REF!</v>
      </c>
      <c r="O44" s="449"/>
      <c r="P44" s="474" t="e">
        <f>IF(AND(#REF!="Muy Baja",#REF!="Menor"),CONCATENATE("R",#REF!),"")</f>
        <v>#REF!</v>
      </c>
      <c r="Q44" s="347"/>
      <c r="R44" s="471" t="e">
        <f>IF(AND(#REF!="Muy Baja",#REF!="Menor"),CONCATENATE("R",#REF!),"")</f>
        <v>#REF!</v>
      </c>
      <c r="S44" s="347"/>
      <c r="T44" s="471" t="e">
        <f>IF(AND('Mapa final'!#REF!="Muy Baja",'Mapa final'!#REF!="Menor"),CONCATENATE("R",'Mapa final'!#REF!),"")</f>
        <v>#REF!</v>
      </c>
      <c r="U44" s="449"/>
      <c r="V44" s="466" t="e">
        <f>IF(AND(#REF!="Muy Baja",#REF!="Moderado"),CONCATENATE("R",#REF!),"")</f>
        <v>#REF!</v>
      </c>
      <c r="W44" s="347"/>
      <c r="X44" s="465" t="e">
        <f>IF(AND(#REF!="Muy Baja",#REF!="Moderado"),CONCATENATE("R",#REF!),"")</f>
        <v>#REF!</v>
      </c>
      <c r="Y44" s="347"/>
      <c r="Z44" s="465" t="e">
        <f>IF(AND('Mapa final'!#REF!="Muy Baja",'Mapa final'!#REF!="Moderado"),CONCATENATE("R",'Mapa final'!#REF!),"")</f>
        <v>#REF!</v>
      </c>
      <c r="AA44" s="449"/>
      <c r="AB44" s="452" t="e">
        <f>IF(AND(#REF!="Muy Baja",#REF!="Mayor"),CONCATENATE("R",#REF!),"")</f>
        <v>#REF!</v>
      </c>
      <c r="AC44" s="347"/>
      <c r="AD44" s="451" t="e">
        <f>IF(AND(#REF!="Muy Baja",#REF!="Mayor"),CONCATENATE("R",#REF!),"")</f>
        <v>#REF!</v>
      </c>
      <c r="AE44" s="347"/>
      <c r="AF44" s="451" t="e">
        <f>IF(AND('Mapa final'!#REF!="Muy Baja",'Mapa final'!#REF!="Mayor"),CONCATENATE("R",'Mapa final'!#REF!),"")</f>
        <v>#REF!</v>
      </c>
      <c r="AG44" s="449"/>
      <c r="AH44" s="454" t="e">
        <f>IF(AND(#REF!="Muy Baja",#REF!="Catastrófico"),CONCATENATE("R",#REF!),"")</f>
        <v>#REF!</v>
      </c>
      <c r="AI44" s="347"/>
      <c r="AJ44" s="455" t="e">
        <f>IF(AND(#REF!="Muy Baja",#REF!="Catastrófico"),CONCATENATE("R",#REF!),"")</f>
        <v>#REF!</v>
      </c>
      <c r="AK44" s="347"/>
      <c r="AL44" s="455" t="e">
        <f>IF(AND('Mapa final'!#REF!="Muy Baja",'Mapa final'!#REF!="Catastrófico"),CONCATENATE("R",'Mapa final'!#REF!),"")</f>
        <v>#REF!</v>
      </c>
      <c r="AM44" s="449"/>
      <c r="AN44" s="1"/>
      <c r="AO44" s="1"/>
      <c r="AP44" s="1"/>
      <c r="AQ44" s="1"/>
      <c r="AR44" s="1"/>
      <c r="AS44" s="1"/>
      <c r="AT44" s="1"/>
      <c r="AU44" s="1"/>
      <c r="AV44" s="1"/>
      <c r="AW44" s="1"/>
      <c r="AX44" s="1"/>
      <c r="AY44" s="1"/>
      <c r="AZ44" s="1"/>
      <c r="BA44" s="1"/>
      <c r="BB44" s="1"/>
      <c r="BC44" s="1"/>
      <c r="BD44" s="1"/>
      <c r="BE44" s="1"/>
      <c r="BF44" s="1"/>
      <c r="BG44" s="1"/>
      <c r="BH44" s="1"/>
      <c r="BI44" s="1"/>
    </row>
    <row r="45" spans="1:61" ht="14.25" customHeight="1">
      <c r="A45" s="1"/>
      <c r="B45" s="348"/>
      <c r="C45" s="349"/>
      <c r="D45" s="450"/>
      <c r="E45" s="440"/>
      <c r="F45" s="441"/>
      <c r="G45" s="441"/>
      <c r="H45" s="441"/>
      <c r="I45" s="442"/>
      <c r="J45" s="440"/>
      <c r="K45" s="459"/>
      <c r="L45" s="460"/>
      <c r="M45" s="459"/>
      <c r="N45" s="460"/>
      <c r="O45" s="442"/>
      <c r="P45" s="440"/>
      <c r="Q45" s="459"/>
      <c r="R45" s="460"/>
      <c r="S45" s="459"/>
      <c r="T45" s="460"/>
      <c r="U45" s="442"/>
      <c r="V45" s="440"/>
      <c r="W45" s="459"/>
      <c r="X45" s="460"/>
      <c r="Y45" s="459"/>
      <c r="Z45" s="460"/>
      <c r="AA45" s="442"/>
      <c r="AB45" s="440"/>
      <c r="AC45" s="459"/>
      <c r="AD45" s="460"/>
      <c r="AE45" s="459"/>
      <c r="AF45" s="460"/>
      <c r="AG45" s="442"/>
      <c r="AH45" s="440"/>
      <c r="AI45" s="459"/>
      <c r="AJ45" s="460"/>
      <c r="AK45" s="459"/>
      <c r="AL45" s="460"/>
      <c r="AM45" s="442"/>
      <c r="AN45" s="1"/>
      <c r="AO45" s="1"/>
      <c r="AP45" s="1"/>
      <c r="AQ45" s="1"/>
      <c r="AR45" s="1"/>
      <c r="AS45" s="1"/>
      <c r="AT45" s="1"/>
      <c r="AU45" s="1"/>
      <c r="AV45" s="1"/>
      <c r="AW45" s="1"/>
      <c r="AX45" s="1"/>
      <c r="AY45" s="1"/>
      <c r="AZ45" s="1"/>
      <c r="BA45" s="1"/>
      <c r="BB45" s="1"/>
      <c r="BC45" s="1"/>
      <c r="BD45" s="1"/>
      <c r="BE45" s="1"/>
      <c r="BF45" s="1"/>
      <c r="BG45" s="1"/>
      <c r="BH45" s="1"/>
      <c r="BI45" s="1"/>
    </row>
    <row r="46" spans="1:61" ht="14.25" customHeight="1">
      <c r="A46" s="1"/>
      <c r="B46" s="1"/>
      <c r="C46" s="1"/>
      <c r="D46" s="1"/>
      <c r="E46" s="1"/>
      <c r="F46" s="1"/>
      <c r="G46" s="1"/>
      <c r="H46" s="1"/>
      <c r="I46" s="1"/>
      <c r="J46" s="472" t="s">
        <v>191</v>
      </c>
      <c r="K46" s="438"/>
      <c r="L46" s="438"/>
      <c r="M46" s="438"/>
      <c r="N46" s="438"/>
      <c r="O46" s="439"/>
      <c r="P46" s="472" t="s">
        <v>192</v>
      </c>
      <c r="Q46" s="438"/>
      <c r="R46" s="438"/>
      <c r="S46" s="438"/>
      <c r="T46" s="438"/>
      <c r="U46" s="439"/>
      <c r="V46" s="472" t="s">
        <v>193</v>
      </c>
      <c r="W46" s="438"/>
      <c r="X46" s="438"/>
      <c r="Y46" s="438"/>
      <c r="Z46" s="438"/>
      <c r="AA46" s="439"/>
      <c r="AB46" s="472" t="s">
        <v>194</v>
      </c>
      <c r="AC46" s="438"/>
      <c r="AD46" s="438"/>
      <c r="AE46" s="438"/>
      <c r="AF46" s="438"/>
      <c r="AG46" s="439"/>
      <c r="AH46" s="472" t="s">
        <v>195</v>
      </c>
      <c r="AI46" s="438"/>
      <c r="AJ46" s="438"/>
      <c r="AK46" s="438"/>
      <c r="AL46" s="438"/>
      <c r="AM46" s="439"/>
      <c r="AN46" s="1"/>
      <c r="AO46" s="1"/>
      <c r="AP46" s="1"/>
      <c r="AQ46" s="1"/>
      <c r="AR46" s="1"/>
      <c r="AS46" s="1"/>
      <c r="AT46" s="1"/>
      <c r="AU46" s="1"/>
      <c r="AV46" s="1"/>
      <c r="AW46" s="1"/>
      <c r="AX46" s="1"/>
      <c r="AY46" s="1"/>
      <c r="AZ46" s="1"/>
      <c r="BA46" s="1"/>
      <c r="BB46" s="1"/>
      <c r="BC46" s="1"/>
      <c r="BD46" s="1"/>
      <c r="BE46" s="1"/>
      <c r="BF46" s="1"/>
      <c r="BG46" s="1"/>
      <c r="BH46" s="1"/>
      <c r="BI46" s="1"/>
    </row>
    <row r="47" spans="1:61" ht="14.25" customHeight="1">
      <c r="A47" s="1"/>
      <c r="B47" s="1"/>
      <c r="C47" s="1"/>
      <c r="D47" s="1"/>
      <c r="E47" s="1"/>
      <c r="F47" s="1"/>
      <c r="G47" s="1"/>
      <c r="H47" s="1"/>
      <c r="I47" s="1"/>
      <c r="J47" s="284"/>
      <c r="K47" s="272"/>
      <c r="L47" s="272"/>
      <c r="M47" s="272"/>
      <c r="N47" s="272"/>
      <c r="O47" s="273"/>
      <c r="P47" s="284"/>
      <c r="Q47" s="272"/>
      <c r="R47" s="272"/>
      <c r="S47" s="272"/>
      <c r="T47" s="272"/>
      <c r="U47" s="273"/>
      <c r="V47" s="284"/>
      <c r="W47" s="272"/>
      <c r="X47" s="272"/>
      <c r="Y47" s="272"/>
      <c r="Z47" s="272"/>
      <c r="AA47" s="273"/>
      <c r="AB47" s="284"/>
      <c r="AC47" s="272"/>
      <c r="AD47" s="272"/>
      <c r="AE47" s="272"/>
      <c r="AF47" s="272"/>
      <c r="AG47" s="273"/>
      <c r="AH47" s="284"/>
      <c r="AI47" s="272"/>
      <c r="AJ47" s="272"/>
      <c r="AK47" s="272"/>
      <c r="AL47" s="272"/>
      <c r="AM47" s="273"/>
      <c r="AN47" s="1"/>
      <c r="AO47" s="1"/>
      <c r="AP47" s="1"/>
      <c r="AQ47" s="1"/>
      <c r="AR47" s="1"/>
      <c r="AS47" s="1"/>
      <c r="AT47" s="1"/>
      <c r="AU47" s="1"/>
      <c r="AV47" s="1"/>
      <c r="AW47" s="1"/>
      <c r="AX47" s="1"/>
      <c r="AY47" s="1"/>
      <c r="AZ47" s="1"/>
      <c r="BA47" s="1"/>
      <c r="BB47" s="1"/>
      <c r="BC47" s="1"/>
      <c r="BD47" s="1"/>
      <c r="BE47" s="1"/>
      <c r="BF47" s="1"/>
      <c r="BG47" s="1"/>
      <c r="BH47" s="1"/>
      <c r="BI47" s="1"/>
    </row>
    <row r="48" spans="1:61" ht="14.25" customHeight="1">
      <c r="A48" s="1"/>
      <c r="B48" s="1"/>
      <c r="C48" s="1"/>
      <c r="D48" s="1"/>
      <c r="E48" s="1"/>
      <c r="F48" s="1"/>
      <c r="G48" s="1"/>
      <c r="H48" s="1"/>
      <c r="I48" s="1"/>
      <c r="J48" s="284"/>
      <c r="K48" s="272"/>
      <c r="L48" s="272"/>
      <c r="M48" s="272"/>
      <c r="N48" s="272"/>
      <c r="O48" s="273"/>
      <c r="P48" s="284"/>
      <c r="Q48" s="272"/>
      <c r="R48" s="272"/>
      <c r="S48" s="272"/>
      <c r="T48" s="272"/>
      <c r="U48" s="273"/>
      <c r="V48" s="284"/>
      <c r="W48" s="272"/>
      <c r="X48" s="272"/>
      <c r="Y48" s="272"/>
      <c r="Z48" s="272"/>
      <c r="AA48" s="273"/>
      <c r="AB48" s="284"/>
      <c r="AC48" s="272"/>
      <c r="AD48" s="272"/>
      <c r="AE48" s="272"/>
      <c r="AF48" s="272"/>
      <c r="AG48" s="273"/>
      <c r="AH48" s="284"/>
      <c r="AI48" s="272"/>
      <c r="AJ48" s="272"/>
      <c r="AK48" s="272"/>
      <c r="AL48" s="272"/>
      <c r="AM48" s="273"/>
      <c r="AN48" s="1"/>
      <c r="AO48" s="1"/>
      <c r="AP48" s="1"/>
      <c r="AQ48" s="1"/>
      <c r="AR48" s="1"/>
      <c r="AS48" s="1"/>
      <c r="AT48" s="1"/>
      <c r="AU48" s="1"/>
      <c r="AV48" s="1"/>
      <c r="AW48" s="1"/>
      <c r="AX48" s="1"/>
      <c r="AY48" s="1"/>
      <c r="AZ48" s="1"/>
      <c r="BA48" s="1"/>
      <c r="BB48" s="1"/>
      <c r="BC48" s="1"/>
      <c r="BD48" s="1"/>
      <c r="BE48" s="1"/>
      <c r="BF48" s="1"/>
      <c r="BG48" s="1"/>
      <c r="BH48" s="1"/>
      <c r="BI48" s="1"/>
    </row>
    <row r="49" spans="1:61" ht="14.25" customHeight="1">
      <c r="A49" s="1"/>
      <c r="B49" s="1"/>
      <c r="C49" s="1"/>
      <c r="D49" s="1"/>
      <c r="E49" s="1"/>
      <c r="F49" s="1"/>
      <c r="G49" s="1"/>
      <c r="H49" s="1"/>
      <c r="I49" s="1"/>
      <c r="J49" s="284"/>
      <c r="K49" s="272"/>
      <c r="L49" s="272"/>
      <c r="M49" s="272"/>
      <c r="N49" s="272"/>
      <c r="O49" s="273"/>
      <c r="P49" s="284"/>
      <c r="Q49" s="272"/>
      <c r="R49" s="272"/>
      <c r="S49" s="272"/>
      <c r="T49" s="272"/>
      <c r="U49" s="273"/>
      <c r="V49" s="284"/>
      <c r="W49" s="272"/>
      <c r="X49" s="272"/>
      <c r="Y49" s="272"/>
      <c r="Z49" s="272"/>
      <c r="AA49" s="273"/>
      <c r="AB49" s="284"/>
      <c r="AC49" s="272"/>
      <c r="AD49" s="272"/>
      <c r="AE49" s="272"/>
      <c r="AF49" s="272"/>
      <c r="AG49" s="273"/>
      <c r="AH49" s="284"/>
      <c r="AI49" s="272"/>
      <c r="AJ49" s="272"/>
      <c r="AK49" s="272"/>
      <c r="AL49" s="272"/>
      <c r="AM49" s="273"/>
      <c r="AN49" s="1"/>
      <c r="AO49" s="1"/>
      <c r="AP49" s="1"/>
      <c r="AQ49" s="1"/>
      <c r="AR49" s="1"/>
      <c r="AS49" s="1"/>
      <c r="AT49" s="1"/>
      <c r="AU49" s="1"/>
      <c r="AV49" s="1"/>
      <c r="AW49" s="1"/>
      <c r="AX49" s="1"/>
      <c r="AY49" s="1"/>
      <c r="AZ49" s="1"/>
      <c r="BA49" s="1"/>
      <c r="BB49" s="1"/>
      <c r="BC49" s="1"/>
      <c r="BD49" s="1"/>
      <c r="BE49" s="1"/>
      <c r="BF49" s="1"/>
      <c r="BG49" s="1"/>
      <c r="BH49" s="1"/>
      <c r="BI49" s="1"/>
    </row>
    <row r="50" spans="1:61" ht="14.25" customHeight="1">
      <c r="A50" s="1"/>
      <c r="B50" s="1"/>
      <c r="C50" s="1"/>
      <c r="D50" s="1"/>
      <c r="E50" s="1"/>
      <c r="F50" s="1"/>
      <c r="G50" s="1"/>
      <c r="H50" s="1"/>
      <c r="I50" s="1"/>
      <c r="J50" s="284"/>
      <c r="K50" s="272"/>
      <c r="L50" s="272"/>
      <c r="M50" s="272"/>
      <c r="N50" s="272"/>
      <c r="O50" s="273"/>
      <c r="P50" s="284"/>
      <c r="Q50" s="272"/>
      <c r="R50" s="272"/>
      <c r="S50" s="272"/>
      <c r="T50" s="272"/>
      <c r="U50" s="273"/>
      <c r="V50" s="284"/>
      <c r="W50" s="272"/>
      <c r="X50" s="272"/>
      <c r="Y50" s="272"/>
      <c r="Z50" s="272"/>
      <c r="AA50" s="273"/>
      <c r="AB50" s="284"/>
      <c r="AC50" s="272"/>
      <c r="AD50" s="272"/>
      <c r="AE50" s="272"/>
      <c r="AF50" s="272"/>
      <c r="AG50" s="273"/>
      <c r="AH50" s="284"/>
      <c r="AI50" s="272"/>
      <c r="AJ50" s="272"/>
      <c r="AK50" s="272"/>
      <c r="AL50" s="272"/>
      <c r="AM50" s="273"/>
      <c r="AN50" s="1"/>
      <c r="AO50" s="1"/>
      <c r="AP50" s="1"/>
      <c r="AQ50" s="1"/>
      <c r="AR50" s="1"/>
      <c r="AS50" s="1"/>
      <c r="AT50" s="1"/>
      <c r="AU50" s="1"/>
      <c r="AV50" s="1"/>
      <c r="AW50" s="1"/>
      <c r="AX50" s="1"/>
      <c r="AY50" s="1"/>
      <c r="AZ50" s="1"/>
      <c r="BA50" s="1"/>
      <c r="BB50" s="1"/>
      <c r="BC50" s="1"/>
      <c r="BD50" s="1"/>
      <c r="BE50" s="1"/>
      <c r="BF50" s="1"/>
      <c r="BG50" s="1"/>
      <c r="BH50" s="1"/>
      <c r="BI50" s="1"/>
    </row>
    <row r="51" spans="1:61" ht="14.25" customHeight="1">
      <c r="A51" s="1"/>
      <c r="B51" s="1"/>
      <c r="C51" s="1"/>
      <c r="D51" s="1"/>
      <c r="E51" s="1"/>
      <c r="F51" s="1"/>
      <c r="G51" s="1"/>
      <c r="H51" s="1"/>
      <c r="I51" s="1"/>
      <c r="J51" s="440"/>
      <c r="K51" s="441"/>
      <c r="L51" s="441"/>
      <c r="M51" s="441"/>
      <c r="N51" s="441"/>
      <c r="O51" s="442"/>
      <c r="P51" s="440"/>
      <c r="Q51" s="441"/>
      <c r="R51" s="441"/>
      <c r="S51" s="441"/>
      <c r="T51" s="441"/>
      <c r="U51" s="442"/>
      <c r="V51" s="440"/>
      <c r="W51" s="441"/>
      <c r="X51" s="441"/>
      <c r="Y51" s="441"/>
      <c r="Z51" s="441"/>
      <c r="AA51" s="442"/>
      <c r="AB51" s="440"/>
      <c r="AC51" s="441"/>
      <c r="AD51" s="441"/>
      <c r="AE51" s="441"/>
      <c r="AF51" s="441"/>
      <c r="AG51" s="442"/>
      <c r="AH51" s="440"/>
      <c r="AI51" s="441"/>
      <c r="AJ51" s="441"/>
      <c r="AK51" s="441"/>
      <c r="AL51" s="441"/>
      <c r="AM51" s="442"/>
      <c r="AN51" s="1"/>
      <c r="AO51" s="1"/>
      <c r="AP51" s="1"/>
      <c r="AQ51" s="1"/>
      <c r="AR51" s="1"/>
      <c r="AS51" s="1"/>
      <c r="AT51" s="1"/>
      <c r="AU51" s="1"/>
      <c r="AV51" s="1"/>
      <c r="AW51" s="1"/>
      <c r="AX51" s="1"/>
      <c r="AY51" s="1"/>
      <c r="AZ51" s="1"/>
      <c r="BA51" s="1"/>
      <c r="BB51" s="1"/>
      <c r="BC51" s="1"/>
      <c r="BD51" s="1"/>
      <c r="BE51" s="1"/>
      <c r="BF51" s="1"/>
      <c r="BG51" s="1"/>
      <c r="BH51" s="1"/>
      <c r="BI51" s="1"/>
    </row>
    <row r="52" spans="1:61" ht="14.25" customHeight="1">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row>
    <row r="53" spans="1:61" ht="15" customHeight="1">
      <c r="A53" s="1"/>
      <c r="B53" s="181"/>
      <c r="C53" s="181"/>
      <c r="D53" s="181"/>
      <c r="E53" s="181"/>
      <c r="F53" s="181"/>
      <c r="G53" s="181"/>
      <c r="H53" s="181"/>
      <c r="I53" s="181"/>
      <c r="J53" s="181"/>
      <c r="K53" s="181"/>
      <c r="L53" s="181"/>
      <c r="M53" s="181"/>
      <c r="N53" s="181"/>
      <c r="O53" s="181"/>
      <c r="P53" s="181"/>
      <c r="Q53" s="181"/>
      <c r="R53" s="181"/>
      <c r="S53" s="181"/>
      <c r="T53" s="181"/>
      <c r="U53" s="181"/>
      <c r="V53" s="181"/>
      <c r="W53" s="181"/>
      <c r="X53" s="181"/>
      <c r="Y53" s="181"/>
      <c r="Z53" s="181"/>
      <c r="AA53" s="181"/>
      <c r="AB53" s="181"/>
      <c r="AC53" s="181"/>
      <c r="AD53" s="181"/>
      <c r="AE53" s="181"/>
      <c r="AF53" s="181"/>
      <c r="AG53" s="181"/>
      <c r="AH53" s="181"/>
      <c r="AI53" s="181"/>
      <c r="AJ53" s="181"/>
      <c r="AK53" s="181"/>
      <c r="AL53" s="181"/>
      <c r="AM53" s="181"/>
      <c r="AN53" s="181"/>
      <c r="AO53" s="181"/>
      <c r="AP53" s="181"/>
      <c r="AQ53" s="181"/>
      <c r="AR53" s="181"/>
      <c r="AS53" s="181"/>
      <c r="AT53" s="181"/>
      <c r="AU53" s="1"/>
      <c r="AV53" s="1"/>
      <c r="AW53" s="1"/>
      <c r="AX53" s="1"/>
      <c r="AY53" s="1"/>
      <c r="AZ53" s="1"/>
      <c r="BA53" s="1"/>
      <c r="BB53" s="1"/>
      <c r="BC53" s="1"/>
      <c r="BD53" s="1"/>
      <c r="BE53" s="1"/>
      <c r="BF53" s="1"/>
      <c r="BG53" s="1"/>
      <c r="BH53" s="1"/>
      <c r="BI53" s="1"/>
    </row>
    <row r="54" spans="1:61" ht="15" customHeight="1">
      <c r="A54" s="1"/>
      <c r="B54" s="181"/>
      <c r="C54" s="181"/>
      <c r="D54" s="181"/>
      <c r="E54" s="181"/>
      <c r="F54" s="181"/>
      <c r="G54" s="181"/>
      <c r="H54" s="181"/>
      <c r="I54" s="181"/>
      <c r="J54" s="181"/>
      <c r="K54" s="181"/>
      <c r="L54" s="181"/>
      <c r="M54" s="181"/>
      <c r="N54" s="181"/>
      <c r="O54" s="181"/>
      <c r="P54" s="181"/>
      <c r="Q54" s="181"/>
      <c r="R54" s="181"/>
      <c r="S54" s="181"/>
      <c r="T54" s="181"/>
      <c r="U54" s="181"/>
      <c r="V54" s="181"/>
      <c r="W54" s="181"/>
      <c r="X54" s="181"/>
      <c r="Y54" s="181"/>
      <c r="Z54" s="181"/>
      <c r="AA54" s="181"/>
      <c r="AB54" s="181"/>
      <c r="AC54" s="181"/>
      <c r="AD54" s="181"/>
      <c r="AE54" s="181"/>
      <c r="AF54" s="181"/>
      <c r="AG54" s="181"/>
      <c r="AH54" s="181"/>
      <c r="AI54" s="181"/>
      <c r="AJ54" s="181"/>
      <c r="AK54" s="181"/>
      <c r="AL54" s="181"/>
      <c r="AM54" s="181"/>
      <c r="AN54" s="181"/>
      <c r="AO54" s="181"/>
      <c r="AP54" s="181"/>
      <c r="AQ54" s="181"/>
      <c r="AR54" s="181"/>
      <c r="AS54" s="181"/>
      <c r="AT54" s="181"/>
      <c r="AU54" s="1"/>
      <c r="AV54" s="1"/>
      <c r="AW54" s="1"/>
      <c r="AX54" s="1"/>
      <c r="AY54" s="1"/>
      <c r="AZ54" s="1"/>
      <c r="BA54" s="1"/>
      <c r="BB54" s="1"/>
      <c r="BC54" s="1"/>
      <c r="BD54" s="1"/>
      <c r="BE54" s="1"/>
      <c r="BF54" s="1"/>
      <c r="BG54" s="1"/>
      <c r="BH54" s="1"/>
      <c r="BI54" s="1"/>
    </row>
    <row r="55" spans="1:61" ht="14.25" customHeight="1">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row>
    <row r="56" spans="1:61" ht="14.25" customHeight="1">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row>
    <row r="57" spans="1:61" ht="14.25" customHeight="1">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row>
    <row r="58" spans="1:61" ht="14.25" customHeight="1">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row>
    <row r="59" spans="1:61" ht="14.25" customHeight="1">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row>
    <row r="60" spans="1:61" ht="14.25" customHeight="1">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row>
    <row r="61" spans="1:61" ht="14.25" customHeight="1">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row>
    <row r="62" spans="1:61"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row>
    <row r="63" spans="1:61" ht="14.25" customHeight="1">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row>
    <row r="64" spans="1:61" ht="14.25" customHeight="1">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row>
    <row r="65" spans="1:61"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row>
    <row r="66" spans="1:61"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row>
    <row r="67" spans="1:61"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row>
    <row r="68" spans="1:61"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row>
    <row r="69" spans="1:61"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row>
    <row r="70" spans="1:61"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row>
    <row r="71" spans="1:61"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row>
    <row r="72" spans="1:61"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row>
    <row r="73" spans="1:61"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row>
    <row r="74" spans="1:61"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row>
    <row r="75" spans="1:61"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row>
    <row r="76" spans="1:61"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row>
    <row r="77" spans="1:61"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row>
    <row r="78" spans="1:61"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row>
    <row r="79" spans="1:61"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row>
    <row r="80" spans="1:61"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row>
    <row r="81" spans="1:61"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row>
    <row r="82" spans="1:61"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row>
    <row r="83" spans="1:61"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row>
    <row r="84" spans="1:61"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row>
    <row r="85" spans="1:61"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row>
    <row r="86" spans="1:61"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row>
    <row r="87" spans="1:61"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row>
    <row r="88" spans="1:61"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row>
    <row r="89" spans="1:61"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row>
    <row r="90" spans="1:61"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row>
    <row r="91" spans="1:61"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row>
    <row r="92" spans="1:61"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row>
    <row r="93" spans="1:61"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row>
    <row r="94" spans="1:61"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row>
    <row r="95" spans="1:61"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row>
    <row r="96" spans="1:61"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row>
    <row r="97" spans="1:61"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row>
    <row r="98" spans="1:61"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row>
    <row r="99" spans="1:61"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row>
    <row r="100" spans="1:61"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row>
    <row r="101" spans="1:61"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row>
    <row r="102" spans="1:61"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row>
    <row r="103" spans="1:61"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row>
    <row r="104" spans="1:61"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row>
    <row r="105" spans="1:61"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row>
    <row r="106" spans="1:61"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row>
    <row r="107" spans="1:61"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row>
    <row r="108" spans="1:61"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row>
    <row r="109" spans="1:61"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row>
    <row r="110" spans="1:61"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row>
    <row r="111" spans="1:61"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row>
    <row r="112" spans="1:61"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row>
    <row r="113" spans="1:61"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row>
    <row r="114" spans="1:61"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row>
    <row r="115" spans="1:61"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row>
    <row r="116" spans="1:61"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row>
    <row r="117" spans="1:61"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row>
    <row r="118" spans="1:61"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row>
    <row r="119" spans="1:61"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row>
    <row r="120" spans="1:61"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row>
    <row r="121" spans="1:61"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row>
    <row r="122" spans="1:61" ht="14.25" customHeight="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row>
    <row r="123" spans="1:61" ht="14.25" customHeight="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row>
    <row r="124" spans="1:61" ht="14.25" customHeight="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row>
    <row r="125" spans="1:61" ht="14.25" customHeight="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row>
    <row r="126" spans="1:61" ht="14.25" customHeight="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row>
    <row r="127" spans="1:61" ht="14.25" customHeight="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row>
    <row r="128" spans="1:61" ht="14.25" customHeight="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row>
    <row r="129" spans="2:61" ht="14.25" customHeight="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row>
    <row r="130" spans="2:61" ht="14.25" customHeight="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row>
    <row r="131" spans="2:61" ht="14.25" customHeight="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row>
    <row r="132" spans="2:61" ht="14.25" customHeight="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row>
    <row r="133" spans="2:61" ht="14.25" customHeight="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row>
    <row r="134" spans="2:61" ht="14.25" customHeight="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row>
    <row r="135" spans="2:61" ht="14.25" customHeight="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row>
    <row r="136" spans="2:61" ht="14.25" customHeight="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row>
    <row r="137" spans="2:61" ht="14.25" customHeight="1">
      <c r="B137" s="1"/>
      <c r="C137" s="1"/>
      <c r="D137" s="1"/>
      <c r="E137" s="1"/>
      <c r="F137" s="1"/>
      <c r="G137" s="1"/>
      <c r="H137" s="1"/>
      <c r="I137" s="1"/>
    </row>
    <row r="138" spans="2:61" ht="14.25" customHeight="1">
      <c r="B138" s="1"/>
      <c r="C138" s="1"/>
      <c r="D138" s="1"/>
      <c r="E138" s="1"/>
      <c r="F138" s="1"/>
      <c r="G138" s="1"/>
      <c r="H138" s="1"/>
      <c r="I138" s="1"/>
    </row>
    <row r="139" spans="2:61" ht="14.25" customHeight="1">
      <c r="B139" s="1"/>
      <c r="C139" s="1"/>
      <c r="D139" s="1"/>
      <c r="E139" s="1"/>
      <c r="F139" s="1"/>
      <c r="G139" s="1"/>
      <c r="H139" s="1"/>
      <c r="I139" s="1"/>
    </row>
    <row r="140" spans="2:61" ht="14.25" customHeight="1">
      <c r="B140" s="1"/>
      <c r="C140" s="1"/>
      <c r="D140" s="1"/>
      <c r="E140" s="1"/>
      <c r="F140" s="1"/>
      <c r="G140" s="1"/>
      <c r="H140" s="1"/>
      <c r="I140" s="1"/>
    </row>
    <row r="141" spans="2:61" ht="14.25" customHeight="1"/>
    <row r="142" spans="2:61" ht="14.25" customHeight="1"/>
    <row r="143" spans="2:61" ht="14.25" customHeight="1"/>
    <row r="144" spans="2:61"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17">
    <mergeCell ref="T34:U35"/>
    <mergeCell ref="V34:W35"/>
    <mergeCell ref="X34:Y35"/>
    <mergeCell ref="Z34:AA35"/>
    <mergeCell ref="X30:Y31"/>
    <mergeCell ref="Z30:AA31"/>
    <mergeCell ref="AB30:AC31"/>
    <mergeCell ref="AD30:AE31"/>
    <mergeCell ref="AF30:AG31"/>
    <mergeCell ref="AH30:AI31"/>
    <mergeCell ref="AJ30:AK31"/>
    <mergeCell ref="AL30:AM31"/>
    <mergeCell ref="L32:M33"/>
    <mergeCell ref="N32:O33"/>
    <mergeCell ref="P32:Q33"/>
    <mergeCell ref="R32:S33"/>
    <mergeCell ref="T32:U33"/>
    <mergeCell ref="V32:W33"/>
    <mergeCell ref="X32:Y33"/>
    <mergeCell ref="Z32:AA33"/>
    <mergeCell ref="AB32:AC33"/>
    <mergeCell ref="AD32:AE33"/>
    <mergeCell ref="AF32:AG33"/>
    <mergeCell ref="AH32:AI33"/>
    <mergeCell ref="AJ32:AK33"/>
    <mergeCell ref="AL32:AM33"/>
    <mergeCell ref="E22:I29"/>
    <mergeCell ref="J22:K23"/>
    <mergeCell ref="J24:K25"/>
    <mergeCell ref="J26:K27"/>
    <mergeCell ref="J28:K29"/>
    <mergeCell ref="AF28:AG29"/>
    <mergeCell ref="AH28:AI29"/>
    <mergeCell ref="AJ28:AK29"/>
    <mergeCell ref="AL28:AM29"/>
    <mergeCell ref="AH24:AI25"/>
    <mergeCell ref="AJ24:AK25"/>
    <mergeCell ref="AL24:AM25"/>
    <mergeCell ref="L26:M27"/>
    <mergeCell ref="N26:O27"/>
    <mergeCell ref="P26:Q27"/>
    <mergeCell ref="R26:S27"/>
    <mergeCell ref="T26:U27"/>
    <mergeCell ref="V26:W27"/>
    <mergeCell ref="X26:Y27"/>
    <mergeCell ref="Z26:AA27"/>
    <mergeCell ref="AB26:AC27"/>
    <mergeCell ref="AD26:AE27"/>
    <mergeCell ref="AF26:AG27"/>
    <mergeCell ref="AH26:AI27"/>
    <mergeCell ref="AJ26:AK27"/>
    <mergeCell ref="AL26:AM27"/>
    <mergeCell ref="AB46:AG51"/>
    <mergeCell ref="AH46:AM51"/>
    <mergeCell ref="AF44:AG45"/>
    <mergeCell ref="AH44:AI45"/>
    <mergeCell ref="E14:I21"/>
    <mergeCell ref="J14:K15"/>
    <mergeCell ref="J16:K17"/>
    <mergeCell ref="J18:K19"/>
    <mergeCell ref="J20:K21"/>
    <mergeCell ref="P20:Q21"/>
    <mergeCell ref="R20:S21"/>
    <mergeCell ref="L22:M23"/>
    <mergeCell ref="N22:O23"/>
    <mergeCell ref="P22:Q23"/>
    <mergeCell ref="R22:S23"/>
    <mergeCell ref="T22:U23"/>
    <mergeCell ref="V22:W23"/>
    <mergeCell ref="X22:Y23"/>
    <mergeCell ref="Z22:AA23"/>
    <mergeCell ref="AB22:AC23"/>
    <mergeCell ref="AD22:AE23"/>
    <mergeCell ref="AF22:AG23"/>
    <mergeCell ref="AH22:AI23"/>
    <mergeCell ref="AJ22:AK23"/>
    <mergeCell ref="J46:O51"/>
    <mergeCell ref="P44:Q45"/>
    <mergeCell ref="R44:S45"/>
    <mergeCell ref="P46:U51"/>
    <mergeCell ref="T44:U45"/>
    <mergeCell ref="V44:W45"/>
    <mergeCell ref="X44:Y45"/>
    <mergeCell ref="Z44:AA45"/>
    <mergeCell ref="V46:AA51"/>
    <mergeCell ref="AL44:AM45"/>
    <mergeCell ref="B2:I4"/>
    <mergeCell ref="J2:AM4"/>
    <mergeCell ref="B6:D45"/>
    <mergeCell ref="E6:I13"/>
    <mergeCell ref="L6:M7"/>
    <mergeCell ref="N6:O7"/>
    <mergeCell ref="AL8:AM9"/>
    <mergeCell ref="AJ42:AK43"/>
    <mergeCell ref="AL42:AM43"/>
    <mergeCell ref="L44:M45"/>
    <mergeCell ref="N44:O45"/>
    <mergeCell ref="AB44:AC45"/>
    <mergeCell ref="AD44:AE45"/>
    <mergeCell ref="AL22:AM23"/>
    <mergeCell ref="L24:M25"/>
    <mergeCell ref="N24:O25"/>
    <mergeCell ref="P24:Q25"/>
    <mergeCell ref="R24:S25"/>
    <mergeCell ref="T24:U25"/>
    <mergeCell ref="V24:W25"/>
    <mergeCell ref="X24:Y25"/>
    <mergeCell ref="Z24:AA25"/>
    <mergeCell ref="AB24:AC25"/>
    <mergeCell ref="AD42:AE43"/>
    <mergeCell ref="AF42:AG43"/>
    <mergeCell ref="AH42:AI43"/>
    <mergeCell ref="E38:I45"/>
    <mergeCell ref="J38:K39"/>
    <mergeCell ref="J40:K41"/>
    <mergeCell ref="J42:K43"/>
    <mergeCell ref="J44:K45"/>
    <mergeCell ref="AJ44:AK45"/>
    <mergeCell ref="L42:M43"/>
    <mergeCell ref="N42:O43"/>
    <mergeCell ref="P42:Q43"/>
    <mergeCell ref="R42:S43"/>
    <mergeCell ref="T42:U43"/>
    <mergeCell ref="V42:W43"/>
    <mergeCell ref="X42:Y43"/>
    <mergeCell ref="Z42:AA43"/>
    <mergeCell ref="AB42:AC43"/>
    <mergeCell ref="AL38:AM39"/>
    <mergeCell ref="L40:M41"/>
    <mergeCell ref="N40:O41"/>
    <mergeCell ref="P40:Q41"/>
    <mergeCell ref="R40:S41"/>
    <mergeCell ref="T40:U41"/>
    <mergeCell ref="V40:W41"/>
    <mergeCell ref="X40:Y41"/>
    <mergeCell ref="Z40:AA41"/>
    <mergeCell ref="AB40:AC41"/>
    <mergeCell ref="AD40:AE41"/>
    <mergeCell ref="AF40:AG41"/>
    <mergeCell ref="AH40:AI41"/>
    <mergeCell ref="AJ40:AK41"/>
    <mergeCell ref="AL40:AM41"/>
    <mergeCell ref="T38:U39"/>
    <mergeCell ref="V38:W39"/>
    <mergeCell ref="X38:Y39"/>
    <mergeCell ref="Z38:AA39"/>
    <mergeCell ref="AB38:AC39"/>
    <mergeCell ref="AD38:AE39"/>
    <mergeCell ref="AF38:AG39"/>
    <mergeCell ref="AH38:AI39"/>
    <mergeCell ref="AJ38:AK39"/>
    <mergeCell ref="E30:I37"/>
    <mergeCell ref="J30:K31"/>
    <mergeCell ref="J32:K33"/>
    <mergeCell ref="J34:K35"/>
    <mergeCell ref="J36:K37"/>
    <mergeCell ref="L38:M39"/>
    <mergeCell ref="N38:O39"/>
    <mergeCell ref="P38:Q39"/>
    <mergeCell ref="R38:S39"/>
    <mergeCell ref="L30:M31"/>
    <mergeCell ref="N30:O31"/>
    <mergeCell ref="P30:Q31"/>
    <mergeCell ref="R30:S31"/>
    <mergeCell ref="L34:M35"/>
    <mergeCell ref="N34:O35"/>
    <mergeCell ref="P34:Q35"/>
    <mergeCell ref="R34:S35"/>
    <mergeCell ref="AL6:AM7"/>
    <mergeCell ref="AO6:AT13"/>
    <mergeCell ref="AJ10:AK11"/>
    <mergeCell ref="AL10:AM11"/>
    <mergeCell ref="AL16:AM17"/>
    <mergeCell ref="AL20:AM21"/>
    <mergeCell ref="T6:U7"/>
    <mergeCell ref="V6:W7"/>
    <mergeCell ref="T20:U21"/>
    <mergeCell ref="V20:W21"/>
    <mergeCell ref="X20:Y21"/>
    <mergeCell ref="Z20:AA21"/>
    <mergeCell ref="AB20:AC21"/>
    <mergeCell ref="X6:Y7"/>
    <mergeCell ref="Z6:AA7"/>
    <mergeCell ref="AB6:AC7"/>
    <mergeCell ref="AD6:AE7"/>
    <mergeCell ref="AF6:AG7"/>
    <mergeCell ref="AH6:AI7"/>
    <mergeCell ref="Z10:AA11"/>
    <mergeCell ref="AB10:AC11"/>
    <mergeCell ref="AD10:AE11"/>
    <mergeCell ref="AF10:AG11"/>
    <mergeCell ref="AH10:AI11"/>
    <mergeCell ref="AJ18:AK19"/>
    <mergeCell ref="AL18:AM19"/>
    <mergeCell ref="L20:M21"/>
    <mergeCell ref="N20:O21"/>
    <mergeCell ref="AJ16:AK17"/>
    <mergeCell ref="AJ20:AK21"/>
    <mergeCell ref="AO30:AT37"/>
    <mergeCell ref="AJ36:AK37"/>
    <mergeCell ref="AL36:AM37"/>
    <mergeCell ref="AD16:AE17"/>
    <mergeCell ref="AF16:AG17"/>
    <mergeCell ref="AH16:AI17"/>
    <mergeCell ref="AD20:AE21"/>
    <mergeCell ref="AF20:AG21"/>
    <mergeCell ref="AH20:AI21"/>
    <mergeCell ref="AO14:AT21"/>
    <mergeCell ref="AO22:AT29"/>
    <mergeCell ref="AB34:AC35"/>
    <mergeCell ref="AD34:AE35"/>
    <mergeCell ref="AF34:AG35"/>
    <mergeCell ref="AH34:AI35"/>
    <mergeCell ref="AJ34:AK35"/>
    <mergeCell ref="AL34:AM35"/>
    <mergeCell ref="L36:M37"/>
    <mergeCell ref="AH36:AI37"/>
    <mergeCell ref="T12:U13"/>
    <mergeCell ref="V12:W13"/>
    <mergeCell ref="T16:U17"/>
    <mergeCell ref="V16:W17"/>
    <mergeCell ref="X16:Y17"/>
    <mergeCell ref="Z16:AA17"/>
    <mergeCell ref="AB16:AC17"/>
    <mergeCell ref="L18:M19"/>
    <mergeCell ref="N18:O19"/>
    <mergeCell ref="P18:Q19"/>
    <mergeCell ref="R18:S19"/>
    <mergeCell ref="X18:Y19"/>
    <mergeCell ref="Z18:AA19"/>
    <mergeCell ref="AB18:AC19"/>
    <mergeCell ref="AD18:AE19"/>
    <mergeCell ref="AF18:AG19"/>
    <mergeCell ref="AH18:AI19"/>
    <mergeCell ref="N36:O37"/>
    <mergeCell ref="P36:Q37"/>
    <mergeCell ref="R36:S37"/>
    <mergeCell ref="T36:U37"/>
    <mergeCell ref="V36:W37"/>
    <mergeCell ref="X36:Y37"/>
    <mergeCell ref="L16:M17"/>
    <mergeCell ref="N16:O17"/>
    <mergeCell ref="P16:Q17"/>
    <mergeCell ref="R16:S17"/>
    <mergeCell ref="T18:U19"/>
    <mergeCell ref="V18:W19"/>
    <mergeCell ref="AB36:AC37"/>
    <mergeCell ref="AD36:AE37"/>
    <mergeCell ref="AF36:AG37"/>
    <mergeCell ref="Z36:AA37"/>
    <mergeCell ref="AD24:AE25"/>
    <mergeCell ref="AF24:AG25"/>
    <mergeCell ref="L28:M29"/>
    <mergeCell ref="N28:O29"/>
    <mergeCell ref="P28:Q29"/>
    <mergeCell ref="R28:S29"/>
    <mergeCell ref="T28:U29"/>
    <mergeCell ref="V28:W29"/>
    <mergeCell ref="X28:Y29"/>
    <mergeCell ref="Z28:AA29"/>
    <mergeCell ref="AB28:AC29"/>
    <mergeCell ref="AD28:AE29"/>
    <mergeCell ref="T30:U31"/>
    <mergeCell ref="V30:W31"/>
    <mergeCell ref="X12:Y13"/>
    <mergeCell ref="Z12:AA13"/>
    <mergeCell ref="AB12:AC13"/>
    <mergeCell ref="AD12:AE13"/>
    <mergeCell ref="AF12:AG13"/>
    <mergeCell ref="AH12:AI13"/>
    <mergeCell ref="AJ12:AK13"/>
    <mergeCell ref="AL12:AM13"/>
    <mergeCell ref="L14:M15"/>
    <mergeCell ref="N14:O15"/>
    <mergeCell ref="P14:Q15"/>
    <mergeCell ref="R14:S15"/>
    <mergeCell ref="T14:U15"/>
    <mergeCell ref="V14:W15"/>
    <mergeCell ref="X14:Y15"/>
    <mergeCell ref="Z14:AA15"/>
    <mergeCell ref="AB14:AC15"/>
    <mergeCell ref="AD14:AE15"/>
    <mergeCell ref="AF14:AG15"/>
    <mergeCell ref="AH14:AI15"/>
    <mergeCell ref="AJ14:AK15"/>
    <mergeCell ref="AL14:AM15"/>
    <mergeCell ref="J8:K9"/>
    <mergeCell ref="L8:M9"/>
    <mergeCell ref="J12:K13"/>
    <mergeCell ref="L12:M13"/>
    <mergeCell ref="N12:O13"/>
    <mergeCell ref="P12:Q13"/>
    <mergeCell ref="R12:S13"/>
    <mergeCell ref="J6:K7"/>
    <mergeCell ref="J10:K11"/>
    <mergeCell ref="AF8:AG9"/>
    <mergeCell ref="AH8:AI9"/>
    <mergeCell ref="AJ8:AK9"/>
    <mergeCell ref="L10:M11"/>
    <mergeCell ref="N10:O11"/>
    <mergeCell ref="P6:Q7"/>
    <mergeCell ref="R6:S7"/>
    <mergeCell ref="P10:Q11"/>
    <mergeCell ref="R10:S11"/>
    <mergeCell ref="T10:U11"/>
    <mergeCell ref="V10:W11"/>
    <mergeCell ref="X10:Y11"/>
    <mergeCell ref="AJ6:AK7"/>
    <mergeCell ref="N8:O9"/>
    <mergeCell ref="P8:Q9"/>
    <mergeCell ref="R8:S9"/>
    <mergeCell ref="T8:U9"/>
    <mergeCell ref="V8:W9"/>
    <mergeCell ref="X8:Y9"/>
    <mergeCell ref="Z8:AA9"/>
    <mergeCell ref="AB8:AC9"/>
    <mergeCell ref="AD8:AE9"/>
  </mergeCells>
  <pageMargins left="0.7" right="0.7" top="0.75" bottom="0.75"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F0"/>
  </sheetPr>
  <dimension ref="A1:X1000"/>
  <sheetViews>
    <sheetView workbookViewId="0"/>
  </sheetViews>
  <sheetFormatPr defaultColWidth="14.42578125" defaultRowHeight="15" customHeight="1"/>
  <cols>
    <col min="1" max="1" width="10.7109375" customWidth="1"/>
    <col min="2" max="2" width="24.140625" customWidth="1"/>
    <col min="3" max="3" width="70.140625" customWidth="1"/>
    <col min="4" max="4" width="29.85546875" customWidth="1"/>
    <col min="5" max="24" width="10.7109375" customWidth="1"/>
  </cols>
  <sheetData>
    <row r="1" spans="1:24" ht="14.25" customHeight="1">
      <c r="A1" s="1"/>
      <c r="B1" s="477" t="s">
        <v>197</v>
      </c>
      <c r="C1" s="272"/>
      <c r="D1" s="272"/>
      <c r="E1" s="1"/>
      <c r="F1" s="1"/>
      <c r="G1" s="1"/>
      <c r="H1" s="1"/>
      <c r="I1" s="1"/>
      <c r="J1" s="1"/>
      <c r="K1" s="1"/>
      <c r="L1" s="1"/>
      <c r="M1" s="1"/>
      <c r="N1" s="1"/>
      <c r="O1" s="1"/>
      <c r="P1" s="1"/>
      <c r="Q1" s="1"/>
      <c r="R1" s="1"/>
      <c r="S1" s="1"/>
      <c r="T1" s="1"/>
      <c r="U1" s="1"/>
      <c r="V1" s="1"/>
      <c r="W1" s="1"/>
      <c r="X1" s="1"/>
    </row>
    <row r="2" spans="1:24" ht="14.25" customHeight="1">
      <c r="A2" s="1"/>
      <c r="B2" s="1"/>
      <c r="C2" s="1"/>
      <c r="D2" s="1"/>
      <c r="E2" s="1"/>
      <c r="F2" s="1"/>
      <c r="G2" s="1"/>
      <c r="H2" s="1"/>
      <c r="I2" s="1"/>
      <c r="J2" s="1"/>
      <c r="K2" s="1"/>
      <c r="L2" s="1"/>
      <c r="M2" s="1"/>
      <c r="N2" s="1"/>
      <c r="O2" s="1"/>
      <c r="P2" s="1"/>
      <c r="Q2" s="1"/>
      <c r="R2" s="1"/>
      <c r="S2" s="1"/>
      <c r="T2" s="1"/>
      <c r="U2" s="1"/>
      <c r="V2" s="1"/>
      <c r="W2" s="1"/>
      <c r="X2" s="1"/>
    </row>
    <row r="3" spans="1:24" ht="30" customHeight="1">
      <c r="A3" s="1"/>
      <c r="B3" s="201"/>
      <c r="C3" s="202" t="s">
        <v>198</v>
      </c>
      <c r="D3" s="202" t="s">
        <v>183</v>
      </c>
      <c r="E3" s="1"/>
      <c r="F3" s="1"/>
      <c r="G3" s="1"/>
      <c r="H3" s="1"/>
      <c r="I3" s="1"/>
      <c r="J3" s="1"/>
      <c r="K3" s="1"/>
      <c r="L3" s="1"/>
      <c r="M3" s="1"/>
      <c r="N3" s="1"/>
      <c r="O3" s="1"/>
      <c r="P3" s="1"/>
      <c r="Q3" s="1"/>
      <c r="R3" s="1"/>
      <c r="S3" s="1"/>
      <c r="T3" s="1"/>
      <c r="U3" s="1"/>
      <c r="V3" s="1"/>
      <c r="W3" s="1"/>
      <c r="X3" s="1"/>
    </row>
    <row r="4" spans="1:24" ht="51">
      <c r="A4" s="1"/>
      <c r="B4" s="203" t="s">
        <v>199</v>
      </c>
      <c r="C4" s="204" t="s">
        <v>200</v>
      </c>
      <c r="D4" s="205">
        <v>0.2</v>
      </c>
      <c r="E4" s="1"/>
      <c r="F4" s="1"/>
      <c r="G4" s="1"/>
      <c r="H4" s="1"/>
      <c r="I4" s="1"/>
      <c r="J4" s="1"/>
      <c r="K4" s="1"/>
      <c r="L4" s="1"/>
      <c r="M4" s="1"/>
      <c r="N4" s="1"/>
      <c r="O4" s="1"/>
      <c r="P4" s="1"/>
      <c r="Q4" s="1"/>
      <c r="R4" s="1"/>
      <c r="S4" s="1"/>
      <c r="T4" s="1"/>
      <c r="U4" s="1"/>
      <c r="V4" s="1"/>
      <c r="W4" s="1"/>
      <c r="X4" s="1"/>
    </row>
    <row r="5" spans="1:24" ht="51">
      <c r="A5" s="1"/>
      <c r="B5" s="206" t="s">
        <v>173</v>
      </c>
      <c r="C5" s="207" t="s">
        <v>201</v>
      </c>
      <c r="D5" s="208">
        <v>0.4</v>
      </c>
      <c r="E5" s="1"/>
      <c r="F5" s="1"/>
      <c r="G5" s="1"/>
      <c r="H5" s="1"/>
      <c r="I5" s="1"/>
      <c r="J5" s="1"/>
      <c r="K5" s="1"/>
      <c r="L5" s="1"/>
      <c r="M5" s="1"/>
      <c r="N5" s="1"/>
      <c r="O5" s="1"/>
      <c r="P5" s="1"/>
      <c r="Q5" s="1"/>
      <c r="R5" s="1"/>
      <c r="S5" s="1"/>
      <c r="T5" s="1"/>
      <c r="U5" s="1"/>
      <c r="V5" s="1"/>
      <c r="W5" s="1"/>
      <c r="X5" s="1"/>
    </row>
    <row r="6" spans="1:24" ht="51">
      <c r="A6" s="1"/>
      <c r="B6" s="209" t="s">
        <v>202</v>
      </c>
      <c r="C6" s="207" t="s">
        <v>203</v>
      </c>
      <c r="D6" s="208">
        <v>0.6</v>
      </c>
      <c r="E6" s="1"/>
      <c r="F6" s="1"/>
      <c r="G6" s="1"/>
      <c r="H6" s="1"/>
      <c r="I6" s="1"/>
      <c r="J6" s="1"/>
      <c r="K6" s="1"/>
      <c r="L6" s="1"/>
      <c r="M6" s="1"/>
      <c r="N6" s="1"/>
      <c r="O6" s="1"/>
      <c r="P6" s="1"/>
      <c r="Q6" s="1"/>
      <c r="R6" s="1"/>
      <c r="S6" s="1"/>
      <c r="T6" s="1"/>
      <c r="U6" s="1"/>
      <c r="V6" s="1"/>
      <c r="W6" s="1"/>
      <c r="X6" s="1"/>
    </row>
    <row r="7" spans="1:24" ht="76.5">
      <c r="A7" s="1"/>
      <c r="B7" s="210" t="s">
        <v>204</v>
      </c>
      <c r="C7" s="207" t="s">
        <v>205</v>
      </c>
      <c r="D7" s="208">
        <v>0.8</v>
      </c>
      <c r="E7" s="1"/>
      <c r="F7" s="1"/>
      <c r="G7" s="1"/>
      <c r="H7" s="1"/>
      <c r="I7" s="1"/>
      <c r="J7" s="1"/>
      <c r="K7" s="1"/>
      <c r="L7" s="1"/>
      <c r="M7" s="1"/>
      <c r="N7" s="1"/>
      <c r="O7" s="1"/>
      <c r="P7" s="1"/>
      <c r="Q7" s="1"/>
      <c r="R7" s="1"/>
      <c r="S7" s="1"/>
      <c r="T7" s="1"/>
      <c r="U7" s="1"/>
      <c r="V7" s="1"/>
      <c r="W7" s="1"/>
      <c r="X7" s="1"/>
    </row>
    <row r="8" spans="1:24" ht="51">
      <c r="A8" s="1"/>
      <c r="B8" s="211" t="s">
        <v>206</v>
      </c>
      <c r="C8" s="207" t="s">
        <v>207</v>
      </c>
      <c r="D8" s="208">
        <v>1</v>
      </c>
      <c r="E8" s="1"/>
      <c r="F8" s="1"/>
      <c r="G8" s="1"/>
      <c r="H8" s="1"/>
      <c r="I8" s="1"/>
      <c r="J8" s="1"/>
      <c r="K8" s="1"/>
      <c r="L8" s="1"/>
      <c r="M8" s="1"/>
      <c r="N8" s="1"/>
      <c r="O8" s="1"/>
      <c r="P8" s="1"/>
      <c r="Q8" s="1"/>
      <c r="R8" s="1"/>
      <c r="S8" s="1"/>
      <c r="T8" s="1"/>
      <c r="U8" s="1"/>
      <c r="V8" s="1"/>
      <c r="W8" s="1"/>
      <c r="X8" s="1"/>
    </row>
    <row r="9" spans="1:24" ht="14.25" customHeight="1">
      <c r="A9" s="1"/>
      <c r="B9" s="1"/>
      <c r="C9" s="1"/>
      <c r="D9" s="1"/>
      <c r="E9" s="1"/>
      <c r="F9" s="1"/>
      <c r="G9" s="1"/>
      <c r="H9" s="1"/>
      <c r="I9" s="1"/>
      <c r="J9" s="1"/>
      <c r="K9" s="1"/>
      <c r="L9" s="1"/>
      <c r="M9" s="1"/>
      <c r="N9" s="1"/>
      <c r="O9" s="1"/>
      <c r="P9" s="1"/>
      <c r="Q9" s="1"/>
      <c r="R9" s="1"/>
      <c r="S9" s="1"/>
      <c r="T9" s="1"/>
      <c r="U9" s="1"/>
      <c r="V9" s="1"/>
      <c r="W9" s="1"/>
      <c r="X9" s="1"/>
    </row>
    <row r="10" spans="1:24" ht="14.25" customHeight="1">
      <c r="A10" s="1"/>
      <c r="B10" s="212"/>
      <c r="C10" s="1"/>
      <c r="D10" s="1"/>
      <c r="E10" s="1"/>
      <c r="F10" s="1"/>
      <c r="G10" s="1"/>
      <c r="H10" s="1"/>
      <c r="I10" s="1"/>
      <c r="J10" s="1"/>
      <c r="K10" s="1"/>
      <c r="L10" s="1"/>
      <c r="M10" s="1"/>
      <c r="N10" s="1"/>
      <c r="O10" s="1"/>
      <c r="P10" s="1"/>
      <c r="Q10" s="1"/>
      <c r="R10" s="1"/>
      <c r="S10" s="1"/>
      <c r="T10" s="1"/>
      <c r="U10" s="1"/>
      <c r="V10" s="1"/>
      <c r="W10" s="1"/>
      <c r="X10" s="1"/>
    </row>
    <row r="11" spans="1:24" ht="14.25" customHeight="1">
      <c r="A11" s="1"/>
      <c r="C11" s="1"/>
      <c r="D11" s="1"/>
      <c r="E11" s="1"/>
      <c r="F11" s="1"/>
      <c r="G11" s="1"/>
      <c r="H11" s="1"/>
      <c r="I11" s="1"/>
      <c r="J11" s="1"/>
      <c r="K11" s="1"/>
      <c r="L11" s="1"/>
      <c r="M11" s="1"/>
      <c r="N11" s="1"/>
      <c r="O11" s="1"/>
      <c r="P11" s="1"/>
      <c r="Q11" s="1"/>
      <c r="R11" s="1"/>
      <c r="S11" s="1"/>
      <c r="T11" s="1"/>
      <c r="U11" s="1"/>
      <c r="V11" s="1"/>
      <c r="W11" s="1"/>
      <c r="X11" s="1"/>
    </row>
    <row r="12" spans="1:24" ht="14.25" customHeight="1">
      <c r="A12" s="213" t="s">
        <v>208</v>
      </c>
      <c r="B12" s="1"/>
      <c r="C12" s="1"/>
      <c r="D12" s="1"/>
      <c r="E12" s="1"/>
      <c r="F12" s="1"/>
      <c r="G12" s="1"/>
      <c r="H12" s="1"/>
      <c r="I12" s="1"/>
      <c r="J12" s="1"/>
      <c r="K12" s="1"/>
      <c r="L12" s="1"/>
      <c r="M12" s="1"/>
      <c r="N12" s="1"/>
      <c r="O12" s="1"/>
      <c r="P12" s="1"/>
      <c r="Q12" s="1"/>
      <c r="R12" s="1"/>
      <c r="S12" s="1"/>
      <c r="T12" s="1"/>
      <c r="U12" s="1"/>
      <c r="V12" s="1"/>
      <c r="W12" s="1"/>
      <c r="X12" s="1"/>
    </row>
    <row r="13" spans="1:24" ht="14.25" customHeight="1">
      <c r="A13" s="1"/>
      <c r="B13" s="1"/>
      <c r="C13" s="1"/>
      <c r="D13" s="1"/>
      <c r="E13" s="1"/>
      <c r="F13" s="1"/>
      <c r="G13" s="1"/>
      <c r="H13" s="1"/>
      <c r="I13" s="1"/>
      <c r="J13" s="1"/>
      <c r="K13" s="1"/>
      <c r="L13" s="1"/>
      <c r="M13" s="1"/>
      <c r="N13" s="1"/>
      <c r="O13" s="1"/>
      <c r="P13" s="1"/>
      <c r="Q13" s="1"/>
      <c r="R13" s="1"/>
      <c r="S13" s="1"/>
      <c r="T13" s="1"/>
      <c r="U13" s="1"/>
      <c r="V13" s="1"/>
      <c r="W13" s="1"/>
      <c r="X13" s="1"/>
    </row>
    <row r="14" spans="1:24" ht="14.25" customHeight="1">
      <c r="A14" s="1"/>
      <c r="B14" s="1"/>
      <c r="C14" s="1"/>
      <c r="D14" s="1"/>
      <c r="E14" s="1"/>
      <c r="F14" s="1"/>
      <c r="G14" s="1"/>
      <c r="H14" s="1"/>
      <c r="I14" s="1"/>
      <c r="J14" s="1"/>
      <c r="K14" s="1"/>
      <c r="L14" s="1"/>
      <c r="M14" s="1"/>
      <c r="N14" s="1"/>
      <c r="O14" s="1"/>
      <c r="P14" s="1"/>
      <c r="Q14" s="1"/>
      <c r="R14" s="1"/>
      <c r="S14" s="1"/>
      <c r="T14" s="1"/>
      <c r="U14" s="1"/>
      <c r="V14" s="1"/>
      <c r="W14" s="1"/>
      <c r="X14" s="1"/>
    </row>
    <row r="15" spans="1:24" ht="14.25" customHeight="1">
      <c r="A15" s="1"/>
      <c r="B15" s="1"/>
      <c r="C15" s="1"/>
      <c r="D15" s="1"/>
      <c r="E15" s="1"/>
      <c r="F15" s="1"/>
      <c r="G15" s="1"/>
      <c r="H15" s="1"/>
      <c r="I15" s="1"/>
      <c r="J15" s="1"/>
      <c r="K15" s="1"/>
      <c r="L15" s="1"/>
      <c r="M15" s="1"/>
      <c r="N15" s="1"/>
      <c r="O15" s="1"/>
      <c r="P15" s="1"/>
      <c r="Q15" s="1"/>
      <c r="R15" s="1"/>
      <c r="S15" s="1"/>
      <c r="T15" s="1"/>
      <c r="U15" s="1"/>
      <c r="V15" s="1"/>
      <c r="W15" s="1"/>
      <c r="X15" s="1"/>
    </row>
    <row r="16" spans="1:24" ht="14.25" customHeight="1">
      <c r="A16" s="1"/>
      <c r="B16" s="1"/>
      <c r="C16" s="1"/>
      <c r="D16" s="1"/>
      <c r="E16" s="1"/>
      <c r="F16" s="1"/>
      <c r="G16" s="1"/>
      <c r="H16" s="1"/>
      <c r="I16" s="1"/>
      <c r="J16" s="1"/>
      <c r="K16" s="1"/>
      <c r="L16" s="1"/>
      <c r="M16" s="1"/>
      <c r="N16" s="1"/>
      <c r="O16" s="1"/>
      <c r="P16" s="1"/>
      <c r="Q16" s="1"/>
      <c r="R16" s="1"/>
      <c r="S16" s="1"/>
      <c r="T16" s="1"/>
      <c r="U16" s="1"/>
      <c r="V16" s="1"/>
      <c r="W16" s="1"/>
      <c r="X16" s="1"/>
    </row>
    <row r="17" spans="1:24" ht="14.25" customHeight="1">
      <c r="A17" s="1"/>
      <c r="B17" s="1"/>
      <c r="C17" s="1"/>
      <c r="D17" s="1"/>
      <c r="E17" s="1"/>
      <c r="F17" s="1"/>
      <c r="G17" s="1"/>
      <c r="H17" s="1"/>
      <c r="I17" s="1"/>
      <c r="J17" s="1"/>
      <c r="K17" s="1"/>
      <c r="L17" s="1"/>
      <c r="M17" s="1"/>
      <c r="N17" s="1"/>
      <c r="O17" s="1"/>
      <c r="P17" s="1"/>
      <c r="Q17" s="1"/>
      <c r="R17" s="1"/>
      <c r="S17" s="1"/>
      <c r="T17" s="1"/>
      <c r="U17" s="1"/>
      <c r="V17" s="1"/>
      <c r="W17" s="1"/>
      <c r="X17" s="1"/>
    </row>
    <row r="18" spans="1:24" ht="14.25" customHeight="1">
      <c r="A18" s="1"/>
      <c r="B18" s="1"/>
      <c r="C18" s="1"/>
      <c r="D18" s="1"/>
      <c r="E18" s="1"/>
      <c r="F18" s="1"/>
      <c r="G18" s="1"/>
      <c r="H18" s="1"/>
      <c r="I18" s="1"/>
      <c r="J18" s="1"/>
      <c r="K18" s="1"/>
      <c r="L18" s="1"/>
      <c r="M18" s="1"/>
      <c r="N18" s="1"/>
      <c r="O18" s="1"/>
      <c r="P18" s="1"/>
      <c r="Q18" s="1"/>
      <c r="R18" s="1"/>
      <c r="S18" s="1"/>
      <c r="T18" s="1"/>
      <c r="U18" s="1"/>
      <c r="V18" s="1"/>
      <c r="W18" s="1"/>
      <c r="X18" s="1"/>
    </row>
    <row r="19" spans="1:24" ht="14.25" customHeight="1">
      <c r="A19" s="1"/>
      <c r="B19" s="1"/>
      <c r="C19" s="1"/>
      <c r="D19" s="1"/>
      <c r="E19" s="1"/>
      <c r="F19" s="1"/>
      <c r="G19" s="1"/>
      <c r="H19" s="1"/>
      <c r="I19" s="1"/>
      <c r="J19" s="1"/>
      <c r="K19" s="1"/>
      <c r="L19" s="1"/>
      <c r="M19" s="1"/>
      <c r="N19" s="1"/>
      <c r="O19" s="1"/>
      <c r="P19" s="1"/>
      <c r="Q19" s="1"/>
      <c r="R19" s="1"/>
      <c r="S19" s="1"/>
      <c r="T19" s="1"/>
      <c r="U19" s="1"/>
      <c r="V19" s="1"/>
      <c r="W19" s="1"/>
      <c r="X19" s="1"/>
    </row>
    <row r="20" spans="1:24" ht="14.25" customHeight="1">
      <c r="A20" s="1"/>
      <c r="B20" s="1"/>
      <c r="C20" s="1"/>
      <c r="D20" s="1"/>
      <c r="E20" s="1"/>
      <c r="F20" s="1"/>
      <c r="G20" s="1"/>
      <c r="H20" s="1"/>
      <c r="I20" s="1"/>
      <c r="J20" s="1"/>
      <c r="K20" s="1"/>
      <c r="L20" s="1"/>
      <c r="M20" s="1"/>
      <c r="N20" s="1"/>
      <c r="O20" s="1"/>
      <c r="P20" s="1"/>
      <c r="Q20" s="1"/>
      <c r="R20" s="1"/>
      <c r="S20" s="1"/>
      <c r="T20" s="1"/>
      <c r="U20" s="1"/>
      <c r="V20" s="1"/>
      <c r="W20" s="1"/>
      <c r="X20" s="1"/>
    </row>
    <row r="21" spans="1:24" ht="14.25" customHeight="1">
      <c r="A21" s="1"/>
      <c r="B21" s="1"/>
      <c r="C21" s="1"/>
      <c r="D21" s="1"/>
      <c r="E21" s="1"/>
      <c r="F21" s="1"/>
      <c r="G21" s="1"/>
      <c r="H21" s="1"/>
      <c r="I21" s="1"/>
      <c r="J21" s="1"/>
      <c r="K21" s="1"/>
      <c r="L21" s="1"/>
      <c r="M21" s="1"/>
      <c r="N21" s="1"/>
      <c r="O21" s="1"/>
      <c r="P21" s="1"/>
      <c r="Q21" s="1"/>
      <c r="R21" s="1"/>
      <c r="S21" s="1"/>
      <c r="T21" s="1"/>
      <c r="U21" s="1"/>
      <c r="V21" s="1"/>
      <c r="W21" s="1"/>
      <c r="X21" s="1"/>
    </row>
    <row r="22" spans="1:24" ht="14.25" customHeight="1">
      <c r="A22" s="1"/>
      <c r="B22" s="1"/>
      <c r="C22" s="1"/>
      <c r="D22" s="1"/>
      <c r="E22" s="1"/>
      <c r="F22" s="1"/>
      <c r="G22" s="1"/>
      <c r="H22" s="1"/>
      <c r="I22" s="1"/>
      <c r="J22" s="1"/>
      <c r="K22" s="1"/>
      <c r="L22" s="1"/>
      <c r="M22" s="1"/>
      <c r="N22" s="1"/>
      <c r="O22" s="1"/>
      <c r="P22" s="1"/>
      <c r="Q22" s="1"/>
      <c r="R22" s="1"/>
      <c r="S22" s="1"/>
      <c r="T22" s="1"/>
      <c r="U22" s="1"/>
      <c r="V22" s="1"/>
      <c r="W22" s="1"/>
      <c r="X22" s="1"/>
    </row>
    <row r="23" spans="1:24" ht="14.25" customHeight="1">
      <c r="A23" s="1"/>
      <c r="B23" s="1"/>
      <c r="C23" s="1"/>
      <c r="D23" s="1"/>
      <c r="E23" s="1"/>
      <c r="F23" s="1"/>
      <c r="G23" s="1"/>
      <c r="H23" s="1"/>
      <c r="I23" s="1"/>
      <c r="J23" s="1"/>
      <c r="K23" s="1"/>
      <c r="L23" s="1"/>
      <c r="M23" s="1"/>
      <c r="N23" s="1"/>
      <c r="O23" s="1"/>
      <c r="P23" s="1"/>
      <c r="Q23" s="1"/>
      <c r="R23" s="1"/>
      <c r="S23" s="1"/>
      <c r="T23" s="1"/>
      <c r="U23" s="1"/>
      <c r="V23" s="1"/>
      <c r="W23" s="1"/>
      <c r="X23" s="1"/>
    </row>
    <row r="24" spans="1:24" ht="14.25" customHeight="1">
      <c r="A24" s="1"/>
      <c r="B24" s="1"/>
      <c r="C24" s="1"/>
      <c r="D24" s="1"/>
      <c r="E24" s="1"/>
      <c r="F24" s="1"/>
      <c r="G24" s="1"/>
      <c r="H24" s="1"/>
      <c r="I24" s="1"/>
      <c r="J24" s="1"/>
      <c r="K24" s="1"/>
      <c r="L24" s="1"/>
      <c r="M24" s="1"/>
      <c r="N24" s="1"/>
      <c r="O24" s="1"/>
      <c r="P24" s="1"/>
      <c r="Q24" s="1"/>
      <c r="R24" s="1"/>
      <c r="S24" s="1"/>
      <c r="T24" s="1"/>
      <c r="U24" s="1"/>
      <c r="V24" s="1"/>
      <c r="W24" s="1"/>
      <c r="X24" s="1"/>
    </row>
    <row r="25" spans="1:24" ht="14.25" customHeight="1">
      <c r="A25" s="1"/>
      <c r="B25" s="1"/>
      <c r="C25" s="1"/>
      <c r="D25" s="1"/>
      <c r="E25" s="1"/>
      <c r="F25" s="1"/>
      <c r="G25" s="1"/>
      <c r="H25" s="1"/>
      <c r="I25" s="1"/>
      <c r="J25" s="1"/>
      <c r="K25" s="1"/>
      <c r="L25" s="1"/>
      <c r="M25" s="1"/>
      <c r="N25" s="1"/>
      <c r="O25" s="1"/>
      <c r="P25" s="1"/>
      <c r="Q25" s="1"/>
      <c r="R25" s="1"/>
      <c r="S25" s="1"/>
      <c r="T25" s="1"/>
      <c r="U25" s="1"/>
      <c r="V25" s="1"/>
      <c r="W25" s="1"/>
      <c r="X25" s="1"/>
    </row>
    <row r="26" spans="1:24" ht="14.25" customHeight="1">
      <c r="A26" s="1"/>
      <c r="B26" s="1"/>
      <c r="C26" s="1"/>
      <c r="D26" s="1"/>
      <c r="E26" s="1"/>
      <c r="F26" s="1"/>
      <c r="G26" s="1"/>
      <c r="H26" s="1"/>
      <c r="I26" s="1"/>
      <c r="J26" s="1"/>
      <c r="K26" s="1"/>
      <c r="L26" s="1"/>
      <c r="M26" s="1"/>
      <c r="N26" s="1"/>
      <c r="O26" s="1"/>
      <c r="P26" s="1"/>
      <c r="Q26" s="1"/>
      <c r="R26" s="1"/>
      <c r="S26" s="1"/>
      <c r="T26" s="1"/>
      <c r="U26" s="1"/>
      <c r="V26" s="1"/>
      <c r="W26" s="1"/>
      <c r="X26" s="1"/>
    </row>
    <row r="27" spans="1:24" ht="14.25" customHeight="1">
      <c r="A27" s="1"/>
      <c r="B27" s="1"/>
      <c r="C27" s="1"/>
      <c r="D27" s="1"/>
      <c r="E27" s="1"/>
      <c r="F27" s="1"/>
      <c r="G27" s="1"/>
      <c r="H27" s="1"/>
      <c r="I27" s="1"/>
      <c r="J27" s="1"/>
      <c r="K27" s="1"/>
      <c r="L27" s="1"/>
      <c r="M27" s="1"/>
      <c r="N27" s="1"/>
      <c r="O27" s="1"/>
      <c r="P27" s="1"/>
      <c r="Q27" s="1"/>
      <c r="R27" s="1"/>
      <c r="S27" s="1"/>
      <c r="T27" s="1"/>
      <c r="U27" s="1"/>
      <c r="V27" s="1"/>
      <c r="W27" s="1"/>
      <c r="X27" s="1"/>
    </row>
    <row r="28" spans="1:24" ht="14.25" customHeight="1">
      <c r="A28" s="1"/>
      <c r="B28" s="1"/>
      <c r="C28" s="1"/>
      <c r="D28" s="1"/>
      <c r="E28" s="1"/>
      <c r="F28" s="1"/>
      <c r="G28" s="1"/>
      <c r="H28" s="1"/>
      <c r="I28" s="1"/>
      <c r="J28" s="1"/>
      <c r="K28" s="1"/>
      <c r="L28" s="1"/>
      <c r="M28" s="1"/>
      <c r="N28" s="1"/>
      <c r="O28" s="1"/>
      <c r="P28" s="1"/>
      <c r="Q28" s="1"/>
      <c r="R28" s="1"/>
      <c r="S28" s="1"/>
      <c r="T28" s="1"/>
      <c r="U28" s="1"/>
      <c r="V28" s="1"/>
      <c r="W28" s="1"/>
      <c r="X28" s="1"/>
    </row>
    <row r="29" spans="1:24" ht="14.25" customHeight="1">
      <c r="A29" s="1"/>
      <c r="B29" s="1"/>
      <c r="C29" s="1"/>
      <c r="D29" s="1"/>
      <c r="E29" s="1"/>
      <c r="F29" s="1"/>
      <c r="G29" s="1"/>
      <c r="H29" s="1"/>
      <c r="I29" s="1"/>
      <c r="J29" s="1"/>
      <c r="K29" s="1"/>
      <c r="L29" s="1"/>
      <c r="M29" s="1"/>
      <c r="N29" s="1"/>
      <c r="O29" s="1"/>
      <c r="P29" s="1"/>
      <c r="Q29" s="1"/>
      <c r="R29" s="1"/>
      <c r="S29" s="1"/>
      <c r="T29" s="1"/>
      <c r="U29" s="1"/>
      <c r="V29" s="1"/>
      <c r="W29" s="1"/>
      <c r="X29" s="1"/>
    </row>
    <row r="30" spans="1:24" ht="14.25" customHeight="1">
      <c r="A30" s="1"/>
      <c r="B30" s="1"/>
      <c r="C30" s="1"/>
      <c r="D30" s="1"/>
      <c r="E30" s="1"/>
      <c r="F30" s="1"/>
      <c r="G30" s="1"/>
      <c r="H30" s="1"/>
      <c r="I30" s="1"/>
      <c r="J30" s="1"/>
      <c r="K30" s="1"/>
      <c r="L30" s="1"/>
      <c r="M30" s="1"/>
      <c r="N30" s="1"/>
      <c r="O30" s="1"/>
      <c r="P30" s="1"/>
      <c r="Q30" s="1"/>
      <c r="R30" s="1"/>
      <c r="S30" s="1"/>
      <c r="T30" s="1"/>
      <c r="U30" s="1"/>
      <c r="V30" s="1"/>
      <c r="W30" s="1"/>
      <c r="X30" s="1"/>
    </row>
    <row r="31" spans="1:24" ht="14.25" customHeight="1">
      <c r="A31" s="1"/>
      <c r="B31" s="1"/>
      <c r="C31" s="1"/>
      <c r="D31" s="1"/>
      <c r="E31" s="1"/>
      <c r="F31" s="1"/>
      <c r="G31" s="1"/>
      <c r="H31" s="1"/>
      <c r="I31" s="1"/>
      <c r="J31" s="1"/>
      <c r="K31" s="1"/>
      <c r="L31" s="1"/>
      <c r="M31" s="1"/>
      <c r="N31" s="1"/>
      <c r="O31" s="1"/>
      <c r="P31" s="1"/>
      <c r="Q31" s="1"/>
      <c r="R31" s="1"/>
      <c r="S31" s="1"/>
      <c r="T31" s="1"/>
      <c r="U31" s="1"/>
      <c r="V31" s="1"/>
      <c r="W31" s="1"/>
      <c r="X31" s="1"/>
    </row>
    <row r="32" spans="1:24" ht="14.25" customHeight="1">
      <c r="A32" s="1"/>
      <c r="B32" s="1"/>
      <c r="C32" s="1"/>
      <c r="D32" s="1"/>
      <c r="E32" s="1"/>
      <c r="F32" s="1"/>
      <c r="G32" s="1"/>
      <c r="H32" s="1"/>
      <c r="I32" s="1"/>
      <c r="J32" s="1"/>
      <c r="K32" s="1"/>
      <c r="L32" s="1"/>
      <c r="M32" s="1"/>
      <c r="N32" s="1"/>
      <c r="O32" s="1"/>
      <c r="P32" s="1"/>
      <c r="Q32" s="1"/>
      <c r="R32" s="1"/>
      <c r="S32" s="1"/>
      <c r="T32" s="1"/>
      <c r="U32" s="1"/>
      <c r="V32" s="1"/>
      <c r="W32" s="1"/>
      <c r="X32" s="1"/>
    </row>
    <row r="33" spans="1:24" ht="14.25" customHeight="1">
      <c r="A33" s="1"/>
      <c r="E33" s="1"/>
      <c r="F33" s="1"/>
      <c r="G33" s="1"/>
      <c r="H33" s="1"/>
      <c r="I33" s="1"/>
      <c r="J33" s="1"/>
      <c r="K33" s="1"/>
      <c r="L33" s="1"/>
      <c r="M33" s="1"/>
      <c r="N33" s="1"/>
      <c r="O33" s="1"/>
      <c r="P33" s="1"/>
      <c r="Q33" s="1"/>
      <c r="R33" s="1"/>
      <c r="S33" s="1"/>
      <c r="T33" s="1"/>
      <c r="U33" s="1"/>
      <c r="V33" s="1"/>
      <c r="W33" s="1"/>
      <c r="X33" s="1"/>
    </row>
    <row r="34" spans="1:24" ht="14.25" customHeight="1">
      <c r="A34" s="1"/>
      <c r="E34" s="1"/>
      <c r="F34" s="1"/>
      <c r="G34" s="1"/>
      <c r="H34" s="1"/>
      <c r="I34" s="1"/>
      <c r="J34" s="1"/>
      <c r="K34" s="1"/>
      <c r="L34" s="1"/>
      <c r="M34" s="1"/>
      <c r="N34" s="1"/>
      <c r="O34" s="1"/>
      <c r="P34" s="1"/>
      <c r="Q34" s="1"/>
      <c r="R34" s="1"/>
      <c r="S34" s="1"/>
      <c r="T34" s="1"/>
      <c r="U34" s="1"/>
      <c r="V34" s="1"/>
      <c r="W34" s="1"/>
      <c r="X34" s="1"/>
    </row>
    <row r="35" spans="1:24" ht="14.25" customHeight="1">
      <c r="A35" s="1"/>
    </row>
    <row r="36" spans="1:24" ht="14.25" customHeight="1">
      <c r="A36" s="1"/>
    </row>
    <row r="37" spans="1:24" ht="14.25" customHeight="1">
      <c r="A37" s="1"/>
    </row>
    <row r="38" spans="1:24" ht="14.25" customHeight="1">
      <c r="A38" s="1"/>
    </row>
    <row r="39" spans="1:24" ht="14.25" customHeight="1">
      <c r="A39" s="1"/>
    </row>
    <row r="40" spans="1:24" ht="14.25" customHeight="1">
      <c r="A40" s="1"/>
    </row>
    <row r="41" spans="1:24" ht="14.25" customHeight="1">
      <c r="A41" s="1"/>
    </row>
    <row r="42" spans="1:24" ht="14.25" customHeight="1">
      <c r="A42" s="1"/>
    </row>
    <row r="43" spans="1:24" ht="14.25" customHeight="1">
      <c r="A43" s="1"/>
    </row>
    <row r="44" spans="1:24" ht="14.25" customHeight="1">
      <c r="A44" s="1"/>
    </row>
    <row r="45" spans="1:24" ht="14.25" customHeight="1">
      <c r="A45" s="1"/>
    </row>
    <row r="46" spans="1:24" ht="14.25" customHeight="1">
      <c r="A46" s="1"/>
    </row>
    <row r="47" spans="1:24" ht="14.25" customHeight="1">
      <c r="A47" s="1"/>
    </row>
    <row r="48" spans="1:24" ht="14.25" customHeight="1">
      <c r="A48" s="1"/>
    </row>
    <row r="49" spans="1:1" ht="14.25" customHeight="1">
      <c r="A49" s="1"/>
    </row>
    <row r="50" spans="1:1" ht="14.25" customHeight="1">
      <c r="A50" s="1"/>
    </row>
    <row r="51" spans="1:1" ht="14.25" customHeight="1">
      <c r="A51" s="1"/>
    </row>
    <row r="52" spans="1:1" ht="14.25" customHeight="1">
      <c r="A52" s="1"/>
    </row>
    <row r="53" spans="1:1" ht="14.25" customHeight="1">
      <c r="A53" s="1"/>
    </row>
    <row r="54" spans="1:1" ht="14.25" customHeight="1">
      <c r="A54" s="1"/>
    </row>
    <row r="55" spans="1:1" ht="14.25" customHeight="1">
      <c r="A55" s="1"/>
    </row>
    <row r="56" spans="1:1" ht="14.25" customHeight="1"/>
    <row r="57" spans="1:1" ht="14.25" customHeight="1"/>
    <row r="58" spans="1:1" ht="14.25" customHeight="1"/>
    <row r="59" spans="1:1" ht="14.25" customHeight="1"/>
    <row r="60" spans="1:1" ht="14.25" customHeight="1"/>
    <row r="61" spans="1:1" ht="14.25" customHeight="1"/>
    <row r="62" spans="1:1" ht="14.25" customHeight="1"/>
    <row r="63" spans="1:1" ht="14.25" customHeight="1"/>
    <row r="64" spans="1:1"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B1:D1"/>
  </mergeCells>
  <pageMargins left="0.7" right="0.7" top="0.75" bottom="0.75" header="0" footer="0"/>
  <pageSetup orientation="portrait"/>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Z1000"/>
  <sheetViews>
    <sheetView workbookViewId="0"/>
  </sheetViews>
  <sheetFormatPr defaultColWidth="14.42578125" defaultRowHeight="15" customHeight="1"/>
  <sheetData>
    <row r="1" spans="1:26" ht="33" customHeight="1">
      <c r="A1" s="500" t="s">
        <v>209</v>
      </c>
      <c r="B1" s="298"/>
      <c r="C1" s="298"/>
      <c r="D1" s="298"/>
      <c r="E1" s="298"/>
      <c r="F1" s="298"/>
      <c r="G1" s="298"/>
      <c r="H1" s="298"/>
      <c r="I1" s="298"/>
      <c r="J1" s="298"/>
      <c r="K1" s="298"/>
      <c r="L1" s="298"/>
      <c r="M1" s="298"/>
      <c r="N1" s="298"/>
      <c r="O1" s="353"/>
      <c r="P1" s="18"/>
      <c r="Q1" s="18"/>
      <c r="R1" s="18"/>
      <c r="S1" s="18"/>
      <c r="T1" s="18"/>
      <c r="U1" s="18"/>
      <c r="V1" s="18"/>
      <c r="W1" s="18"/>
      <c r="X1" s="18"/>
      <c r="Y1" s="18"/>
      <c r="Z1" s="18"/>
    </row>
    <row r="2" spans="1:26">
      <c r="A2" s="480" t="s">
        <v>210</v>
      </c>
      <c r="B2" s="272"/>
      <c r="C2" s="272"/>
      <c r="D2" s="272"/>
      <c r="E2" s="272"/>
      <c r="F2" s="272"/>
      <c r="G2" s="272"/>
      <c r="H2" s="272"/>
      <c r="I2" s="272"/>
      <c r="J2" s="272"/>
      <c r="K2" s="272"/>
      <c r="L2" s="272"/>
      <c r="M2" s="272"/>
      <c r="N2" s="272"/>
      <c r="O2" s="272"/>
      <c r="P2" s="18"/>
      <c r="Q2" s="18"/>
      <c r="R2" s="18"/>
      <c r="S2" s="18"/>
      <c r="T2" s="18"/>
      <c r="U2" s="18"/>
      <c r="V2" s="18"/>
      <c r="W2" s="18"/>
      <c r="X2" s="18"/>
      <c r="Y2" s="18"/>
      <c r="Z2" s="18"/>
    </row>
    <row r="3" spans="1:26">
      <c r="A3" s="19"/>
      <c r="B3" s="19"/>
      <c r="C3" s="19"/>
      <c r="D3" s="19"/>
      <c r="E3" s="19"/>
      <c r="F3" s="19"/>
      <c r="G3" s="19"/>
      <c r="H3" s="19"/>
      <c r="I3" s="19"/>
      <c r="J3" s="19"/>
      <c r="K3" s="19"/>
      <c r="L3" s="19"/>
      <c r="M3" s="19"/>
      <c r="N3" s="19"/>
      <c r="O3" s="19"/>
      <c r="P3" s="18"/>
      <c r="Q3" s="18"/>
      <c r="R3" s="18"/>
      <c r="S3" s="18"/>
      <c r="T3" s="18"/>
      <c r="U3" s="18"/>
      <c r="V3" s="18"/>
      <c r="W3" s="18"/>
      <c r="X3" s="18"/>
      <c r="Y3" s="18"/>
      <c r="Z3" s="18"/>
    </row>
    <row r="4" spans="1:26">
      <c r="A4" s="215" t="s">
        <v>211</v>
      </c>
      <c r="B4" s="501" t="s">
        <v>212</v>
      </c>
      <c r="C4" s="341"/>
      <c r="D4" s="501" t="s">
        <v>213</v>
      </c>
      <c r="E4" s="340"/>
      <c r="F4" s="340"/>
      <c r="G4" s="340"/>
      <c r="H4" s="340"/>
      <c r="I4" s="341"/>
      <c r="J4" s="501" t="s">
        <v>214</v>
      </c>
      <c r="K4" s="340"/>
      <c r="L4" s="340"/>
      <c r="M4" s="340"/>
      <c r="N4" s="340"/>
      <c r="O4" s="341"/>
      <c r="P4" s="18"/>
      <c r="Q4" s="18"/>
      <c r="R4" s="18"/>
      <c r="S4" s="18"/>
      <c r="T4" s="18"/>
      <c r="U4" s="18"/>
      <c r="V4" s="18"/>
      <c r="W4" s="18"/>
      <c r="X4" s="18"/>
      <c r="Y4" s="18"/>
      <c r="Z4" s="18"/>
    </row>
    <row r="5" spans="1:26" ht="15" customHeight="1">
      <c r="A5" s="216">
        <v>5</v>
      </c>
      <c r="B5" s="503" t="s">
        <v>215</v>
      </c>
      <c r="C5" s="341"/>
      <c r="D5" s="502" t="s">
        <v>216</v>
      </c>
      <c r="E5" s="340"/>
      <c r="F5" s="340"/>
      <c r="G5" s="340"/>
      <c r="H5" s="340"/>
      <c r="I5" s="341"/>
      <c r="J5" s="503" t="s">
        <v>217</v>
      </c>
      <c r="K5" s="340"/>
      <c r="L5" s="340"/>
      <c r="M5" s="340"/>
      <c r="N5" s="340"/>
      <c r="O5" s="341"/>
      <c r="P5" s="18"/>
      <c r="Q5" s="18"/>
      <c r="R5" s="18"/>
      <c r="S5" s="18"/>
      <c r="T5" s="18"/>
      <c r="U5" s="18"/>
      <c r="V5" s="18"/>
      <c r="W5" s="18"/>
      <c r="X5" s="18"/>
      <c r="Y5" s="18"/>
      <c r="Z5" s="18"/>
    </row>
    <row r="6" spans="1:26" ht="15" customHeight="1">
      <c r="A6" s="216">
        <v>4</v>
      </c>
      <c r="B6" s="503" t="s">
        <v>218</v>
      </c>
      <c r="C6" s="341"/>
      <c r="D6" s="502" t="s">
        <v>219</v>
      </c>
      <c r="E6" s="340"/>
      <c r="F6" s="340"/>
      <c r="G6" s="340"/>
      <c r="H6" s="340"/>
      <c r="I6" s="341"/>
      <c r="J6" s="503" t="s">
        <v>220</v>
      </c>
      <c r="K6" s="340"/>
      <c r="L6" s="340"/>
      <c r="M6" s="340"/>
      <c r="N6" s="340"/>
      <c r="O6" s="341"/>
      <c r="P6" s="18"/>
      <c r="Q6" s="18"/>
      <c r="R6" s="18"/>
      <c r="S6" s="18"/>
      <c r="T6" s="18"/>
      <c r="U6" s="18"/>
      <c r="V6" s="18"/>
      <c r="W6" s="18"/>
      <c r="X6" s="18"/>
      <c r="Y6" s="18"/>
      <c r="Z6" s="18"/>
    </row>
    <row r="7" spans="1:26" ht="15" customHeight="1">
      <c r="A7" s="216">
        <v>3</v>
      </c>
      <c r="B7" s="503" t="s">
        <v>221</v>
      </c>
      <c r="C7" s="341"/>
      <c r="D7" s="502" t="s">
        <v>222</v>
      </c>
      <c r="E7" s="340"/>
      <c r="F7" s="340"/>
      <c r="G7" s="340"/>
      <c r="H7" s="340"/>
      <c r="I7" s="341"/>
      <c r="J7" s="503" t="s">
        <v>223</v>
      </c>
      <c r="K7" s="340"/>
      <c r="L7" s="340"/>
      <c r="M7" s="340"/>
      <c r="N7" s="340"/>
      <c r="O7" s="341"/>
      <c r="P7" s="18"/>
      <c r="Q7" s="18"/>
      <c r="R7" s="18"/>
      <c r="S7" s="18"/>
      <c r="T7" s="18"/>
      <c r="U7" s="18"/>
      <c r="V7" s="18"/>
      <c r="W7" s="18"/>
      <c r="X7" s="18"/>
      <c r="Y7" s="18"/>
      <c r="Z7" s="18"/>
    </row>
    <row r="8" spans="1:26" ht="15" customHeight="1">
      <c r="A8" s="216">
        <v>2</v>
      </c>
      <c r="B8" s="503" t="s">
        <v>224</v>
      </c>
      <c r="C8" s="341"/>
      <c r="D8" s="502" t="s">
        <v>225</v>
      </c>
      <c r="E8" s="340"/>
      <c r="F8" s="340"/>
      <c r="G8" s="340"/>
      <c r="H8" s="340"/>
      <c r="I8" s="341"/>
      <c r="J8" s="503" t="s">
        <v>226</v>
      </c>
      <c r="K8" s="340"/>
      <c r="L8" s="340"/>
      <c r="M8" s="340"/>
      <c r="N8" s="340"/>
      <c r="O8" s="341"/>
      <c r="P8" s="18"/>
      <c r="Q8" s="18"/>
      <c r="R8" s="18"/>
      <c r="S8" s="18"/>
      <c r="T8" s="18"/>
      <c r="U8" s="18"/>
      <c r="V8" s="18"/>
      <c r="W8" s="18"/>
      <c r="X8" s="18"/>
      <c r="Y8" s="18"/>
      <c r="Z8" s="18"/>
    </row>
    <row r="9" spans="1:26" ht="15" customHeight="1">
      <c r="A9" s="216">
        <v>1</v>
      </c>
      <c r="B9" s="503" t="s">
        <v>227</v>
      </c>
      <c r="C9" s="341"/>
      <c r="D9" s="502" t="s">
        <v>228</v>
      </c>
      <c r="E9" s="340"/>
      <c r="F9" s="340"/>
      <c r="G9" s="340"/>
      <c r="H9" s="340"/>
      <c r="I9" s="341"/>
      <c r="J9" s="503" t="s">
        <v>229</v>
      </c>
      <c r="K9" s="340"/>
      <c r="L9" s="340"/>
      <c r="M9" s="340"/>
      <c r="N9" s="340"/>
      <c r="O9" s="341"/>
      <c r="P9" s="18"/>
      <c r="Q9" s="18"/>
      <c r="R9" s="18"/>
      <c r="S9" s="18"/>
      <c r="T9" s="18"/>
      <c r="U9" s="18"/>
      <c r="V9" s="18"/>
      <c r="W9" s="18"/>
      <c r="X9" s="18"/>
      <c r="Y9" s="18"/>
      <c r="Z9" s="18"/>
    </row>
    <row r="10" spans="1:26">
      <c r="A10" s="18"/>
      <c r="B10" s="18"/>
      <c r="C10" s="18"/>
      <c r="D10" s="18"/>
      <c r="E10" s="18"/>
      <c r="F10" s="18"/>
      <c r="G10" s="18"/>
      <c r="H10" s="18"/>
      <c r="I10" s="18"/>
      <c r="J10" s="18"/>
      <c r="K10" s="18"/>
      <c r="L10" s="18"/>
      <c r="M10" s="18"/>
      <c r="N10" s="18"/>
      <c r="O10" s="18"/>
      <c r="P10" s="18"/>
      <c r="Q10" s="18"/>
      <c r="R10" s="18"/>
      <c r="S10" s="18"/>
      <c r="T10" s="18"/>
      <c r="U10" s="18"/>
      <c r="V10" s="18"/>
      <c r="W10" s="18"/>
      <c r="X10" s="18"/>
      <c r="Y10" s="18"/>
      <c r="Z10" s="18"/>
    </row>
    <row r="11" spans="1:26">
      <c r="A11" s="480" t="s">
        <v>230</v>
      </c>
      <c r="B11" s="272"/>
      <c r="C11" s="272"/>
      <c r="D11" s="272"/>
      <c r="E11" s="272"/>
      <c r="F11" s="272"/>
      <c r="G11" s="272"/>
      <c r="H11" s="272"/>
      <c r="I11" s="272"/>
      <c r="J11" s="272"/>
      <c r="K11" s="272"/>
      <c r="L11" s="272"/>
      <c r="M11" s="272"/>
      <c r="N11" s="272"/>
      <c r="O11" s="272"/>
      <c r="P11" s="18"/>
      <c r="Q11" s="18"/>
      <c r="R11" s="18"/>
      <c r="S11" s="18"/>
      <c r="T11" s="18"/>
      <c r="U11" s="18"/>
      <c r="V11" s="18"/>
      <c r="W11" s="18"/>
      <c r="X11" s="18"/>
      <c r="Y11" s="18"/>
      <c r="Z11" s="18"/>
    </row>
    <row r="12" spans="1:26">
      <c r="A12" s="19"/>
      <c r="B12" s="19"/>
      <c r="C12" s="19"/>
      <c r="D12" s="19"/>
      <c r="E12" s="19"/>
      <c r="F12" s="19"/>
      <c r="G12" s="19"/>
      <c r="H12" s="19"/>
      <c r="I12" s="19"/>
      <c r="J12" s="19"/>
      <c r="K12" s="19"/>
      <c r="L12" s="19"/>
      <c r="M12" s="19"/>
      <c r="N12" s="19"/>
      <c r="O12" s="19"/>
      <c r="P12" s="18"/>
      <c r="Q12" s="18"/>
      <c r="R12" s="18"/>
      <c r="S12" s="18"/>
      <c r="T12" s="18"/>
      <c r="U12" s="18"/>
      <c r="V12" s="18"/>
      <c r="W12" s="18"/>
      <c r="X12" s="18"/>
      <c r="Y12" s="18"/>
      <c r="Z12" s="18"/>
    </row>
    <row r="13" spans="1:26">
      <c r="A13" s="217" t="s">
        <v>211</v>
      </c>
      <c r="B13" s="501" t="s">
        <v>231</v>
      </c>
      <c r="C13" s="341"/>
      <c r="D13" s="501" t="s">
        <v>232</v>
      </c>
      <c r="E13" s="340"/>
      <c r="F13" s="340"/>
      <c r="G13" s="340"/>
      <c r="H13" s="340"/>
      <c r="I13" s="341"/>
      <c r="J13" s="501" t="s">
        <v>233</v>
      </c>
      <c r="K13" s="340"/>
      <c r="L13" s="340"/>
      <c r="M13" s="340"/>
      <c r="N13" s="340"/>
      <c r="O13" s="341"/>
      <c r="P13" s="18"/>
      <c r="Q13" s="18"/>
      <c r="R13" s="18"/>
      <c r="S13" s="18"/>
      <c r="T13" s="18"/>
      <c r="U13" s="18"/>
      <c r="V13" s="18"/>
      <c r="W13" s="18"/>
      <c r="X13" s="18"/>
      <c r="Y13" s="18"/>
      <c r="Z13" s="18"/>
    </row>
    <row r="14" spans="1:26" ht="15.75">
      <c r="A14" s="218">
        <v>5</v>
      </c>
      <c r="B14" s="479" t="s">
        <v>234</v>
      </c>
      <c r="C14" s="341"/>
      <c r="D14" s="478" t="s">
        <v>235</v>
      </c>
      <c r="E14" s="340"/>
      <c r="F14" s="340"/>
      <c r="G14" s="340"/>
      <c r="H14" s="340"/>
      <c r="I14" s="341"/>
      <c r="J14" s="479" t="s">
        <v>236</v>
      </c>
      <c r="K14" s="340"/>
      <c r="L14" s="340"/>
      <c r="M14" s="340"/>
      <c r="N14" s="340"/>
      <c r="O14" s="341"/>
      <c r="P14" s="18"/>
      <c r="Q14" s="18"/>
      <c r="R14" s="18"/>
      <c r="S14" s="18"/>
      <c r="T14" s="18"/>
      <c r="U14" s="18"/>
      <c r="V14" s="18"/>
      <c r="W14" s="18"/>
      <c r="X14" s="18"/>
      <c r="Y14" s="18"/>
      <c r="Z14" s="18"/>
    </row>
    <row r="15" spans="1:26" ht="15.75">
      <c r="A15" s="218">
        <v>4</v>
      </c>
      <c r="B15" s="479" t="s">
        <v>237</v>
      </c>
      <c r="C15" s="341"/>
      <c r="D15" s="478" t="s">
        <v>238</v>
      </c>
      <c r="E15" s="340"/>
      <c r="F15" s="340"/>
      <c r="G15" s="340"/>
      <c r="H15" s="340"/>
      <c r="I15" s="341"/>
      <c r="J15" s="479" t="s">
        <v>236</v>
      </c>
      <c r="K15" s="340"/>
      <c r="L15" s="340"/>
      <c r="M15" s="340"/>
      <c r="N15" s="340"/>
      <c r="O15" s="341"/>
      <c r="P15" s="18"/>
      <c r="Q15" s="18"/>
      <c r="R15" s="18"/>
      <c r="S15" s="18"/>
      <c r="T15" s="18"/>
      <c r="U15" s="18"/>
      <c r="V15" s="18"/>
      <c r="W15" s="18"/>
      <c r="X15" s="18"/>
      <c r="Y15" s="18"/>
      <c r="Z15" s="18"/>
    </row>
    <row r="16" spans="1:26" ht="15.75">
      <c r="A16" s="218">
        <v>3</v>
      </c>
      <c r="B16" s="479" t="s">
        <v>239</v>
      </c>
      <c r="C16" s="341"/>
      <c r="D16" s="478" t="s">
        <v>240</v>
      </c>
      <c r="E16" s="340"/>
      <c r="F16" s="340"/>
      <c r="G16" s="340"/>
      <c r="H16" s="340"/>
      <c r="I16" s="341"/>
      <c r="J16" s="479" t="s">
        <v>236</v>
      </c>
      <c r="K16" s="340"/>
      <c r="L16" s="340"/>
      <c r="M16" s="340"/>
      <c r="N16" s="340"/>
      <c r="O16" s="341"/>
      <c r="P16" s="18"/>
      <c r="Q16" s="18"/>
      <c r="R16" s="18"/>
      <c r="S16" s="18"/>
      <c r="T16" s="18"/>
      <c r="U16" s="18"/>
      <c r="V16" s="18"/>
      <c r="W16" s="18"/>
      <c r="X16" s="18"/>
      <c r="Y16" s="18"/>
      <c r="Z16" s="18"/>
    </row>
    <row r="17" spans="1:26">
      <c r="A17" s="18"/>
      <c r="B17" s="18"/>
      <c r="C17" s="18"/>
      <c r="D17" s="18"/>
      <c r="E17" s="18"/>
      <c r="F17" s="18"/>
      <c r="G17" s="18"/>
      <c r="H17" s="18"/>
      <c r="I17" s="18"/>
      <c r="J17" s="18"/>
      <c r="K17" s="18"/>
      <c r="L17" s="18"/>
      <c r="M17" s="18"/>
      <c r="N17" s="18"/>
      <c r="O17" s="18"/>
      <c r="P17" s="18"/>
      <c r="Q17" s="18"/>
      <c r="R17" s="18"/>
      <c r="S17" s="18"/>
      <c r="T17" s="18"/>
      <c r="U17" s="18"/>
      <c r="V17" s="18"/>
      <c r="W17" s="18"/>
      <c r="X17" s="18"/>
      <c r="Y17" s="18"/>
      <c r="Z17" s="18"/>
    </row>
    <row r="18" spans="1:26">
      <c r="A18" s="480" t="s">
        <v>241</v>
      </c>
      <c r="B18" s="272"/>
      <c r="C18" s="272"/>
      <c r="D18" s="272"/>
      <c r="E18" s="272"/>
      <c r="F18" s="272"/>
      <c r="G18" s="272"/>
      <c r="H18" s="272"/>
      <c r="I18" s="272"/>
      <c r="J18" s="272"/>
      <c r="K18" s="272"/>
      <c r="L18" s="272"/>
      <c r="M18" s="272"/>
      <c r="N18" s="272"/>
      <c r="O18" s="272"/>
      <c r="P18" s="272"/>
      <c r="Q18" s="18"/>
      <c r="R18" s="18"/>
      <c r="S18" s="18"/>
      <c r="T18" s="18"/>
      <c r="U18" s="18"/>
      <c r="V18" s="18"/>
      <c r="W18" s="18"/>
      <c r="X18" s="18"/>
      <c r="Y18" s="18"/>
      <c r="Z18" s="18"/>
    </row>
    <row r="19" spans="1:26">
      <c r="A19" s="18"/>
      <c r="B19" s="18"/>
      <c r="C19" s="18"/>
      <c r="D19" s="18"/>
      <c r="E19" s="18"/>
      <c r="F19" s="18"/>
      <c r="G19" s="18"/>
      <c r="H19" s="18"/>
      <c r="I19" s="18"/>
      <c r="J19" s="18"/>
      <c r="K19" s="18"/>
      <c r="L19" s="18"/>
      <c r="M19" s="18"/>
      <c r="N19" s="18"/>
      <c r="O19" s="18"/>
      <c r="P19" s="18"/>
      <c r="Q19" s="18"/>
      <c r="R19" s="18"/>
      <c r="S19" s="18"/>
      <c r="T19" s="18"/>
      <c r="U19" s="18"/>
      <c r="V19" s="18"/>
      <c r="W19" s="18"/>
      <c r="X19" s="18"/>
      <c r="Y19" s="18"/>
      <c r="Z19" s="18"/>
    </row>
    <row r="20" spans="1:26">
      <c r="A20" s="18"/>
      <c r="B20" s="18"/>
      <c r="C20" s="18"/>
      <c r="D20" s="18"/>
      <c r="E20" s="18"/>
      <c r="F20" s="18"/>
      <c r="G20" s="18"/>
      <c r="H20" s="18"/>
      <c r="I20" s="18"/>
      <c r="J20" s="18"/>
      <c r="K20" s="18"/>
      <c r="L20" s="18"/>
      <c r="M20" s="18"/>
      <c r="N20" s="18"/>
      <c r="O20" s="18"/>
      <c r="P20" s="18"/>
      <c r="Q20" s="18"/>
      <c r="R20" s="18"/>
      <c r="S20" s="18"/>
      <c r="T20" s="18"/>
      <c r="U20" s="18"/>
      <c r="V20" s="18"/>
      <c r="W20" s="18"/>
      <c r="X20" s="18"/>
      <c r="Y20" s="18"/>
      <c r="Z20" s="18"/>
    </row>
    <row r="21" spans="1:26" ht="15.75" customHeight="1">
      <c r="A21" s="18"/>
      <c r="B21" s="18"/>
      <c r="C21" s="18"/>
      <c r="D21" s="18"/>
      <c r="E21" s="18"/>
      <c r="F21" s="18"/>
      <c r="G21" s="18"/>
      <c r="H21" s="18"/>
      <c r="I21" s="18"/>
      <c r="J21" s="18"/>
      <c r="K21" s="18"/>
      <c r="L21" s="18"/>
      <c r="M21" s="18"/>
      <c r="N21" s="18"/>
      <c r="O21" s="18"/>
      <c r="P21" s="18"/>
      <c r="Q21" s="18"/>
      <c r="R21" s="18"/>
      <c r="S21" s="18"/>
      <c r="T21" s="18"/>
      <c r="U21" s="18"/>
      <c r="V21" s="18"/>
      <c r="W21" s="18"/>
      <c r="X21" s="18"/>
      <c r="Y21" s="18"/>
      <c r="Z21" s="18"/>
    </row>
    <row r="22" spans="1:26" ht="15.75" customHeight="1">
      <c r="A22" s="18"/>
      <c r="B22" s="18"/>
      <c r="C22" s="18"/>
      <c r="D22" s="18"/>
      <c r="E22" s="18"/>
      <c r="F22" s="18"/>
      <c r="G22" s="18"/>
      <c r="H22" s="18"/>
      <c r="I22" s="18"/>
      <c r="J22" s="18"/>
      <c r="K22" s="18"/>
      <c r="L22" s="18"/>
      <c r="M22" s="18"/>
      <c r="N22" s="18"/>
      <c r="O22" s="18"/>
      <c r="P22" s="18"/>
      <c r="Q22" s="18"/>
      <c r="R22" s="18"/>
      <c r="S22" s="18"/>
      <c r="T22" s="18"/>
      <c r="U22" s="18"/>
      <c r="V22" s="18"/>
      <c r="W22" s="18"/>
      <c r="X22" s="18"/>
      <c r="Y22" s="18"/>
      <c r="Z22" s="18"/>
    </row>
    <row r="23" spans="1:26" ht="15.75" customHeight="1">
      <c r="A23" s="18"/>
      <c r="B23" s="18"/>
      <c r="C23" s="18"/>
      <c r="D23" s="18"/>
      <c r="E23" s="18"/>
      <c r="F23" s="18"/>
      <c r="G23" s="18"/>
      <c r="H23" s="18"/>
      <c r="I23" s="18"/>
      <c r="J23" s="18"/>
      <c r="K23" s="18"/>
      <c r="L23" s="18"/>
      <c r="M23" s="18"/>
      <c r="N23" s="18"/>
      <c r="O23" s="18"/>
      <c r="P23" s="18"/>
      <c r="Q23" s="18"/>
      <c r="R23" s="18"/>
      <c r="S23" s="18"/>
      <c r="T23" s="18"/>
      <c r="U23" s="18"/>
      <c r="V23" s="18"/>
      <c r="W23" s="18"/>
      <c r="X23" s="18"/>
      <c r="Y23" s="18"/>
      <c r="Z23" s="18"/>
    </row>
    <row r="24" spans="1:26" ht="15.75" customHeight="1">
      <c r="A24" s="18"/>
      <c r="B24" s="18"/>
      <c r="C24" s="18"/>
      <c r="D24" s="18"/>
      <c r="E24" s="18"/>
      <c r="F24" s="18"/>
      <c r="G24" s="18"/>
      <c r="H24" s="18"/>
      <c r="I24" s="18"/>
      <c r="J24" s="18"/>
      <c r="K24" s="18"/>
      <c r="L24" s="18"/>
      <c r="M24" s="18"/>
      <c r="N24" s="18"/>
      <c r="O24" s="18"/>
      <c r="P24" s="18"/>
      <c r="Q24" s="18"/>
      <c r="R24" s="18"/>
      <c r="S24" s="18"/>
      <c r="T24" s="18"/>
      <c r="U24" s="18"/>
      <c r="V24" s="18"/>
      <c r="W24" s="18"/>
      <c r="X24" s="18"/>
      <c r="Y24" s="18"/>
      <c r="Z24" s="18"/>
    </row>
    <row r="25" spans="1:26" ht="15.75" customHeight="1">
      <c r="A25" s="18"/>
      <c r="B25" s="18"/>
      <c r="C25" s="18"/>
      <c r="D25" s="18"/>
      <c r="E25" s="18"/>
      <c r="F25" s="18"/>
      <c r="G25" s="18"/>
      <c r="H25" s="18"/>
      <c r="I25" s="18"/>
      <c r="J25" s="18"/>
      <c r="K25" s="18"/>
      <c r="L25" s="18"/>
      <c r="M25" s="18"/>
      <c r="N25" s="18"/>
      <c r="O25" s="18"/>
      <c r="P25" s="18"/>
      <c r="Q25" s="18"/>
      <c r="R25" s="18"/>
      <c r="S25" s="18"/>
      <c r="T25" s="18"/>
      <c r="U25" s="18"/>
      <c r="V25" s="18"/>
      <c r="W25" s="18"/>
      <c r="X25" s="18"/>
      <c r="Y25" s="18"/>
      <c r="Z25" s="18"/>
    </row>
    <row r="26" spans="1:26" ht="15.75" customHeight="1">
      <c r="A26" s="18"/>
      <c r="B26" s="18"/>
      <c r="C26" s="18"/>
      <c r="D26" s="18"/>
      <c r="E26" s="18"/>
      <c r="F26" s="18"/>
      <c r="G26" s="18"/>
      <c r="H26" s="18"/>
      <c r="I26" s="18"/>
      <c r="J26" s="18"/>
      <c r="K26" s="18"/>
      <c r="L26" s="18"/>
      <c r="M26" s="18"/>
      <c r="N26" s="18"/>
      <c r="O26" s="18"/>
      <c r="P26" s="18"/>
      <c r="Q26" s="18"/>
      <c r="R26" s="18"/>
      <c r="S26" s="18"/>
      <c r="T26" s="18"/>
      <c r="U26" s="18"/>
      <c r="V26" s="18"/>
      <c r="W26" s="18"/>
      <c r="X26" s="18"/>
      <c r="Y26" s="18"/>
      <c r="Z26" s="18"/>
    </row>
    <row r="27" spans="1:26" ht="15.75" customHeight="1">
      <c r="A27" s="18"/>
      <c r="B27" s="18"/>
      <c r="C27" s="18"/>
      <c r="D27" s="18"/>
      <c r="E27" s="18"/>
      <c r="F27" s="18"/>
      <c r="G27" s="18"/>
      <c r="H27" s="18"/>
      <c r="I27" s="18"/>
      <c r="J27" s="18"/>
      <c r="K27" s="18"/>
      <c r="L27" s="18"/>
      <c r="M27" s="18"/>
      <c r="N27" s="18"/>
      <c r="O27" s="18"/>
      <c r="P27" s="18"/>
      <c r="Q27" s="18"/>
      <c r="R27" s="18"/>
      <c r="S27" s="18"/>
      <c r="T27" s="18"/>
      <c r="U27" s="18"/>
      <c r="V27" s="18"/>
      <c r="W27" s="18"/>
      <c r="X27" s="18"/>
      <c r="Y27" s="18"/>
      <c r="Z27" s="18"/>
    </row>
    <row r="28" spans="1:26" ht="15.75" customHeight="1">
      <c r="A28" s="18"/>
      <c r="B28" s="18"/>
      <c r="C28" s="18"/>
      <c r="D28" s="18"/>
      <c r="E28" s="18"/>
      <c r="F28" s="18"/>
      <c r="G28" s="18"/>
      <c r="H28" s="18"/>
      <c r="I28" s="18"/>
      <c r="J28" s="18"/>
      <c r="K28" s="18"/>
      <c r="L28" s="18"/>
      <c r="M28" s="18"/>
      <c r="N28" s="18"/>
      <c r="O28" s="18"/>
      <c r="P28" s="18"/>
      <c r="Q28" s="18"/>
      <c r="R28" s="18"/>
      <c r="S28" s="18"/>
      <c r="T28" s="18"/>
      <c r="U28" s="18"/>
      <c r="V28" s="18"/>
      <c r="W28" s="18"/>
      <c r="X28" s="18"/>
      <c r="Y28" s="18"/>
      <c r="Z28" s="18"/>
    </row>
    <row r="29" spans="1:26" ht="15.75" customHeight="1">
      <c r="A29" s="18"/>
      <c r="B29" s="18"/>
      <c r="C29" s="18"/>
      <c r="D29" s="18"/>
      <c r="E29" s="18"/>
      <c r="F29" s="18"/>
      <c r="G29" s="18"/>
      <c r="H29" s="18"/>
      <c r="I29" s="18"/>
      <c r="J29" s="18"/>
      <c r="K29" s="18"/>
      <c r="L29" s="18"/>
      <c r="M29" s="18"/>
      <c r="N29" s="18"/>
      <c r="O29" s="18"/>
      <c r="P29" s="18"/>
      <c r="Q29" s="18"/>
      <c r="R29" s="18"/>
      <c r="S29" s="18"/>
      <c r="T29" s="18"/>
      <c r="U29" s="18"/>
      <c r="V29" s="18"/>
      <c r="W29" s="18"/>
      <c r="X29" s="18"/>
      <c r="Y29" s="18"/>
      <c r="Z29" s="18"/>
    </row>
    <row r="30" spans="1:26" ht="15.75" customHeight="1">
      <c r="A30" s="18"/>
      <c r="B30" s="18"/>
      <c r="C30" s="18"/>
      <c r="D30" s="18"/>
      <c r="E30" s="18"/>
      <c r="F30" s="18"/>
      <c r="G30" s="18"/>
      <c r="H30" s="18"/>
      <c r="I30" s="18"/>
      <c r="J30" s="18"/>
      <c r="K30" s="18"/>
      <c r="L30" s="18"/>
      <c r="M30" s="18"/>
      <c r="N30" s="18"/>
      <c r="O30" s="18"/>
      <c r="P30" s="18"/>
      <c r="Q30" s="18"/>
      <c r="R30" s="18"/>
      <c r="S30" s="18"/>
      <c r="T30" s="18"/>
      <c r="U30" s="18"/>
      <c r="V30" s="18"/>
      <c r="W30" s="18"/>
      <c r="X30" s="18"/>
      <c r="Y30" s="18"/>
      <c r="Z30" s="18"/>
    </row>
    <row r="31" spans="1:26" ht="15.75" customHeight="1">
      <c r="A31" s="18"/>
      <c r="B31" s="18"/>
      <c r="C31" s="18"/>
      <c r="D31" s="18"/>
      <c r="E31" s="18"/>
      <c r="F31" s="18"/>
      <c r="G31" s="18"/>
      <c r="H31" s="18"/>
      <c r="I31" s="18"/>
      <c r="J31" s="18"/>
      <c r="K31" s="18"/>
      <c r="L31" s="18"/>
      <c r="M31" s="18"/>
      <c r="N31" s="18"/>
      <c r="O31" s="18"/>
      <c r="P31" s="18"/>
      <c r="Q31" s="18"/>
      <c r="R31" s="18"/>
      <c r="S31" s="18"/>
      <c r="T31" s="18"/>
      <c r="U31" s="18"/>
      <c r="V31" s="18"/>
      <c r="W31" s="18"/>
      <c r="X31" s="18"/>
      <c r="Y31" s="18"/>
      <c r="Z31" s="18"/>
    </row>
    <row r="32" spans="1:26" ht="15.75" customHeight="1">
      <c r="A32" s="18"/>
      <c r="B32" s="18"/>
      <c r="C32" s="18"/>
      <c r="D32" s="18"/>
      <c r="E32" s="18"/>
      <c r="F32" s="18"/>
      <c r="G32" s="18"/>
      <c r="H32" s="18"/>
      <c r="I32" s="18"/>
      <c r="J32" s="18"/>
      <c r="K32" s="18"/>
      <c r="L32" s="18"/>
      <c r="M32" s="18"/>
      <c r="N32" s="18"/>
      <c r="O32" s="18"/>
      <c r="P32" s="18"/>
      <c r="Q32" s="18"/>
      <c r="R32" s="18"/>
      <c r="S32" s="18"/>
      <c r="T32" s="18"/>
      <c r="U32" s="18"/>
      <c r="V32" s="18"/>
      <c r="W32" s="18"/>
      <c r="X32" s="18"/>
      <c r="Y32" s="18"/>
      <c r="Z32" s="18"/>
    </row>
    <row r="33" spans="1:26" ht="15.75" customHeight="1">
      <c r="A33" s="18"/>
      <c r="B33" s="18"/>
      <c r="C33" s="18"/>
      <c r="D33" s="18"/>
      <c r="E33" s="18"/>
      <c r="F33" s="18"/>
      <c r="G33" s="18"/>
      <c r="H33" s="18"/>
      <c r="I33" s="18"/>
      <c r="J33" s="18"/>
      <c r="K33" s="18"/>
      <c r="L33" s="18"/>
      <c r="M33" s="18"/>
      <c r="N33" s="18"/>
      <c r="O33" s="18"/>
      <c r="P33" s="18"/>
      <c r="Q33" s="18"/>
      <c r="R33" s="18"/>
      <c r="S33" s="18"/>
      <c r="T33" s="18"/>
      <c r="U33" s="18"/>
      <c r="V33" s="18"/>
      <c r="W33" s="18"/>
      <c r="X33" s="18"/>
      <c r="Y33" s="18"/>
      <c r="Z33" s="18"/>
    </row>
    <row r="34" spans="1:26" ht="15.75" customHeight="1">
      <c r="A34" s="18"/>
      <c r="B34" s="18"/>
      <c r="C34" s="18"/>
      <c r="D34" s="18"/>
      <c r="E34" s="18"/>
      <c r="F34" s="18"/>
      <c r="G34" s="18"/>
      <c r="H34" s="18"/>
      <c r="I34" s="18"/>
      <c r="J34" s="18"/>
      <c r="K34" s="18"/>
      <c r="L34" s="18"/>
      <c r="M34" s="18"/>
      <c r="N34" s="18"/>
      <c r="O34" s="18"/>
      <c r="P34" s="18"/>
      <c r="Q34" s="18"/>
      <c r="R34" s="18"/>
      <c r="S34" s="18"/>
      <c r="T34" s="18"/>
      <c r="U34" s="18"/>
      <c r="V34" s="18"/>
      <c r="W34" s="18"/>
      <c r="X34" s="18"/>
      <c r="Y34" s="18"/>
      <c r="Z34" s="18"/>
    </row>
    <row r="35" spans="1:26" ht="15.75" customHeight="1">
      <c r="A35" s="18"/>
      <c r="B35" s="18"/>
      <c r="C35" s="18"/>
      <c r="D35" s="18"/>
      <c r="E35" s="18"/>
      <c r="F35" s="18"/>
      <c r="G35" s="18"/>
      <c r="H35" s="18"/>
      <c r="I35" s="18"/>
      <c r="J35" s="18"/>
      <c r="K35" s="18"/>
      <c r="L35" s="18"/>
      <c r="M35" s="18"/>
      <c r="N35" s="18"/>
      <c r="O35" s="18"/>
      <c r="P35" s="18"/>
      <c r="Q35" s="18"/>
      <c r="R35" s="18"/>
      <c r="S35" s="18"/>
      <c r="T35" s="18"/>
      <c r="U35" s="18"/>
      <c r="V35" s="18"/>
      <c r="W35" s="18"/>
      <c r="X35" s="18"/>
      <c r="Y35" s="18"/>
      <c r="Z35" s="18"/>
    </row>
    <row r="36" spans="1:26" ht="15.75" customHeight="1">
      <c r="A36" s="18"/>
      <c r="B36" s="18"/>
      <c r="C36" s="18"/>
      <c r="D36" s="18"/>
      <c r="E36" s="18"/>
      <c r="F36" s="18"/>
      <c r="G36" s="18"/>
      <c r="H36" s="18"/>
      <c r="I36" s="18"/>
      <c r="J36" s="18"/>
      <c r="K36" s="18"/>
      <c r="L36" s="18"/>
      <c r="M36" s="18"/>
      <c r="N36" s="18"/>
      <c r="O36" s="18"/>
      <c r="P36" s="18"/>
      <c r="Q36" s="18"/>
      <c r="R36" s="18"/>
      <c r="S36" s="18"/>
      <c r="T36" s="18"/>
      <c r="U36" s="18"/>
      <c r="V36" s="18"/>
      <c r="W36" s="18"/>
      <c r="X36" s="18"/>
      <c r="Y36" s="18"/>
      <c r="Z36" s="18"/>
    </row>
    <row r="37" spans="1:26" ht="15.75" customHeight="1">
      <c r="A37" s="18"/>
      <c r="B37" s="18"/>
      <c r="C37" s="18"/>
      <c r="D37" s="18"/>
      <c r="E37" s="18"/>
      <c r="F37" s="18"/>
      <c r="G37" s="18"/>
      <c r="H37" s="18"/>
      <c r="I37" s="18"/>
      <c r="J37" s="18"/>
      <c r="K37" s="18"/>
      <c r="L37" s="18"/>
      <c r="M37" s="18"/>
      <c r="N37" s="18"/>
      <c r="O37" s="18"/>
      <c r="P37" s="18"/>
      <c r="Q37" s="18"/>
      <c r="R37" s="18"/>
      <c r="S37" s="18"/>
      <c r="T37" s="18"/>
      <c r="U37" s="18"/>
      <c r="V37" s="18"/>
      <c r="W37" s="18"/>
      <c r="X37" s="18"/>
      <c r="Y37" s="18"/>
      <c r="Z37" s="18"/>
    </row>
    <row r="38" spans="1:26" ht="15.75" customHeight="1">
      <c r="A38" s="18"/>
      <c r="B38" s="18"/>
      <c r="C38" s="18"/>
      <c r="D38" s="18"/>
      <c r="E38" s="18"/>
      <c r="F38" s="18"/>
      <c r="G38" s="18"/>
      <c r="H38" s="18"/>
      <c r="I38" s="18"/>
      <c r="J38" s="18"/>
      <c r="K38" s="18"/>
      <c r="L38" s="18"/>
      <c r="M38" s="18"/>
      <c r="N38" s="18"/>
      <c r="O38" s="18"/>
      <c r="P38" s="18"/>
      <c r="Q38" s="18"/>
      <c r="R38" s="18"/>
      <c r="S38" s="18"/>
      <c r="T38" s="18"/>
      <c r="U38" s="18"/>
      <c r="V38" s="18"/>
      <c r="W38" s="18"/>
      <c r="X38" s="18"/>
      <c r="Y38" s="18"/>
      <c r="Z38" s="18"/>
    </row>
    <row r="39" spans="1:26" ht="15.75" customHeight="1">
      <c r="A39" s="18"/>
      <c r="B39" s="18"/>
      <c r="C39" s="18"/>
      <c r="D39" s="18"/>
      <c r="E39" s="18"/>
      <c r="F39" s="18"/>
      <c r="G39" s="18"/>
      <c r="H39" s="18"/>
      <c r="I39" s="18"/>
      <c r="J39" s="18"/>
      <c r="K39" s="18"/>
      <c r="L39" s="18"/>
      <c r="M39" s="18"/>
      <c r="N39" s="18"/>
      <c r="O39" s="18"/>
      <c r="P39" s="18"/>
      <c r="Q39" s="18"/>
      <c r="R39" s="18"/>
      <c r="S39" s="18"/>
      <c r="T39" s="18"/>
      <c r="U39" s="18"/>
      <c r="V39" s="18"/>
      <c r="W39" s="18"/>
      <c r="X39" s="18"/>
      <c r="Y39" s="18"/>
      <c r="Z39" s="18"/>
    </row>
    <row r="40" spans="1:26" ht="15.75" customHeight="1">
      <c r="A40" s="18"/>
      <c r="B40" s="18"/>
      <c r="C40" s="18"/>
      <c r="D40" s="18"/>
      <c r="E40" s="18"/>
      <c r="F40" s="18"/>
      <c r="G40" s="18"/>
      <c r="H40" s="18"/>
      <c r="I40" s="18"/>
      <c r="J40" s="18"/>
      <c r="K40" s="18"/>
      <c r="L40" s="18"/>
      <c r="M40" s="18"/>
      <c r="N40" s="18"/>
      <c r="O40" s="18"/>
      <c r="P40" s="18"/>
      <c r="Q40" s="18"/>
      <c r="R40" s="18"/>
      <c r="S40" s="18"/>
      <c r="T40" s="18"/>
      <c r="U40" s="18"/>
      <c r="V40" s="18"/>
      <c r="W40" s="18"/>
      <c r="X40" s="18"/>
      <c r="Y40" s="18"/>
      <c r="Z40" s="18"/>
    </row>
    <row r="41" spans="1:26" ht="15.75" customHeight="1">
      <c r="A41" s="18"/>
      <c r="B41" s="18"/>
      <c r="C41" s="18"/>
      <c r="D41" s="18"/>
      <c r="E41" s="18"/>
      <c r="F41" s="18"/>
      <c r="G41" s="18"/>
      <c r="H41" s="18"/>
      <c r="I41" s="18"/>
      <c r="J41" s="18"/>
      <c r="K41" s="18"/>
      <c r="L41" s="18"/>
      <c r="M41" s="18"/>
      <c r="N41" s="18"/>
      <c r="O41" s="18"/>
      <c r="P41" s="18"/>
      <c r="Q41" s="18"/>
      <c r="R41" s="18"/>
      <c r="S41" s="18"/>
      <c r="T41" s="18"/>
      <c r="U41" s="18"/>
      <c r="V41" s="18"/>
      <c r="W41" s="18"/>
      <c r="X41" s="18"/>
      <c r="Y41" s="18"/>
      <c r="Z41" s="18"/>
    </row>
    <row r="42" spans="1:26" ht="15.75" customHeight="1">
      <c r="A42" s="18"/>
      <c r="B42" s="18"/>
      <c r="C42" s="18"/>
      <c r="D42" s="18"/>
      <c r="E42" s="18"/>
      <c r="F42" s="18"/>
      <c r="G42" s="18"/>
      <c r="H42" s="18"/>
      <c r="I42" s="18"/>
      <c r="J42" s="18"/>
      <c r="K42" s="18"/>
      <c r="L42" s="18"/>
      <c r="M42" s="18"/>
      <c r="N42" s="18"/>
      <c r="O42" s="18"/>
      <c r="P42" s="18"/>
      <c r="Q42" s="18"/>
      <c r="R42" s="18"/>
      <c r="S42" s="18"/>
      <c r="T42" s="18"/>
      <c r="U42" s="18"/>
      <c r="V42" s="18"/>
      <c r="W42" s="18"/>
      <c r="X42" s="18"/>
      <c r="Y42" s="18"/>
      <c r="Z42" s="18"/>
    </row>
    <row r="43" spans="1:26" ht="15.75" customHeight="1">
      <c r="A43" s="18"/>
      <c r="B43" s="18"/>
      <c r="C43" s="18"/>
      <c r="D43" s="18"/>
      <c r="E43" s="18"/>
      <c r="F43" s="18"/>
      <c r="G43" s="18"/>
      <c r="H43" s="18"/>
      <c r="I43" s="18"/>
      <c r="J43" s="18"/>
      <c r="K43" s="18"/>
      <c r="L43" s="18"/>
      <c r="M43" s="18"/>
      <c r="N43" s="18"/>
      <c r="O43" s="18"/>
      <c r="P43" s="18"/>
      <c r="Q43" s="18"/>
      <c r="R43" s="18"/>
      <c r="S43" s="18"/>
      <c r="T43" s="18"/>
      <c r="U43" s="18"/>
      <c r="V43" s="18"/>
      <c r="W43" s="18"/>
      <c r="X43" s="18"/>
      <c r="Y43" s="18"/>
      <c r="Z43" s="18"/>
    </row>
    <row r="44" spans="1:26" ht="15.75" customHeight="1">
      <c r="A44" s="18"/>
      <c r="B44" s="18"/>
      <c r="C44" s="18"/>
      <c r="D44" s="18"/>
      <c r="E44" s="18"/>
      <c r="F44" s="18"/>
      <c r="G44" s="18"/>
      <c r="H44" s="18"/>
      <c r="I44" s="18"/>
      <c r="J44" s="18"/>
      <c r="K44" s="18"/>
      <c r="L44" s="18"/>
      <c r="M44" s="18"/>
      <c r="N44" s="18"/>
      <c r="O44" s="18"/>
      <c r="P44" s="18"/>
      <c r="Q44" s="18"/>
      <c r="R44" s="18"/>
      <c r="S44" s="18"/>
      <c r="T44" s="18"/>
      <c r="U44" s="18"/>
      <c r="V44" s="18"/>
      <c r="W44" s="18"/>
      <c r="X44" s="18"/>
      <c r="Y44" s="18"/>
      <c r="Z44" s="18"/>
    </row>
    <row r="45" spans="1:26" ht="15.75" customHeight="1">
      <c r="A45" s="18"/>
      <c r="B45" s="18"/>
      <c r="C45" s="18"/>
      <c r="D45" s="18"/>
      <c r="E45" s="18"/>
      <c r="F45" s="18"/>
      <c r="G45" s="18"/>
      <c r="H45" s="18"/>
      <c r="I45" s="18"/>
      <c r="J45" s="18"/>
      <c r="K45" s="18"/>
      <c r="L45" s="18"/>
      <c r="M45" s="18"/>
      <c r="N45" s="18"/>
      <c r="O45" s="18"/>
      <c r="P45" s="18"/>
      <c r="Q45" s="18"/>
      <c r="R45" s="18"/>
      <c r="S45" s="18"/>
      <c r="T45" s="18"/>
      <c r="U45" s="18"/>
      <c r="V45" s="18"/>
      <c r="W45" s="18"/>
      <c r="X45" s="18"/>
      <c r="Y45" s="18"/>
      <c r="Z45" s="18"/>
    </row>
    <row r="46" spans="1:26" ht="15.75" customHeight="1">
      <c r="A46" s="18"/>
      <c r="B46" s="18"/>
      <c r="C46" s="18"/>
      <c r="D46" s="18"/>
      <c r="E46" s="18"/>
      <c r="F46" s="18"/>
      <c r="G46" s="18"/>
      <c r="H46" s="18"/>
      <c r="I46" s="18"/>
      <c r="J46" s="18"/>
      <c r="K46" s="18"/>
      <c r="L46" s="18"/>
      <c r="M46" s="18"/>
      <c r="N46" s="18"/>
      <c r="O46" s="18"/>
      <c r="P46" s="18"/>
      <c r="Q46" s="18"/>
      <c r="R46" s="18"/>
      <c r="S46" s="18"/>
      <c r="T46" s="18"/>
      <c r="U46" s="18"/>
      <c r="V46" s="18"/>
      <c r="W46" s="18"/>
      <c r="X46" s="18"/>
      <c r="Y46" s="18"/>
      <c r="Z46" s="18"/>
    </row>
    <row r="47" spans="1:26" ht="15.75" customHeight="1">
      <c r="A47" s="18"/>
      <c r="B47" s="18"/>
      <c r="C47" s="18"/>
      <c r="D47" s="18"/>
      <c r="E47" s="18"/>
      <c r="F47" s="18"/>
      <c r="G47" s="18"/>
      <c r="H47" s="18"/>
      <c r="I47" s="18"/>
      <c r="J47" s="18"/>
      <c r="K47" s="18"/>
      <c r="L47" s="18"/>
      <c r="M47" s="18"/>
      <c r="N47" s="18"/>
      <c r="O47" s="18"/>
      <c r="P47" s="18"/>
      <c r="Q47" s="18"/>
      <c r="R47" s="18"/>
      <c r="S47" s="18"/>
      <c r="T47" s="18"/>
      <c r="U47" s="18"/>
      <c r="V47" s="18"/>
      <c r="W47" s="18"/>
      <c r="X47" s="18"/>
      <c r="Y47" s="18"/>
      <c r="Z47" s="18"/>
    </row>
    <row r="48" spans="1:26" ht="15.75" customHeight="1">
      <c r="A48" s="18"/>
      <c r="B48" s="18"/>
      <c r="C48" s="18"/>
      <c r="D48" s="18"/>
      <c r="E48" s="18"/>
      <c r="F48" s="18"/>
      <c r="G48" s="18"/>
      <c r="H48" s="18"/>
      <c r="I48" s="18"/>
      <c r="J48" s="18"/>
      <c r="K48" s="18"/>
      <c r="L48" s="18"/>
      <c r="M48" s="18"/>
      <c r="N48" s="18"/>
      <c r="O48" s="18"/>
      <c r="P48" s="18"/>
      <c r="Q48" s="18"/>
      <c r="R48" s="18"/>
      <c r="S48" s="18"/>
      <c r="T48" s="18"/>
      <c r="U48" s="18"/>
      <c r="V48" s="18"/>
      <c r="W48" s="18"/>
      <c r="X48" s="18"/>
      <c r="Y48" s="18"/>
      <c r="Z48" s="18"/>
    </row>
    <row r="49" spans="1:26" ht="15.75" customHeight="1">
      <c r="A49" s="18"/>
      <c r="B49" s="18"/>
      <c r="C49" s="18"/>
      <c r="D49" s="18"/>
      <c r="E49" s="18"/>
      <c r="F49" s="18"/>
      <c r="G49" s="18"/>
      <c r="H49" s="18"/>
      <c r="I49" s="18"/>
      <c r="J49" s="18"/>
      <c r="K49" s="18"/>
      <c r="L49" s="18"/>
      <c r="M49" s="18"/>
      <c r="N49" s="18"/>
      <c r="O49" s="18"/>
      <c r="P49" s="18"/>
      <c r="Q49" s="18"/>
      <c r="R49" s="18"/>
      <c r="S49" s="18"/>
      <c r="T49" s="18"/>
      <c r="U49" s="18"/>
      <c r="V49" s="18"/>
      <c r="W49" s="18"/>
      <c r="X49" s="18"/>
      <c r="Y49" s="18"/>
      <c r="Z49" s="18"/>
    </row>
    <row r="50" spans="1:26" ht="15.75" customHeight="1">
      <c r="A50" s="19"/>
      <c r="B50" s="19"/>
      <c r="C50" s="19"/>
      <c r="D50" s="19"/>
      <c r="E50" s="19"/>
      <c r="F50" s="19"/>
      <c r="G50" s="19"/>
      <c r="H50" s="19"/>
      <c r="I50" s="19"/>
      <c r="J50" s="19"/>
      <c r="K50" s="19"/>
      <c r="L50" s="19"/>
      <c r="M50" s="19"/>
      <c r="N50" s="19"/>
      <c r="O50" s="19"/>
      <c r="P50" s="19"/>
      <c r="Q50" s="19"/>
      <c r="R50" s="19"/>
      <c r="S50" s="19"/>
      <c r="T50" s="19"/>
      <c r="U50" s="19"/>
      <c r="V50" s="19"/>
      <c r="W50" s="19"/>
      <c r="X50" s="18"/>
      <c r="Y50" s="18"/>
      <c r="Z50" s="18"/>
    </row>
    <row r="51" spans="1:26" ht="15.75" customHeight="1">
      <c r="A51" s="481" t="s">
        <v>242</v>
      </c>
      <c r="B51" s="484" t="s">
        <v>243</v>
      </c>
      <c r="C51" s="331"/>
      <c r="D51" s="331"/>
      <c r="E51" s="331"/>
      <c r="F51" s="331"/>
      <c r="G51" s="331"/>
      <c r="H51" s="331"/>
      <c r="I51" s="331"/>
      <c r="J51" s="331"/>
      <c r="K51" s="332"/>
      <c r="L51" s="485" t="s">
        <v>244</v>
      </c>
      <c r="M51" s="341"/>
      <c r="N51" s="485" t="s">
        <v>245</v>
      </c>
      <c r="O51" s="341"/>
      <c r="P51" s="485" t="s">
        <v>246</v>
      </c>
      <c r="Q51" s="341"/>
      <c r="R51" s="485" t="s">
        <v>247</v>
      </c>
      <c r="S51" s="341"/>
      <c r="T51" s="485" t="s">
        <v>248</v>
      </c>
      <c r="U51" s="341"/>
      <c r="V51" s="485" t="s">
        <v>249</v>
      </c>
      <c r="W51" s="341"/>
      <c r="X51" s="18"/>
      <c r="Y51" s="18"/>
      <c r="Z51" s="18"/>
    </row>
    <row r="52" spans="1:26" ht="15.75" customHeight="1">
      <c r="A52" s="482"/>
      <c r="B52" s="333"/>
      <c r="C52" s="272"/>
      <c r="D52" s="272"/>
      <c r="E52" s="272"/>
      <c r="F52" s="272"/>
      <c r="G52" s="272"/>
      <c r="H52" s="272"/>
      <c r="I52" s="272"/>
      <c r="J52" s="272"/>
      <c r="K52" s="334"/>
      <c r="L52" s="504" t="s">
        <v>250</v>
      </c>
      <c r="M52" s="341"/>
      <c r="N52" s="504" t="s">
        <v>250</v>
      </c>
      <c r="O52" s="341"/>
      <c r="P52" s="504" t="s">
        <v>250</v>
      </c>
      <c r="Q52" s="341"/>
      <c r="R52" s="504" t="s">
        <v>250</v>
      </c>
      <c r="S52" s="341"/>
      <c r="T52" s="504" t="s">
        <v>250</v>
      </c>
      <c r="U52" s="341"/>
      <c r="V52" s="504" t="s">
        <v>250</v>
      </c>
      <c r="W52" s="341"/>
      <c r="X52" s="18"/>
      <c r="Y52" s="18"/>
      <c r="Z52" s="18"/>
    </row>
    <row r="53" spans="1:26" ht="15.75" customHeight="1">
      <c r="A53" s="483"/>
      <c r="B53" s="335"/>
      <c r="C53" s="275"/>
      <c r="D53" s="275"/>
      <c r="E53" s="275"/>
      <c r="F53" s="275"/>
      <c r="G53" s="275"/>
      <c r="H53" s="275"/>
      <c r="I53" s="275"/>
      <c r="J53" s="275"/>
      <c r="K53" s="336"/>
      <c r="L53" s="219" t="s">
        <v>251</v>
      </c>
      <c r="M53" s="219" t="s">
        <v>252</v>
      </c>
      <c r="N53" s="219" t="s">
        <v>251</v>
      </c>
      <c r="O53" s="219" t="s">
        <v>252</v>
      </c>
      <c r="P53" s="219" t="s">
        <v>251</v>
      </c>
      <c r="Q53" s="219" t="s">
        <v>252</v>
      </c>
      <c r="R53" s="219" t="s">
        <v>251</v>
      </c>
      <c r="S53" s="219" t="s">
        <v>252</v>
      </c>
      <c r="T53" s="219" t="s">
        <v>251</v>
      </c>
      <c r="U53" s="219" t="s">
        <v>252</v>
      </c>
      <c r="V53" s="219" t="s">
        <v>251</v>
      </c>
      <c r="W53" s="219" t="s">
        <v>252</v>
      </c>
      <c r="X53" s="18"/>
      <c r="Y53" s="18"/>
      <c r="Z53" s="18"/>
    </row>
    <row r="54" spans="1:26" ht="15.75" customHeight="1">
      <c r="A54" s="219">
        <v>1</v>
      </c>
      <c r="B54" s="486" t="s">
        <v>253</v>
      </c>
      <c r="C54" s="340"/>
      <c r="D54" s="340"/>
      <c r="E54" s="340"/>
      <c r="F54" s="340"/>
      <c r="G54" s="340"/>
      <c r="H54" s="340"/>
      <c r="I54" s="340"/>
      <c r="J54" s="340"/>
      <c r="K54" s="341"/>
      <c r="L54" s="19"/>
      <c r="M54" s="19"/>
      <c r="N54" s="19"/>
      <c r="O54" s="19"/>
      <c r="P54" s="19"/>
      <c r="Q54" s="19"/>
      <c r="R54" s="19"/>
      <c r="S54" s="19"/>
      <c r="T54" s="19"/>
      <c r="U54" s="19"/>
      <c r="V54" s="19"/>
      <c r="W54" s="19"/>
      <c r="X54" s="214"/>
      <c r="Y54" s="214"/>
      <c r="Z54" s="214"/>
    </row>
    <row r="55" spans="1:26" ht="15.75" customHeight="1">
      <c r="A55" s="219">
        <v>2</v>
      </c>
      <c r="B55" s="486" t="s">
        <v>254</v>
      </c>
      <c r="C55" s="340"/>
      <c r="D55" s="340"/>
      <c r="E55" s="340"/>
      <c r="F55" s="340"/>
      <c r="G55" s="340"/>
      <c r="H55" s="340"/>
      <c r="I55" s="340"/>
      <c r="J55" s="340"/>
      <c r="K55" s="341"/>
      <c r="L55" s="19"/>
      <c r="M55" s="19"/>
      <c r="N55" s="19"/>
      <c r="O55" s="19"/>
      <c r="P55" s="19"/>
      <c r="Q55" s="19"/>
      <c r="R55" s="19"/>
      <c r="S55" s="19"/>
      <c r="T55" s="19"/>
      <c r="U55" s="19"/>
      <c r="V55" s="19"/>
      <c r="W55" s="19"/>
      <c r="X55" s="214"/>
      <c r="Y55" s="214"/>
      <c r="Z55" s="214"/>
    </row>
    <row r="56" spans="1:26" ht="15.75" customHeight="1">
      <c r="A56" s="219">
        <v>3</v>
      </c>
      <c r="B56" s="486" t="s">
        <v>255</v>
      </c>
      <c r="C56" s="340"/>
      <c r="D56" s="340"/>
      <c r="E56" s="340"/>
      <c r="F56" s="340"/>
      <c r="G56" s="340"/>
      <c r="H56" s="340"/>
      <c r="I56" s="340"/>
      <c r="J56" s="340"/>
      <c r="K56" s="341"/>
      <c r="L56" s="19"/>
      <c r="M56" s="19"/>
      <c r="N56" s="19"/>
      <c r="O56" s="19"/>
      <c r="P56" s="19"/>
      <c r="Q56" s="19"/>
      <c r="R56" s="19"/>
      <c r="S56" s="19"/>
      <c r="T56" s="19"/>
      <c r="U56" s="19"/>
      <c r="V56" s="19"/>
      <c r="W56" s="19"/>
      <c r="X56" s="214"/>
      <c r="Y56" s="214"/>
      <c r="Z56" s="214"/>
    </row>
    <row r="57" spans="1:26" ht="15.75" customHeight="1">
      <c r="A57" s="219">
        <v>4</v>
      </c>
      <c r="B57" s="486" t="s">
        <v>256</v>
      </c>
      <c r="C57" s="340"/>
      <c r="D57" s="340"/>
      <c r="E57" s="340"/>
      <c r="F57" s="340"/>
      <c r="G57" s="340"/>
      <c r="H57" s="340"/>
      <c r="I57" s="340"/>
      <c r="J57" s="340"/>
      <c r="K57" s="341"/>
      <c r="L57" s="19"/>
      <c r="M57" s="19"/>
      <c r="N57" s="19"/>
      <c r="O57" s="19"/>
      <c r="P57" s="19"/>
      <c r="Q57" s="19"/>
      <c r="R57" s="19"/>
      <c r="S57" s="19"/>
      <c r="T57" s="19"/>
      <c r="U57" s="19"/>
      <c r="V57" s="19"/>
      <c r="W57" s="19"/>
      <c r="X57" s="214"/>
      <c r="Y57" s="214"/>
      <c r="Z57" s="214"/>
    </row>
    <row r="58" spans="1:26" ht="15.75" customHeight="1">
      <c r="A58" s="219">
        <v>5</v>
      </c>
      <c r="B58" s="486" t="s">
        <v>257</v>
      </c>
      <c r="C58" s="340"/>
      <c r="D58" s="340"/>
      <c r="E58" s="340"/>
      <c r="F58" s="340"/>
      <c r="G58" s="340"/>
      <c r="H58" s="340"/>
      <c r="I58" s="340"/>
      <c r="J58" s="340"/>
      <c r="K58" s="341"/>
      <c r="L58" s="19"/>
      <c r="M58" s="19"/>
      <c r="N58" s="19"/>
      <c r="O58" s="19"/>
      <c r="P58" s="19"/>
      <c r="Q58" s="19"/>
      <c r="R58" s="19"/>
      <c r="S58" s="19"/>
      <c r="T58" s="19"/>
      <c r="U58" s="19"/>
      <c r="V58" s="19"/>
      <c r="W58" s="19"/>
      <c r="X58" s="214"/>
      <c r="Y58" s="214"/>
      <c r="Z58" s="214"/>
    </row>
    <row r="59" spans="1:26" ht="15.75" customHeight="1">
      <c r="A59" s="219">
        <v>6</v>
      </c>
      <c r="B59" s="486" t="s">
        <v>258</v>
      </c>
      <c r="C59" s="340"/>
      <c r="D59" s="340"/>
      <c r="E59" s="340"/>
      <c r="F59" s="340"/>
      <c r="G59" s="340"/>
      <c r="H59" s="340"/>
      <c r="I59" s="340"/>
      <c r="J59" s="340"/>
      <c r="K59" s="341"/>
      <c r="L59" s="19"/>
      <c r="M59" s="19"/>
      <c r="N59" s="19"/>
      <c r="O59" s="19"/>
      <c r="P59" s="19"/>
      <c r="Q59" s="19"/>
      <c r="R59" s="19"/>
      <c r="S59" s="19"/>
      <c r="T59" s="19"/>
      <c r="U59" s="19"/>
      <c r="V59" s="19"/>
      <c r="W59" s="19"/>
      <c r="X59" s="214"/>
      <c r="Y59" s="214"/>
      <c r="Z59" s="214"/>
    </row>
    <row r="60" spans="1:26" ht="15.75" customHeight="1">
      <c r="A60" s="219">
        <v>7</v>
      </c>
      <c r="B60" s="486" t="s">
        <v>259</v>
      </c>
      <c r="C60" s="340"/>
      <c r="D60" s="340"/>
      <c r="E60" s="340"/>
      <c r="F60" s="340"/>
      <c r="G60" s="340"/>
      <c r="H60" s="340"/>
      <c r="I60" s="340"/>
      <c r="J60" s="340"/>
      <c r="K60" s="341"/>
      <c r="L60" s="19"/>
      <c r="M60" s="19"/>
      <c r="N60" s="19"/>
      <c r="O60" s="19"/>
      <c r="P60" s="19"/>
      <c r="Q60" s="19"/>
      <c r="R60" s="19"/>
      <c r="S60" s="19"/>
      <c r="T60" s="19"/>
      <c r="U60" s="19"/>
      <c r="V60" s="19"/>
      <c r="W60" s="19"/>
      <c r="X60" s="214"/>
      <c r="Y60" s="214"/>
      <c r="Z60" s="214"/>
    </row>
    <row r="61" spans="1:26" ht="15.75" customHeight="1">
      <c r="A61" s="219">
        <v>8</v>
      </c>
      <c r="B61" s="486" t="s">
        <v>260</v>
      </c>
      <c r="C61" s="340"/>
      <c r="D61" s="340"/>
      <c r="E61" s="340"/>
      <c r="F61" s="340"/>
      <c r="G61" s="340"/>
      <c r="H61" s="340"/>
      <c r="I61" s="340"/>
      <c r="J61" s="340"/>
      <c r="K61" s="341"/>
      <c r="L61" s="19"/>
      <c r="M61" s="19"/>
      <c r="N61" s="19"/>
      <c r="O61" s="19"/>
      <c r="P61" s="19"/>
      <c r="Q61" s="19"/>
      <c r="R61" s="19"/>
      <c r="S61" s="19"/>
      <c r="T61" s="19"/>
      <c r="U61" s="19"/>
      <c r="V61" s="19"/>
      <c r="W61" s="19"/>
      <c r="X61" s="214"/>
      <c r="Y61" s="214"/>
      <c r="Z61" s="214"/>
    </row>
    <row r="62" spans="1:26" ht="15.75" customHeight="1">
      <c r="A62" s="219">
        <v>9</v>
      </c>
      <c r="B62" s="486" t="s">
        <v>261</v>
      </c>
      <c r="C62" s="340"/>
      <c r="D62" s="340"/>
      <c r="E62" s="340"/>
      <c r="F62" s="340"/>
      <c r="G62" s="340"/>
      <c r="H62" s="340"/>
      <c r="I62" s="340"/>
      <c r="J62" s="340"/>
      <c r="K62" s="341"/>
      <c r="L62" s="19"/>
      <c r="M62" s="19"/>
      <c r="N62" s="19"/>
      <c r="O62" s="19"/>
      <c r="P62" s="19"/>
      <c r="Q62" s="19"/>
      <c r="R62" s="19"/>
      <c r="S62" s="19"/>
      <c r="T62" s="19"/>
      <c r="U62" s="19"/>
      <c r="V62" s="19"/>
      <c r="W62" s="19"/>
      <c r="X62" s="214"/>
      <c r="Y62" s="214"/>
      <c r="Z62" s="214"/>
    </row>
    <row r="63" spans="1:26" ht="15.75" customHeight="1">
      <c r="A63" s="219">
        <v>10</v>
      </c>
      <c r="B63" s="486" t="s">
        <v>262</v>
      </c>
      <c r="C63" s="340"/>
      <c r="D63" s="340"/>
      <c r="E63" s="340"/>
      <c r="F63" s="340"/>
      <c r="G63" s="340"/>
      <c r="H63" s="340"/>
      <c r="I63" s="340"/>
      <c r="J63" s="340"/>
      <c r="K63" s="341"/>
      <c r="L63" s="19"/>
      <c r="M63" s="19"/>
      <c r="N63" s="19"/>
      <c r="O63" s="19"/>
      <c r="P63" s="19"/>
      <c r="Q63" s="19"/>
      <c r="R63" s="19"/>
      <c r="S63" s="19"/>
      <c r="T63" s="19"/>
      <c r="U63" s="19"/>
      <c r="V63" s="19"/>
      <c r="W63" s="19"/>
      <c r="X63" s="214"/>
      <c r="Y63" s="214"/>
      <c r="Z63" s="214"/>
    </row>
    <row r="64" spans="1:26" ht="15.75" customHeight="1">
      <c r="A64" s="219">
        <v>11</v>
      </c>
      <c r="B64" s="486" t="s">
        <v>263</v>
      </c>
      <c r="C64" s="340"/>
      <c r="D64" s="340"/>
      <c r="E64" s="340"/>
      <c r="F64" s="340"/>
      <c r="G64" s="340"/>
      <c r="H64" s="340"/>
      <c r="I64" s="340"/>
      <c r="J64" s="340"/>
      <c r="K64" s="341"/>
      <c r="L64" s="19"/>
      <c r="M64" s="19"/>
      <c r="N64" s="19"/>
      <c r="O64" s="19"/>
      <c r="P64" s="19"/>
      <c r="Q64" s="19"/>
      <c r="R64" s="19"/>
      <c r="S64" s="19"/>
      <c r="T64" s="19"/>
      <c r="U64" s="19"/>
      <c r="V64" s="19"/>
      <c r="W64" s="19"/>
      <c r="X64" s="214"/>
      <c r="Y64" s="214"/>
      <c r="Z64" s="214"/>
    </row>
    <row r="65" spans="1:26" ht="15.75" customHeight="1">
      <c r="A65" s="219">
        <v>12</v>
      </c>
      <c r="B65" s="486" t="s">
        <v>264</v>
      </c>
      <c r="C65" s="340"/>
      <c r="D65" s="340"/>
      <c r="E65" s="340"/>
      <c r="F65" s="340"/>
      <c r="G65" s="340"/>
      <c r="H65" s="340"/>
      <c r="I65" s="340"/>
      <c r="J65" s="340"/>
      <c r="K65" s="341"/>
      <c r="L65" s="19"/>
      <c r="M65" s="19"/>
      <c r="N65" s="19"/>
      <c r="O65" s="19"/>
      <c r="P65" s="19"/>
      <c r="Q65" s="19"/>
      <c r="R65" s="19"/>
      <c r="S65" s="19"/>
      <c r="T65" s="19"/>
      <c r="U65" s="19"/>
      <c r="V65" s="19"/>
      <c r="W65" s="19"/>
      <c r="X65" s="214"/>
      <c r="Y65" s="214"/>
      <c r="Z65" s="214"/>
    </row>
    <row r="66" spans="1:26" ht="15.75" customHeight="1">
      <c r="A66" s="219">
        <v>13</v>
      </c>
      <c r="B66" s="486" t="s">
        <v>265</v>
      </c>
      <c r="C66" s="340"/>
      <c r="D66" s="340"/>
      <c r="E66" s="340"/>
      <c r="F66" s="340"/>
      <c r="G66" s="340"/>
      <c r="H66" s="340"/>
      <c r="I66" s="340"/>
      <c r="J66" s="340"/>
      <c r="K66" s="341"/>
      <c r="L66" s="19"/>
      <c r="M66" s="19"/>
      <c r="N66" s="19"/>
      <c r="O66" s="19"/>
      <c r="P66" s="19"/>
      <c r="Q66" s="19"/>
      <c r="R66" s="19"/>
      <c r="S66" s="19"/>
      <c r="T66" s="19"/>
      <c r="U66" s="19"/>
      <c r="V66" s="19"/>
      <c r="W66" s="19"/>
      <c r="X66" s="214"/>
      <c r="Y66" s="214"/>
      <c r="Z66" s="214"/>
    </row>
    <row r="67" spans="1:26" ht="15.75" customHeight="1">
      <c r="A67" s="219">
        <v>14</v>
      </c>
      <c r="B67" s="487" t="s">
        <v>266</v>
      </c>
      <c r="C67" s="340"/>
      <c r="D67" s="340"/>
      <c r="E67" s="340"/>
      <c r="F67" s="340"/>
      <c r="G67" s="340"/>
      <c r="H67" s="340"/>
      <c r="I67" s="340"/>
      <c r="J67" s="340"/>
      <c r="K67" s="341"/>
      <c r="L67" s="19"/>
      <c r="M67" s="19"/>
      <c r="N67" s="19"/>
      <c r="O67" s="19"/>
      <c r="P67" s="19"/>
      <c r="Q67" s="19"/>
      <c r="R67" s="19"/>
      <c r="S67" s="19"/>
      <c r="T67" s="19"/>
      <c r="U67" s="19"/>
      <c r="V67" s="19"/>
      <c r="W67" s="19"/>
      <c r="X67" s="214"/>
      <c r="Y67" s="214"/>
      <c r="Z67" s="214"/>
    </row>
    <row r="68" spans="1:26" ht="15.75" customHeight="1">
      <c r="A68" s="219">
        <v>15</v>
      </c>
      <c r="B68" s="486" t="s">
        <v>267</v>
      </c>
      <c r="C68" s="340"/>
      <c r="D68" s="340"/>
      <c r="E68" s="340"/>
      <c r="F68" s="340"/>
      <c r="G68" s="340"/>
      <c r="H68" s="340"/>
      <c r="I68" s="340"/>
      <c r="J68" s="340"/>
      <c r="K68" s="341"/>
      <c r="L68" s="19"/>
      <c r="M68" s="19"/>
      <c r="N68" s="19"/>
      <c r="O68" s="19"/>
      <c r="P68" s="19"/>
      <c r="Q68" s="19"/>
      <c r="R68" s="19"/>
      <c r="S68" s="19"/>
      <c r="T68" s="19"/>
      <c r="U68" s="19"/>
      <c r="V68" s="19"/>
      <c r="W68" s="19"/>
      <c r="X68" s="214"/>
      <c r="Y68" s="214"/>
      <c r="Z68" s="214"/>
    </row>
    <row r="69" spans="1:26" ht="15.75" customHeight="1">
      <c r="A69" s="219">
        <v>16</v>
      </c>
      <c r="B69" s="488" t="s">
        <v>268</v>
      </c>
      <c r="C69" s="340"/>
      <c r="D69" s="340"/>
      <c r="E69" s="340"/>
      <c r="F69" s="340"/>
      <c r="G69" s="340"/>
      <c r="H69" s="340"/>
      <c r="I69" s="340"/>
      <c r="J69" s="340"/>
      <c r="K69" s="341"/>
      <c r="L69" s="19"/>
      <c r="M69" s="19"/>
      <c r="N69" s="19"/>
      <c r="O69" s="19"/>
      <c r="P69" s="19"/>
      <c r="Q69" s="19"/>
      <c r="R69" s="19"/>
      <c r="S69" s="19"/>
      <c r="T69" s="19"/>
      <c r="U69" s="19"/>
      <c r="V69" s="19"/>
      <c r="W69" s="19"/>
      <c r="X69" s="214"/>
      <c r="Y69" s="214"/>
      <c r="Z69" s="214"/>
    </row>
    <row r="70" spans="1:26" ht="15.75" customHeight="1">
      <c r="A70" s="219">
        <v>17</v>
      </c>
      <c r="B70" s="486" t="s">
        <v>269</v>
      </c>
      <c r="C70" s="340"/>
      <c r="D70" s="340"/>
      <c r="E70" s="340"/>
      <c r="F70" s="340"/>
      <c r="G70" s="340"/>
      <c r="H70" s="340"/>
      <c r="I70" s="340"/>
      <c r="J70" s="340"/>
      <c r="K70" s="341"/>
      <c r="L70" s="19"/>
      <c r="M70" s="19"/>
      <c r="N70" s="19"/>
      <c r="O70" s="19"/>
      <c r="P70" s="19"/>
      <c r="Q70" s="19"/>
      <c r="R70" s="19"/>
      <c r="S70" s="19"/>
      <c r="T70" s="19"/>
      <c r="U70" s="19"/>
      <c r="V70" s="19"/>
      <c r="W70" s="19"/>
      <c r="X70" s="214"/>
      <c r="Y70" s="214"/>
      <c r="Z70" s="214"/>
    </row>
    <row r="71" spans="1:26" ht="15.75" customHeight="1">
      <c r="A71" s="219">
        <v>18</v>
      </c>
      <c r="B71" s="486" t="s">
        <v>270</v>
      </c>
      <c r="C71" s="340"/>
      <c r="D71" s="340"/>
      <c r="E71" s="340"/>
      <c r="F71" s="340"/>
      <c r="G71" s="340"/>
      <c r="H71" s="340"/>
      <c r="I71" s="340"/>
      <c r="J71" s="340"/>
      <c r="K71" s="341"/>
      <c r="L71" s="19"/>
      <c r="M71" s="19"/>
      <c r="N71" s="19"/>
      <c r="O71" s="19"/>
      <c r="P71" s="19"/>
      <c r="Q71" s="19"/>
      <c r="R71" s="19"/>
      <c r="S71" s="19"/>
      <c r="T71" s="19"/>
      <c r="U71" s="19"/>
      <c r="V71" s="19"/>
      <c r="W71" s="19"/>
      <c r="X71" s="214"/>
      <c r="Y71" s="214"/>
      <c r="Z71" s="214"/>
    </row>
    <row r="72" spans="1:26" ht="15.75" customHeight="1">
      <c r="A72" s="219">
        <v>19</v>
      </c>
      <c r="B72" s="487" t="s">
        <v>271</v>
      </c>
      <c r="C72" s="340"/>
      <c r="D72" s="340"/>
      <c r="E72" s="340"/>
      <c r="F72" s="340"/>
      <c r="G72" s="340"/>
      <c r="H72" s="340"/>
      <c r="I72" s="340"/>
      <c r="J72" s="340"/>
      <c r="K72" s="341"/>
      <c r="L72" s="19"/>
      <c r="M72" s="19"/>
      <c r="N72" s="19"/>
      <c r="O72" s="19"/>
      <c r="P72" s="19"/>
      <c r="Q72" s="19"/>
      <c r="R72" s="19"/>
      <c r="S72" s="19"/>
      <c r="T72" s="19"/>
      <c r="U72" s="19"/>
      <c r="V72" s="19"/>
      <c r="W72" s="19"/>
      <c r="X72" s="214"/>
      <c r="Y72" s="214"/>
      <c r="Z72" s="214"/>
    </row>
    <row r="73" spans="1:26" ht="15.75" customHeight="1">
      <c r="A73" s="489" t="s">
        <v>272</v>
      </c>
      <c r="B73" s="331"/>
      <c r="C73" s="331"/>
      <c r="D73" s="331"/>
      <c r="E73" s="331"/>
      <c r="F73" s="331"/>
      <c r="G73" s="331"/>
      <c r="H73" s="331"/>
      <c r="I73" s="331"/>
      <c r="J73" s="331"/>
      <c r="K73" s="332"/>
      <c r="L73" s="219">
        <f t="shared" ref="L73:W73" si="0">SUM(L54:L72)</f>
        <v>0</v>
      </c>
      <c r="M73" s="219">
        <f t="shared" si="0"/>
        <v>0</v>
      </c>
      <c r="N73" s="219">
        <f t="shared" si="0"/>
        <v>0</v>
      </c>
      <c r="O73" s="219">
        <f t="shared" si="0"/>
        <v>0</v>
      </c>
      <c r="P73" s="219">
        <f t="shared" si="0"/>
        <v>0</v>
      </c>
      <c r="Q73" s="219">
        <f t="shared" si="0"/>
        <v>0</v>
      </c>
      <c r="R73" s="219">
        <f t="shared" si="0"/>
        <v>0</v>
      </c>
      <c r="S73" s="219">
        <f t="shared" si="0"/>
        <v>0</v>
      </c>
      <c r="T73" s="219">
        <f t="shared" si="0"/>
        <v>0</v>
      </c>
      <c r="U73" s="219">
        <f t="shared" si="0"/>
        <v>0</v>
      </c>
      <c r="V73" s="219">
        <f t="shared" si="0"/>
        <v>0</v>
      </c>
      <c r="W73" s="219">
        <f t="shared" si="0"/>
        <v>0</v>
      </c>
      <c r="X73" s="18"/>
      <c r="Y73" s="18"/>
      <c r="Z73" s="18"/>
    </row>
    <row r="74" spans="1:26" ht="15.75" customHeight="1">
      <c r="A74" s="18"/>
      <c r="B74" s="18"/>
      <c r="C74" s="18"/>
      <c r="D74" s="18"/>
      <c r="E74" s="18"/>
      <c r="F74" s="18"/>
      <c r="G74" s="18"/>
      <c r="H74" s="18"/>
      <c r="I74" s="18"/>
      <c r="J74" s="18"/>
      <c r="K74" s="18"/>
      <c r="L74" s="18"/>
      <c r="M74" s="18"/>
      <c r="N74" s="18"/>
      <c r="O74" s="18"/>
      <c r="P74" s="18"/>
      <c r="Q74" s="18"/>
      <c r="R74" s="18"/>
      <c r="S74" s="18"/>
      <c r="T74" s="18"/>
      <c r="U74" s="18"/>
      <c r="V74" s="18"/>
      <c r="W74" s="18"/>
      <c r="X74" s="18"/>
      <c r="Y74" s="18"/>
      <c r="Z74" s="18"/>
    </row>
    <row r="75" spans="1:26" ht="15.75" customHeight="1">
      <c r="A75" s="18"/>
      <c r="B75" s="18"/>
      <c r="C75" s="18"/>
      <c r="D75" s="18"/>
      <c r="E75" s="18"/>
      <c r="F75" s="18"/>
      <c r="G75" s="18"/>
      <c r="H75" s="18"/>
      <c r="I75" s="18"/>
      <c r="J75" s="18"/>
      <c r="K75" s="18"/>
      <c r="L75" s="18"/>
      <c r="M75" s="18"/>
      <c r="N75" s="18"/>
      <c r="O75" s="18"/>
      <c r="P75" s="18"/>
      <c r="Q75" s="18"/>
      <c r="R75" s="18"/>
      <c r="S75" s="18"/>
      <c r="T75" s="18"/>
      <c r="U75" s="18"/>
      <c r="V75" s="18"/>
      <c r="W75" s="18"/>
      <c r="X75" s="18"/>
      <c r="Y75" s="18"/>
      <c r="Z75" s="18"/>
    </row>
    <row r="76" spans="1:26" ht="15.75" customHeight="1">
      <c r="A76" s="490"/>
      <c r="B76" s="336"/>
      <c r="C76" s="491" t="s">
        <v>273</v>
      </c>
      <c r="D76" s="336"/>
      <c r="E76" s="491" t="s">
        <v>274</v>
      </c>
      <c r="F76" s="336"/>
      <c r="G76" s="18"/>
      <c r="H76" s="18"/>
      <c r="I76" s="18"/>
      <c r="J76" s="18"/>
      <c r="K76" s="18"/>
      <c r="L76" s="18"/>
      <c r="M76" s="18"/>
      <c r="N76" s="18"/>
      <c r="O76" s="18"/>
      <c r="P76" s="18"/>
      <c r="Q76" s="18"/>
      <c r="R76" s="18"/>
      <c r="S76" s="18"/>
      <c r="T76" s="18"/>
      <c r="U76" s="18"/>
      <c r="V76" s="18"/>
      <c r="W76" s="18"/>
      <c r="X76" s="18"/>
      <c r="Y76" s="18"/>
      <c r="Z76" s="18"/>
    </row>
    <row r="77" spans="1:26" ht="15.75" customHeight="1">
      <c r="A77" s="492" t="s">
        <v>244</v>
      </c>
      <c r="B77" s="341"/>
      <c r="C77" s="492">
        <f>M73</f>
        <v>0</v>
      </c>
      <c r="D77" s="341"/>
      <c r="E77" s="490"/>
      <c r="F77" s="336"/>
      <c r="G77" s="18"/>
      <c r="H77" s="18"/>
      <c r="I77" s="493" t="s">
        <v>275</v>
      </c>
      <c r="J77" s="494"/>
      <c r="K77" s="496" t="s">
        <v>276</v>
      </c>
      <c r="L77" s="272"/>
      <c r="M77" s="272"/>
      <c r="N77" s="272"/>
      <c r="O77" s="334"/>
      <c r="P77" s="18"/>
      <c r="Q77" s="18"/>
      <c r="R77" s="18"/>
      <c r="S77" s="18"/>
      <c r="T77" s="18"/>
      <c r="U77" s="18"/>
      <c r="V77" s="18"/>
      <c r="W77" s="18"/>
      <c r="X77" s="18"/>
      <c r="Y77" s="18"/>
      <c r="Z77" s="18"/>
    </row>
    <row r="78" spans="1:26" ht="15.75" customHeight="1">
      <c r="A78" s="492" t="s">
        <v>245</v>
      </c>
      <c r="B78" s="341"/>
      <c r="C78" s="492">
        <f>O73</f>
        <v>0</v>
      </c>
      <c r="D78" s="341"/>
      <c r="E78" s="490"/>
      <c r="F78" s="336"/>
      <c r="G78" s="18"/>
      <c r="H78" s="18"/>
      <c r="I78" s="495"/>
      <c r="J78" s="336"/>
      <c r="K78" s="335"/>
      <c r="L78" s="275"/>
      <c r="M78" s="275"/>
      <c r="N78" s="275"/>
      <c r="O78" s="336"/>
      <c r="P78" s="18"/>
      <c r="Q78" s="18"/>
      <c r="R78" s="18"/>
      <c r="S78" s="18"/>
      <c r="T78" s="18"/>
      <c r="U78" s="18"/>
      <c r="V78" s="18"/>
      <c r="W78" s="18"/>
      <c r="X78" s="18"/>
      <c r="Y78" s="18"/>
      <c r="Z78" s="18"/>
    </row>
    <row r="79" spans="1:26" ht="15.75" customHeight="1">
      <c r="A79" s="492" t="s">
        <v>246</v>
      </c>
      <c r="B79" s="341"/>
      <c r="C79" s="492">
        <f>Q73</f>
        <v>0</v>
      </c>
      <c r="D79" s="341"/>
      <c r="E79" s="490"/>
      <c r="F79" s="336"/>
      <c r="G79" s="18"/>
      <c r="H79" s="18"/>
      <c r="I79" s="497" t="s">
        <v>277</v>
      </c>
      <c r="J79" s="332"/>
      <c r="K79" s="498" t="s">
        <v>278</v>
      </c>
      <c r="L79" s="331"/>
      <c r="M79" s="331"/>
      <c r="N79" s="331"/>
      <c r="O79" s="332"/>
      <c r="P79" s="18"/>
      <c r="Q79" s="18"/>
      <c r="R79" s="18"/>
      <c r="S79" s="18"/>
      <c r="T79" s="18"/>
      <c r="U79" s="18"/>
      <c r="V79" s="18"/>
      <c r="W79" s="18"/>
      <c r="X79" s="18"/>
      <c r="Y79" s="18"/>
      <c r="Z79" s="18"/>
    </row>
    <row r="80" spans="1:26" ht="15.75" customHeight="1">
      <c r="A80" s="492" t="s">
        <v>247</v>
      </c>
      <c r="B80" s="341"/>
      <c r="C80" s="492">
        <f>S73</f>
        <v>0</v>
      </c>
      <c r="D80" s="341"/>
      <c r="E80" s="490"/>
      <c r="F80" s="336"/>
      <c r="G80" s="18"/>
      <c r="H80" s="18"/>
      <c r="I80" s="495"/>
      <c r="J80" s="336"/>
      <c r="K80" s="335"/>
      <c r="L80" s="275"/>
      <c r="M80" s="275"/>
      <c r="N80" s="275"/>
      <c r="O80" s="336"/>
      <c r="P80" s="18"/>
      <c r="Q80" s="18"/>
      <c r="R80" s="18"/>
      <c r="S80" s="18"/>
      <c r="T80" s="18"/>
      <c r="U80" s="18"/>
      <c r="V80" s="18"/>
      <c r="W80" s="18"/>
      <c r="X80" s="18"/>
      <c r="Y80" s="18"/>
      <c r="Z80" s="18"/>
    </row>
    <row r="81" spans="1:26" ht="15.75" customHeight="1">
      <c r="A81" s="492" t="s">
        <v>248</v>
      </c>
      <c r="B81" s="341"/>
      <c r="C81" s="492">
        <f>U73</f>
        <v>0</v>
      </c>
      <c r="D81" s="341"/>
      <c r="E81" s="490"/>
      <c r="F81" s="336"/>
      <c r="G81" s="18"/>
      <c r="H81" s="18"/>
      <c r="I81" s="499" t="s">
        <v>279</v>
      </c>
      <c r="J81" s="332"/>
      <c r="K81" s="498" t="s">
        <v>280</v>
      </c>
      <c r="L81" s="331"/>
      <c r="M81" s="331"/>
      <c r="N81" s="331"/>
      <c r="O81" s="332"/>
      <c r="P81" s="18"/>
      <c r="Q81" s="18"/>
      <c r="R81" s="18"/>
      <c r="S81" s="18"/>
      <c r="T81" s="18"/>
      <c r="U81" s="18"/>
      <c r="V81" s="18"/>
      <c r="W81" s="18"/>
      <c r="X81" s="18"/>
      <c r="Y81" s="18"/>
      <c r="Z81" s="18"/>
    </row>
    <row r="82" spans="1:26" ht="15.75" customHeight="1">
      <c r="A82" s="492" t="s">
        <v>249</v>
      </c>
      <c r="B82" s="341"/>
      <c r="C82" s="492">
        <f>W73</f>
        <v>0</v>
      </c>
      <c r="D82" s="341"/>
      <c r="E82" s="490"/>
      <c r="F82" s="336"/>
      <c r="G82" s="18"/>
      <c r="H82" s="18"/>
      <c r="I82" s="495"/>
      <c r="J82" s="336"/>
      <c r="K82" s="335"/>
      <c r="L82" s="275"/>
      <c r="M82" s="275"/>
      <c r="N82" s="275"/>
      <c r="O82" s="336"/>
      <c r="P82" s="18"/>
      <c r="Q82" s="18"/>
      <c r="R82" s="18"/>
      <c r="S82" s="18"/>
      <c r="T82" s="18"/>
      <c r="U82" s="18"/>
      <c r="V82" s="18"/>
      <c r="W82" s="18"/>
      <c r="X82" s="18"/>
      <c r="Y82" s="18"/>
      <c r="Z82" s="18"/>
    </row>
    <row r="83" spans="1:26" ht="15.75" customHeight="1">
      <c r="A83" s="18"/>
      <c r="B83" s="18"/>
      <c r="C83" s="18"/>
      <c r="D83" s="18"/>
      <c r="E83" s="18"/>
      <c r="F83" s="18"/>
      <c r="G83" s="18"/>
      <c r="H83" s="18"/>
      <c r="I83" s="18"/>
      <c r="J83" s="18"/>
      <c r="K83" s="18"/>
      <c r="L83" s="18"/>
      <c r="M83" s="18"/>
      <c r="N83" s="18"/>
      <c r="O83" s="18"/>
      <c r="P83" s="18"/>
      <c r="Q83" s="18"/>
      <c r="R83" s="18"/>
      <c r="S83" s="18"/>
      <c r="T83" s="18"/>
      <c r="U83" s="18"/>
      <c r="V83" s="18"/>
      <c r="W83" s="18"/>
      <c r="X83" s="18"/>
      <c r="Y83" s="18"/>
      <c r="Z83" s="18"/>
    </row>
    <row r="84" spans="1:26" ht="15.75" customHeight="1">
      <c r="A84" s="18"/>
      <c r="B84" s="18"/>
      <c r="C84" s="18"/>
      <c r="D84" s="18"/>
      <c r="E84" s="18"/>
      <c r="F84" s="18"/>
      <c r="G84" s="18"/>
      <c r="H84" s="18"/>
      <c r="I84" s="18"/>
      <c r="J84" s="18"/>
      <c r="K84" s="18"/>
      <c r="L84" s="18"/>
      <c r="M84" s="18"/>
      <c r="N84" s="18"/>
      <c r="O84" s="18"/>
      <c r="P84" s="18"/>
      <c r="Q84" s="18"/>
      <c r="R84" s="18"/>
      <c r="S84" s="18"/>
      <c r="T84" s="18"/>
      <c r="U84" s="18"/>
      <c r="V84" s="18"/>
      <c r="W84" s="18"/>
      <c r="X84" s="18"/>
      <c r="Y84" s="18"/>
      <c r="Z84" s="18"/>
    </row>
    <row r="85" spans="1:26" ht="15.75" customHeight="1">
      <c r="A85" s="18"/>
      <c r="B85" s="18"/>
      <c r="C85" s="18"/>
      <c r="D85" s="18"/>
      <c r="E85" s="18"/>
      <c r="F85" s="18"/>
      <c r="G85" s="18"/>
      <c r="H85" s="18"/>
      <c r="I85" s="18"/>
      <c r="J85" s="18"/>
      <c r="K85" s="18"/>
      <c r="L85" s="18"/>
      <c r="M85" s="18"/>
      <c r="N85" s="18"/>
      <c r="O85" s="18"/>
      <c r="P85" s="18"/>
      <c r="Q85" s="18"/>
      <c r="R85" s="18"/>
      <c r="S85" s="18"/>
      <c r="T85" s="18"/>
      <c r="U85" s="18"/>
      <c r="V85" s="18"/>
      <c r="W85" s="18"/>
      <c r="X85" s="18"/>
      <c r="Y85" s="18"/>
      <c r="Z85" s="18"/>
    </row>
    <row r="86" spans="1:26" ht="15.75" customHeight="1">
      <c r="A86" s="18"/>
      <c r="B86" s="18"/>
      <c r="C86" s="18"/>
      <c r="D86" s="18"/>
      <c r="E86" s="18"/>
      <c r="F86" s="18"/>
      <c r="G86" s="18"/>
      <c r="H86" s="18"/>
      <c r="I86" s="18"/>
      <c r="J86" s="18"/>
      <c r="K86" s="18"/>
      <c r="L86" s="18"/>
      <c r="M86" s="18"/>
      <c r="N86" s="18"/>
      <c r="O86" s="18"/>
      <c r="P86" s="18"/>
      <c r="Q86" s="18"/>
      <c r="R86" s="18"/>
      <c r="S86" s="18"/>
      <c r="T86" s="18"/>
      <c r="U86" s="18"/>
      <c r="V86" s="18"/>
      <c r="W86" s="18"/>
      <c r="X86" s="18"/>
      <c r="Y86" s="18"/>
      <c r="Z86" s="18"/>
    </row>
    <row r="87" spans="1:26" ht="15.75" customHeight="1">
      <c r="A87" s="18"/>
      <c r="B87" s="18"/>
      <c r="C87" s="18"/>
      <c r="D87" s="18"/>
      <c r="E87" s="18"/>
      <c r="F87" s="18"/>
      <c r="G87" s="18"/>
      <c r="H87" s="18"/>
      <c r="I87" s="18"/>
      <c r="J87" s="18"/>
      <c r="K87" s="18"/>
      <c r="L87" s="18"/>
      <c r="M87" s="18"/>
      <c r="N87" s="18"/>
      <c r="O87" s="18"/>
      <c r="P87" s="18"/>
      <c r="Q87" s="18"/>
      <c r="R87" s="18"/>
      <c r="S87" s="18"/>
      <c r="T87" s="18"/>
      <c r="U87" s="18"/>
      <c r="V87" s="18"/>
      <c r="W87" s="18"/>
      <c r="X87" s="18"/>
      <c r="Y87" s="18"/>
      <c r="Z87" s="18"/>
    </row>
    <row r="88" spans="1:26" ht="15.75" customHeight="1">
      <c r="A88" s="18"/>
      <c r="B88" s="18"/>
      <c r="C88" s="18"/>
      <c r="D88" s="18"/>
      <c r="E88" s="18"/>
      <c r="F88" s="18"/>
      <c r="G88" s="18"/>
      <c r="H88" s="18"/>
      <c r="I88" s="18"/>
      <c r="J88" s="18"/>
      <c r="K88" s="18"/>
      <c r="L88" s="18"/>
      <c r="M88" s="18"/>
      <c r="N88" s="18"/>
      <c r="O88" s="18"/>
      <c r="P88" s="18"/>
      <c r="Q88" s="18"/>
      <c r="R88" s="18"/>
      <c r="S88" s="18"/>
      <c r="T88" s="18"/>
      <c r="U88" s="18"/>
      <c r="V88" s="18"/>
      <c r="W88" s="18"/>
      <c r="X88" s="18"/>
      <c r="Y88" s="18"/>
      <c r="Z88" s="18"/>
    </row>
    <row r="89" spans="1:26" ht="15.75" customHeight="1">
      <c r="A89" s="18"/>
      <c r="B89" s="18"/>
      <c r="C89" s="18"/>
      <c r="D89" s="18"/>
      <c r="E89" s="18"/>
      <c r="F89" s="18"/>
      <c r="G89" s="18"/>
      <c r="H89" s="18"/>
      <c r="I89" s="18"/>
      <c r="J89" s="18"/>
      <c r="K89" s="18"/>
      <c r="L89" s="18"/>
      <c r="M89" s="18"/>
      <c r="N89" s="18"/>
      <c r="O89" s="18"/>
      <c r="P89" s="18"/>
      <c r="Q89" s="18"/>
      <c r="R89" s="18"/>
      <c r="S89" s="18"/>
      <c r="T89" s="18"/>
      <c r="U89" s="18"/>
      <c r="V89" s="18"/>
      <c r="W89" s="18"/>
      <c r="X89" s="18"/>
      <c r="Y89" s="18"/>
      <c r="Z89" s="18"/>
    </row>
    <row r="90" spans="1:26" ht="15.75" customHeight="1">
      <c r="A90" s="18"/>
      <c r="B90" s="18"/>
      <c r="C90" s="18"/>
      <c r="D90" s="18"/>
      <c r="E90" s="18"/>
      <c r="F90" s="18"/>
      <c r="G90" s="18"/>
      <c r="H90" s="18"/>
      <c r="I90" s="18"/>
      <c r="J90" s="18"/>
      <c r="K90" s="18"/>
      <c r="L90" s="18"/>
      <c r="M90" s="18"/>
      <c r="N90" s="18"/>
      <c r="O90" s="18"/>
      <c r="P90" s="18"/>
      <c r="Q90" s="18"/>
      <c r="R90" s="18"/>
      <c r="S90" s="18"/>
      <c r="T90" s="18"/>
      <c r="U90" s="18"/>
      <c r="V90" s="18"/>
      <c r="W90" s="18"/>
      <c r="X90" s="18"/>
      <c r="Y90" s="18"/>
      <c r="Z90" s="18"/>
    </row>
    <row r="91" spans="1:26" ht="15.75" customHeight="1">
      <c r="A91" s="18"/>
      <c r="B91" s="18"/>
      <c r="C91" s="18"/>
      <c r="D91" s="18"/>
      <c r="E91" s="18"/>
      <c r="F91" s="18"/>
      <c r="G91" s="18"/>
      <c r="H91" s="18"/>
      <c r="I91" s="18"/>
      <c r="J91" s="18"/>
      <c r="K91" s="18"/>
      <c r="L91" s="18"/>
      <c r="M91" s="18"/>
      <c r="N91" s="18"/>
      <c r="O91" s="18"/>
      <c r="P91" s="18"/>
      <c r="Q91" s="18"/>
      <c r="R91" s="18"/>
      <c r="S91" s="18"/>
      <c r="T91" s="18"/>
      <c r="U91" s="18"/>
      <c r="V91" s="18"/>
      <c r="W91" s="18"/>
      <c r="X91" s="18"/>
      <c r="Y91" s="18"/>
      <c r="Z91" s="18"/>
    </row>
    <row r="92" spans="1:26" ht="15.75" customHeight="1">
      <c r="A92" s="18"/>
      <c r="B92" s="18"/>
      <c r="C92" s="18"/>
      <c r="D92" s="18"/>
      <c r="E92" s="18"/>
      <c r="F92" s="18"/>
      <c r="G92" s="18"/>
      <c r="H92" s="18"/>
      <c r="I92" s="18"/>
      <c r="J92" s="18"/>
      <c r="K92" s="18"/>
      <c r="L92" s="18"/>
      <c r="M92" s="18"/>
      <c r="N92" s="18"/>
      <c r="O92" s="18"/>
      <c r="P92" s="18"/>
      <c r="Q92" s="18"/>
      <c r="R92" s="18"/>
      <c r="S92" s="18"/>
      <c r="T92" s="18"/>
      <c r="U92" s="18"/>
      <c r="V92" s="18"/>
      <c r="W92" s="18"/>
      <c r="X92" s="18"/>
      <c r="Y92" s="18"/>
      <c r="Z92" s="18"/>
    </row>
    <row r="93" spans="1:26" ht="15.75" customHeight="1">
      <c r="A93" s="18"/>
      <c r="B93" s="18"/>
      <c r="C93" s="18"/>
      <c r="D93" s="18"/>
      <c r="E93" s="18"/>
      <c r="F93" s="18"/>
      <c r="G93" s="18"/>
      <c r="H93" s="18"/>
      <c r="I93" s="18"/>
      <c r="J93" s="18"/>
      <c r="K93" s="18"/>
      <c r="L93" s="18"/>
      <c r="M93" s="18"/>
      <c r="N93" s="18"/>
      <c r="O93" s="18"/>
      <c r="P93" s="18"/>
      <c r="Q93" s="18"/>
      <c r="R93" s="18"/>
      <c r="S93" s="18"/>
      <c r="T93" s="18"/>
      <c r="U93" s="18"/>
      <c r="V93" s="18"/>
      <c r="W93" s="18"/>
      <c r="X93" s="18"/>
      <c r="Y93" s="18"/>
      <c r="Z93" s="18"/>
    </row>
    <row r="94" spans="1:26" ht="15.75" customHeight="1">
      <c r="A94" s="18"/>
      <c r="B94" s="18"/>
      <c r="C94" s="18"/>
      <c r="D94" s="18"/>
      <c r="E94" s="18"/>
      <c r="F94" s="18"/>
      <c r="G94" s="18"/>
      <c r="H94" s="18"/>
      <c r="I94" s="18"/>
      <c r="J94" s="18"/>
      <c r="K94" s="18"/>
      <c r="L94" s="18"/>
      <c r="M94" s="18"/>
      <c r="N94" s="18"/>
      <c r="O94" s="18"/>
      <c r="P94" s="18"/>
      <c r="Q94" s="18"/>
      <c r="R94" s="18"/>
      <c r="S94" s="18"/>
      <c r="T94" s="18"/>
      <c r="U94" s="18"/>
      <c r="V94" s="18"/>
      <c r="W94" s="18"/>
      <c r="X94" s="18"/>
      <c r="Y94" s="18"/>
      <c r="Z94" s="18"/>
    </row>
    <row r="95" spans="1:26" ht="15.75" customHeight="1">
      <c r="A95" s="18"/>
      <c r="B95" s="18"/>
      <c r="C95" s="18"/>
      <c r="D95" s="18"/>
      <c r="E95" s="18"/>
      <c r="F95" s="18"/>
      <c r="G95" s="18"/>
      <c r="H95" s="18"/>
      <c r="I95" s="18"/>
      <c r="J95" s="18"/>
      <c r="K95" s="18"/>
      <c r="L95" s="18"/>
      <c r="M95" s="18"/>
      <c r="N95" s="18"/>
      <c r="O95" s="18"/>
      <c r="P95" s="18"/>
      <c r="Q95" s="18"/>
      <c r="R95" s="18"/>
      <c r="S95" s="18"/>
      <c r="T95" s="18"/>
      <c r="U95" s="18"/>
      <c r="V95" s="18"/>
      <c r="W95" s="18"/>
      <c r="X95" s="18"/>
      <c r="Y95" s="18"/>
      <c r="Z95" s="18"/>
    </row>
    <row r="96" spans="1:26" ht="15.75" customHeight="1">
      <c r="A96" s="18"/>
      <c r="B96" s="18"/>
      <c r="C96" s="18"/>
      <c r="D96" s="18"/>
      <c r="E96" s="18"/>
      <c r="F96" s="18"/>
      <c r="G96" s="18"/>
      <c r="H96" s="18"/>
      <c r="I96" s="18"/>
      <c r="J96" s="18"/>
      <c r="K96" s="18"/>
      <c r="L96" s="18"/>
      <c r="M96" s="18"/>
      <c r="N96" s="18"/>
      <c r="O96" s="18"/>
      <c r="P96" s="18"/>
      <c r="Q96" s="18"/>
      <c r="R96" s="18"/>
      <c r="S96" s="18"/>
      <c r="T96" s="18"/>
      <c r="U96" s="18"/>
      <c r="V96" s="18"/>
      <c r="W96" s="18"/>
      <c r="X96" s="18"/>
      <c r="Y96" s="18"/>
      <c r="Z96" s="18"/>
    </row>
    <row r="97" spans="1:26" ht="15.75" customHeight="1">
      <c r="A97" s="18"/>
      <c r="B97" s="18"/>
      <c r="C97" s="18"/>
      <c r="D97" s="18"/>
      <c r="E97" s="18"/>
      <c r="F97" s="18"/>
      <c r="G97" s="18"/>
      <c r="H97" s="18"/>
      <c r="I97" s="18"/>
      <c r="J97" s="18"/>
      <c r="K97" s="18"/>
      <c r="L97" s="18"/>
      <c r="M97" s="18"/>
      <c r="N97" s="18"/>
      <c r="O97" s="18"/>
      <c r="P97" s="18"/>
      <c r="Q97" s="18"/>
      <c r="R97" s="18"/>
      <c r="S97" s="18"/>
      <c r="T97" s="18"/>
      <c r="U97" s="18"/>
      <c r="V97" s="18"/>
      <c r="W97" s="18"/>
      <c r="X97" s="18"/>
      <c r="Y97" s="18"/>
      <c r="Z97" s="18"/>
    </row>
    <row r="98" spans="1:26" ht="15.75" customHeight="1">
      <c r="A98" s="18"/>
      <c r="B98" s="18"/>
      <c r="C98" s="18"/>
      <c r="D98" s="18"/>
      <c r="E98" s="18"/>
      <c r="F98" s="18"/>
      <c r="G98" s="18"/>
      <c r="H98" s="18"/>
      <c r="I98" s="18"/>
      <c r="J98" s="18"/>
      <c r="K98" s="18"/>
      <c r="L98" s="18"/>
      <c r="M98" s="18"/>
      <c r="N98" s="18"/>
      <c r="O98" s="18"/>
      <c r="P98" s="18"/>
      <c r="Q98" s="18"/>
      <c r="R98" s="18"/>
      <c r="S98" s="18"/>
      <c r="T98" s="18"/>
      <c r="U98" s="18"/>
      <c r="V98" s="18"/>
      <c r="W98" s="18"/>
      <c r="X98" s="18"/>
      <c r="Y98" s="18"/>
      <c r="Z98" s="18"/>
    </row>
    <row r="99" spans="1:26" ht="15.75" customHeight="1">
      <c r="A99" s="18"/>
      <c r="B99" s="18"/>
      <c r="C99" s="18"/>
      <c r="D99" s="18"/>
      <c r="E99" s="18"/>
      <c r="F99" s="18"/>
      <c r="G99" s="18"/>
      <c r="H99" s="18"/>
      <c r="I99" s="18"/>
      <c r="J99" s="18"/>
      <c r="K99" s="18"/>
      <c r="L99" s="18"/>
      <c r="M99" s="18"/>
      <c r="N99" s="18"/>
      <c r="O99" s="18"/>
      <c r="P99" s="18"/>
      <c r="Q99" s="18"/>
      <c r="R99" s="18"/>
      <c r="S99" s="18"/>
      <c r="T99" s="18"/>
      <c r="U99" s="18"/>
      <c r="V99" s="18"/>
      <c r="W99" s="18"/>
      <c r="X99" s="18"/>
      <c r="Y99" s="18"/>
      <c r="Z99" s="18"/>
    </row>
    <row r="100" spans="1:26" ht="15.75" customHeight="1">
      <c r="A100" s="18"/>
      <c r="B100" s="18"/>
      <c r="C100" s="18"/>
      <c r="D100" s="18"/>
      <c r="E100" s="18"/>
      <c r="F100" s="18"/>
      <c r="G100" s="18"/>
      <c r="H100" s="18"/>
      <c r="I100" s="18"/>
      <c r="J100" s="18"/>
      <c r="K100" s="18"/>
      <c r="L100" s="18"/>
      <c r="M100" s="18"/>
      <c r="N100" s="18"/>
      <c r="O100" s="18"/>
      <c r="P100" s="18"/>
      <c r="Q100" s="18"/>
      <c r="R100" s="18"/>
      <c r="S100" s="18"/>
      <c r="T100" s="18"/>
      <c r="U100" s="18"/>
      <c r="V100" s="18"/>
      <c r="W100" s="18"/>
      <c r="X100" s="18"/>
      <c r="Y100" s="18"/>
      <c r="Z100" s="18"/>
    </row>
    <row r="101" spans="1:26" ht="15.75" customHeight="1">
      <c r="A101" s="18"/>
      <c r="B101" s="18"/>
      <c r="C101" s="18"/>
      <c r="D101" s="18"/>
      <c r="E101" s="18"/>
      <c r="F101" s="18"/>
      <c r="G101" s="18"/>
      <c r="H101" s="18"/>
      <c r="I101" s="18"/>
      <c r="J101" s="18"/>
      <c r="K101" s="18"/>
      <c r="L101" s="18"/>
      <c r="M101" s="18"/>
      <c r="N101" s="18"/>
      <c r="O101" s="18"/>
      <c r="P101" s="18"/>
      <c r="Q101" s="18"/>
      <c r="R101" s="18"/>
      <c r="S101" s="18"/>
      <c r="T101" s="18"/>
      <c r="U101" s="18"/>
      <c r="V101" s="18"/>
      <c r="W101" s="18"/>
      <c r="X101" s="18"/>
      <c r="Y101" s="18"/>
      <c r="Z101" s="18"/>
    </row>
    <row r="102" spans="1:26" ht="15.75" customHeight="1">
      <c r="A102" s="18"/>
      <c r="B102" s="18"/>
      <c r="C102" s="18"/>
      <c r="D102" s="18"/>
      <c r="E102" s="18"/>
      <c r="F102" s="18"/>
      <c r="G102" s="18"/>
      <c r="H102" s="18"/>
      <c r="I102" s="18"/>
      <c r="J102" s="18"/>
      <c r="K102" s="18"/>
      <c r="L102" s="18"/>
      <c r="M102" s="18"/>
      <c r="N102" s="18"/>
      <c r="O102" s="18"/>
      <c r="P102" s="18"/>
      <c r="Q102" s="18"/>
      <c r="R102" s="18"/>
      <c r="S102" s="18"/>
      <c r="T102" s="18"/>
      <c r="U102" s="18"/>
      <c r="V102" s="18"/>
      <c r="W102" s="18"/>
      <c r="X102" s="18"/>
      <c r="Y102" s="18"/>
      <c r="Z102" s="18"/>
    </row>
    <row r="103" spans="1:26" ht="15.75" customHeight="1">
      <c r="A103" s="18"/>
      <c r="B103" s="18"/>
      <c r="C103" s="18"/>
      <c r="D103" s="18"/>
      <c r="E103" s="18"/>
      <c r="F103" s="18"/>
      <c r="G103" s="18"/>
      <c r="H103" s="18"/>
      <c r="I103" s="18"/>
      <c r="J103" s="18"/>
      <c r="K103" s="18"/>
      <c r="L103" s="18"/>
      <c r="M103" s="18"/>
      <c r="N103" s="18"/>
      <c r="O103" s="18"/>
      <c r="P103" s="18"/>
      <c r="Q103" s="18"/>
      <c r="R103" s="18"/>
      <c r="S103" s="18"/>
      <c r="T103" s="18"/>
      <c r="U103" s="18"/>
      <c r="V103" s="18"/>
      <c r="W103" s="18"/>
      <c r="X103" s="18"/>
      <c r="Y103" s="18"/>
      <c r="Z103" s="18"/>
    </row>
    <row r="104" spans="1:26" ht="15.75" customHeight="1">
      <c r="A104" s="18"/>
      <c r="B104" s="18"/>
      <c r="C104" s="18"/>
      <c r="D104" s="18"/>
      <c r="E104" s="18"/>
      <c r="F104" s="18"/>
      <c r="G104" s="18"/>
      <c r="H104" s="18"/>
      <c r="I104" s="18"/>
      <c r="J104" s="18"/>
      <c r="K104" s="18"/>
      <c r="L104" s="18"/>
      <c r="M104" s="18"/>
      <c r="N104" s="18"/>
      <c r="O104" s="18"/>
      <c r="P104" s="18"/>
      <c r="Q104" s="18"/>
      <c r="R104" s="18"/>
      <c r="S104" s="18"/>
      <c r="T104" s="18"/>
      <c r="U104" s="18"/>
      <c r="V104" s="18"/>
      <c r="W104" s="18"/>
      <c r="X104" s="18"/>
      <c r="Y104" s="18"/>
      <c r="Z104" s="18"/>
    </row>
    <row r="105" spans="1:26" ht="15.75" customHeight="1">
      <c r="A105" s="18"/>
      <c r="B105" s="18"/>
      <c r="C105" s="18"/>
      <c r="D105" s="18"/>
      <c r="E105" s="18"/>
      <c r="F105" s="18"/>
      <c r="G105" s="18"/>
      <c r="H105" s="18"/>
      <c r="I105" s="18"/>
      <c r="J105" s="18"/>
      <c r="K105" s="18"/>
      <c r="L105" s="18"/>
      <c r="M105" s="18"/>
      <c r="N105" s="18"/>
      <c r="O105" s="18"/>
      <c r="P105" s="18"/>
      <c r="Q105" s="18"/>
      <c r="R105" s="18"/>
      <c r="S105" s="18"/>
      <c r="T105" s="18"/>
      <c r="U105" s="18"/>
      <c r="V105" s="18"/>
      <c r="W105" s="18"/>
      <c r="X105" s="18"/>
      <c r="Y105" s="18"/>
      <c r="Z105" s="18"/>
    </row>
    <row r="106" spans="1:26" ht="15.75" customHeight="1">
      <c r="A106" s="18"/>
      <c r="B106" s="18"/>
      <c r="C106" s="18"/>
      <c r="D106" s="18"/>
      <c r="E106" s="18"/>
      <c r="F106" s="18"/>
      <c r="G106" s="18"/>
      <c r="H106" s="18"/>
      <c r="I106" s="18"/>
      <c r="J106" s="18"/>
      <c r="K106" s="18"/>
      <c r="L106" s="18"/>
      <c r="M106" s="18"/>
      <c r="N106" s="18"/>
      <c r="O106" s="18"/>
      <c r="P106" s="18"/>
      <c r="Q106" s="18"/>
      <c r="R106" s="18"/>
      <c r="S106" s="18"/>
      <c r="T106" s="18"/>
      <c r="U106" s="18"/>
      <c r="V106" s="18"/>
      <c r="W106" s="18"/>
      <c r="X106" s="18"/>
      <c r="Y106" s="18"/>
      <c r="Z106" s="18"/>
    </row>
    <row r="107" spans="1:26" ht="15.75" customHeight="1">
      <c r="A107" s="18"/>
      <c r="B107" s="18"/>
      <c r="C107" s="18"/>
      <c r="D107" s="18"/>
      <c r="E107" s="18"/>
      <c r="F107" s="18"/>
      <c r="G107" s="18"/>
      <c r="H107" s="18"/>
      <c r="I107" s="18"/>
      <c r="J107" s="18"/>
      <c r="K107" s="18"/>
      <c r="L107" s="18"/>
      <c r="M107" s="18"/>
      <c r="N107" s="18"/>
      <c r="O107" s="18"/>
      <c r="P107" s="18"/>
      <c r="Q107" s="18"/>
      <c r="R107" s="18"/>
      <c r="S107" s="18"/>
      <c r="T107" s="18"/>
      <c r="U107" s="18"/>
      <c r="V107" s="18"/>
      <c r="W107" s="18"/>
      <c r="X107" s="18"/>
      <c r="Y107" s="18"/>
      <c r="Z107" s="18"/>
    </row>
    <row r="108" spans="1:26" ht="15.75" customHeight="1">
      <c r="A108" s="18"/>
      <c r="B108" s="18"/>
      <c r="C108" s="18"/>
      <c r="D108" s="18"/>
      <c r="E108" s="18"/>
      <c r="F108" s="18"/>
      <c r="G108" s="18"/>
      <c r="H108" s="18"/>
      <c r="I108" s="18"/>
      <c r="J108" s="18"/>
      <c r="K108" s="18"/>
      <c r="L108" s="18"/>
      <c r="M108" s="18"/>
      <c r="N108" s="18"/>
      <c r="O108" s="18"/>
      <c r="P108" s="18"/>
      <c r="Q108" s="18"/>
      <c r="R108" s="18"/>
      <c r="S108" s="18"/>
      <c r="T108" s="18"/>
      <c r="U108" s="18"/>
      <c r="V108" s="18"/>
      <c r="W108" s="18"/>
      <c r="X108" s="18"/>
      <c r="Y108" s="18"/>
      <c r="Z108" s="18"/>
    </row>
    <row r="109" spans="1:26" ht="15.75" customHeight="1">
      <c r="A109" s="18"/>
      <c r="B109" s="18"/>
      <c r="C109" s="18"/>
      <c r="D109" s="18"/>
      <c r="E109" s="18"/>
      <c r="F109" s="18"/>
      <c r="G109" s="18"/>
      <c r="H109" s="18"/>
      <c r="I109" s="18"/>
      <c r="J109" s="18"/>
      <c r="K109" s="18"/>
      <c r="L109" s="18"/>
      <c r="M109" s="18"/>
      <c r="N109" s="18"/>
      <c r="O109" s="18"/>
      <c r="P109" s="18"/>
      <c r="Q109" s="18"/>
      <c r="R109" s="18"/>
      <c r="S109" s="18"/>
      <c r="T109" s="18"/>
      <c r="U109" s="18"/>
      <c r="V109" s="18"/>
      <c r="W109" s="18"/>
      <c r="X109" s="18"/>
      <c r="Y109" s="18"/>
      <c r="Z109" s="18"/>
    </row>
    <row r="110" spans="1:26" ht="15.75" customHeight="1">
      <c r="A110" s="18"/>
      <c r="B110" s="18"/>
      <c r="C110" s="18"/>
      <c r="D110" s="18"/>
      <c r="E110" s="18"/>
      <c r="F110" s="18"/>
      <c r="G110" s="18"/>
      <c r="H110" s="18"/>
      <c r="I110" s="18"/>
      <c r="J110" s="18"/>
      <c r="K110" s="18"/>
      <c r="L110" s="18"/>
      <c r="M110" s="18"/>
      <c r="N110" s="18"/>
      <c r="O110" s="18"/>
      <c r="P110" s="18"/>
      <c r="Q110" s="18"/>
      <c r="R110" s="18"/>
      <c r="S110" s="18"/>
      <c r="T110" s="18"/>
      <c r="U110" s="18"/>
      <c r="V110" s="18"/>
      <c r="W110" s="18"/>
      <c r="X110" s="18"/>
      <c r="Y110" s="18"/>
      <c r="Z110" s="18"/>
    </row>
    <row r="111" spans="1:26" ht="15.75" customHeight="1">
      <c r="A111" s="18"/>
      <c r="B111" s="18"/>
      <c r="C111" s="18"/>
      <c r="D111" s="18"/>
      <c r="E111" s="18"/>
      <c r="F111" s="18"/>
      <c r="G111" s="18"/>
      <c r="H111" s="18"/>
      <c r="I111" s="18"/>
      <c r="J111" s="18"/>
      <c r="K111" s="18"/>
      <c r="L111" s="18"/>
      <c r="M111" s="18"/>
      <c r="N111" s="18"/>
      <c r="O111" s="18"/>
      <c r="P111" s="18"/>
      <c r="Q111" s="18"/>
      <c r="R111" s="18"/>
      <c r="S111" s="18"/>
      <c r="T111" s="18"/>
      <c r="U111" s="18"/>
      <c r="V111" s="18"/>
      <c r="W111" s="18"/>
      <c r="X111" s="18"/>
      <c r="Y111" s="18"/>
      <c r="Z111" s="18"/>
    </row>
    <row r="112" spans="1:26" ht="15.75" customHeight="1">
      <c r="A112" s="18"/>
      <c r="B112" s="18"/>
      <c r="C112" s="18"/>
      <c r="D112" s="18"/>
      <c r="E112" s="18"/>
      <c r="F112" s="18"/>
      <c r="G112" s="18"/>
      <c r="H112" s="18"/>
      <c r="I112" s="18"/>
      <c r="J112" s="18"/>
      <c r="K112" s="18"/>
      <c r="L112" s="18"/>
      <c r="M112" s="18"/>
      <c r="N112" s="18"/>
      <c r="O112" s="18"/>
      <c r="P112" s="18"/>
      <c r="Q112" s="18"/>
      <c r="R112" s="18"/>
      <c r="S112" s="18"/>
      <c r="T112" s="18"/>
      <c r="U112" s="18"/>
      <c r="V112" s="18"/>
      <c r="W112" s="18"/>
      <c r="X112" s="18"/>
      <c r="Y112" s="18"/>
      <c r="Z112" s="18"/>
    </row>
    <row r="113" spans="1:26" ht="15.75" customHeight="1">
      <c r="A113" s="18"/>
      <c r="B113" s="18"/>
      <c r="C113" s="18"/>
      <c r="D113" s="18"/>
      <c r="E113" s="18"/>
      <c r="F113" s="18"/>
      <c r="G113" s="18"/>
      <c r="H113" s="18"/>
      <c r="I113" s="18"/>
      <c r="J113" s="18"/>
      <c r="K113" s="18"/>
      <c r="L113" s="18"/>
      <c r="M113" s="18"/>
      <c r="N113" s="18"/>
      <c r="O113" s="18"/>
      <c r="P113" s="18"/>
      <c r="Q113" s="18"/>
      <c r="R113" s="18"/>
      <c r="S113" s="18"/>
      <c r="T113" s="18"/>
      <c r="U113" s="18"/>
      <c r="V113" s="18"/>
      <c r="W113" s="18"/>
      <c r="X113" s="18"/>
      <c r="Y113" s="18"/>
      <c r="Z113" s="18"/>
    </row>
    <row r="114" spans="1:26" ht="15.75" customHeight="1">
      <c r="A114" s="18"/>
      <c r="B114" s="18"/>
      <c r="C114" s="18"/>
      <c r="D114" s="18"/>
      <c r="E114" s="18"/>
      <c r="F114" s="18"/>
      <c r="G114" s="18"/>
      <c r="H114" s="18"/>
      <c r="I114" s="18"/>
      <c r="J114" s="18"/>
      <c r="K114" s="18"/>
      <c r="L114" s="18"/>
      <c r="M114" s="18"/>
      <c r="N114" s="18"/>
      <c r="O114" s="18"/>
      <c r="P114" s="18"/>
      <c r="Q114" s="18"/>
      <c r="R114" s="18"/>
      <c r="S114" s="18"/>
      <c r="T114" s="18"/>
      <c r="U114" s="18"/>
      <c r="V114" s="18"/>
      <c r="W114" s="18"/>
      <c r="X114" s="18"/>
      <c r="Y114" s="18"/>
      <c r="Z114" s="18"/>
    </row>
    <row r="115" spans="1:26" ht="15.75" customHeight="1">
      <c r="A115" s="18"/>
      <c r="B115" s="18"/>
      <c r="C115" s="18"/>
      <c r="D115" s="18"/>
      <c r="E115" s="18"/>
      <c r="F115" s="18"/>
      <c r="G115" s="18"/>
      <c r="H115" s="18"/>
      <c r="I115" s="18"/>
      <c r="J115" s="18"/>
      <c r="K115" s="18"/>
      <c r="L115" s="18"/>
      <c r="M115" s="18"/>
      <c r="N115" s="18"/>
      <c r="O115" s="18"/>
      <c r="P115" s="18"/>
      <c r="Q115" s="18"/>
      <c r="R115" s="18"/>
      <c r="S115" s="18"/>
      <c r="T115" s="18"/>
      <c r="U115" s="18"/>
      <c r="V115" s="18"/>
      <c r="W115" s="18"/>
      <c r="X115" s="18"/>
      <c r="Y115" s="18"/>
      <c r="Z115" s="18"/>
    </row>
    <row r="116" spans="1:26" ht="15.75" customHeight="1">
      <c r="A116" s="18"/>
      <c r="B116" s="18"/>
      <c r="C116" s="18"/>
      <c r="D116" s="18"/>
      <c r="E116" s="18"/>
      <c r="F116" s="18"/>
      <c r="G116" s="18"/>
      <c r="H116" s="18"/>
      <c r="I116" s="18"/>
      <c r="J116" s="18"/>
      <c r="K116" s="18"/>
      <c r="L116" s="18"/>
      <c r="M116" s="18"/>
      <c r="N116" s="18"/>
      <c r="O116" s="18"/>
      <c r="P116" s="18"/>
      <c r="Q116" s="18"/>
      <c r="R116" s="18"/>
      <c r="S116" s="18"/>
      <c r="T116" s="18"/>
      <c r="U116" s="18"/>
      <c r="V116" s="18"/>
      <c r="W116" s="18"/>
      <c r="X116" s="18"/>
      <c r="Y116" s="18"/>
      <c r="Z116" s="18"/>
    </row>
    <row r="117" spans="1:26" ht="15.75" customHeight="1">
      <c r="A117" s="18"/>
      <c r="B117" s="18"/>
      <c r="C117" s="18"/>
      <c r="D117" s="18"/>
      <c r="E117" s="18"/>
      <c r="F117" s="18"/>
      <c r="G117" s="18"/>
      <c r="H117" s="18"/>
      <c r="I117" s="18"/>
      <c r="J117" s="18"/>
      <c r="K117" s="18"/>
      <c r="L117" s="18"/>
      <c r="M117" s="18"/>
      <c r="N117" s="18"/>
      <c r="O117" s="18"/>
      <c r="P117" s="18"/>
      <c r="Q117" s="18"/>
      <c r="R117" s="18"/>
      <c r="S117" s="18"/>
      <c r="T117" s="18"/>
      <c r="U117" s="18"/>
      <c r="V117" s="18"/>
      <c r="W117" s="18"/>
      <c r="X117" s="18"/>
      <c r="Y117" s="18"/>
      <c r="Z117" s="18"/>
    </row>
    <row r="118" spans="1:26" ht="15.75" customHeight="1">
      <c r="A118" s="18"/>
      <c r="B118" s="18"/>
      <c r="C118" s="18"/>
      <c r="D118" s="18"/>
      <c r="E118" s="18"/>
      <c r="F118" s="18"/>
      <c r="G118" s="18"/>
      <c r="H118" s="18"/>
      <c r="I118" s="18"/>
      <c r="J118" s="18"/>
      <c r="K118" s="18"/>
      <c r="L118" s="18"/>
      <c r="M118" s="18"/>
      <c r="N118" s="18"/>
      <c r="O118" s="18"/>
      <c r="P118" s="18"/>
      <c r="Q118" s="18"/>
      <c r="R118" s="18"/>
      <c r="S118" s="18"/>
      <c r="T118" s="18"/>
      <c r="U118" s="18"/>
      <c r="V118" s="18"/>
      <c r="W118" s="18"/>
      <c r="X118" s="18"/>
      <c r="Y118" s="18"/>
      <c r="Z118" s="18"/>
    </row>
    <row r="119" spans="1:26" ht="15.75" customHeight="1">
      <c r="A119" s="18"/>
      <c r="B119" s="18"/>
      <c r="C119" s="18"/>
      <c r="D119" s="18"/>
      <c r="E119" s="18"/>
      <c r="F119" s="18"/>
      <c r="G119" s="18"/>
      <c r="H119" s="18"/>
      <c r="I119" s="18"/>
      <c r="J119" s="18"/>
      <c r="K119" s="18"/>
      <c r="L119" s="18"/>
      <c r="M119" s="18"/>
      <c r="N119" s="18"/>
      <c r="O119" s="18"/>
      <c r="P119" s="18"/>
      <c r="Q119" s="18"/>
      <c r="R119" s="18"/>
      <c r="S119" s="18"/>
      <c r="T119" s="18"/>
      <c r="U119" s="18"/>
      <c r="V119" s="18"/>
      <c r="W119" s="18"/>
      <c r="X119" s="18"/>
      <c r="Y119" s="18"/>
      <c r="Z119" s="18"/>
    </row>
    <row r="120" spans="1:26" ht="15.75" customHeight="1">
      <c r="A120" s="18"/>
      <c r="B120" s="18"/>
      <c r="C120" s="18"/>
      <c r="D120" s="18"/>
      <c r="E120" s="18"/>
      <c r="F120" s="18"/>
      <c r="G120" s="18"/>
      <c r="H120" s="18"/>
      <c r="I120" s="18"/>
      <c r="J120" s="18"/>
      <c r="K120" s="18"/>
      <c r="L120" s="18"/>
      <c r="M120" s="18"/>
      <c r="N120" s="18"/>
      <c r="O120" s="18"/>
      <c r="P120" s="18"/>
      <c r="Q120" s="18"/>
      <c r="R120" s="18"/>
      <c r="S120" s="18"/>
      <c r="T120" s="18"/>
      <c r="U120" s="18"/>
      <c r="V120" s="18"/>
      <c r="W120" s="18"/>
      <c r="X120" s="18"/>
      <c r="Y120" s="18"/>
      <c r="Z120" s="18"/>
    </row>
    <row r="121" spans="1:26" ht="15.75" customHeight="1">
      <c r="A121" s="18"/>
      <c r="B121" s="18"/>
      <c r="C121" s="18"/>
      <c r="D121" s="18"/>
      <c r="E121" s="18"/>
      <c r="F121" s="18"/>
      <c r="G121" s="18"/>
      <c r="H121" s="18"/>
      <c r="I121" s="18"/>
      <c r="J121" s="18"/>
      <c r="K121" s="18"/>
      <c r="L121" s="18"/>
      <c r="M121" s="18"/>
      <c r="N121" s="18"/>
      <c r="O121" s="18"/>
      <c r="P121" s="18"/>
      <c r="Q121" s="18"/>
      <c r="R121" s="18"/>
      <c r="S121" s="18"/>
      <c r="T121" s="18"/>
      <c r="U121" s="18"/>
      <c r="V121" s="18"/>
      <c r="W121" s="18"/>
      <c r="X121" s="18"/>
      <c r="Y121" s="18"/>
      <c r="Z121" s="18"/>
    </row>
    <row r="122" spans="1:26" ht="15.75" customHeight="1">
      <c r="A122" s="18"/>
      <c r="B122" s="18"/>
      <c r="C122" s="18"/>
      <c r="D122" s="18"/>
      <c r="E122" s="18"/>
      <c r="F122" s="18"/>
      <c r="G122" s="18"/>
      <c r="H122" s="18"/>
      <c r="I122" s="18"/>
      <c r="J122" s="18"/>
      <c r="K122" s="18"/>
      <c r="L122" s="18"/>
      <c r="M122" s="18"/>
      <c r="N122" s="18"/>
      <c r="O122" s="18"/>
      <c r="P122" s="18"/>
      <c r="Q122" s="18"/>
      <c r="R122" s="18"/>
      <c r="S122" s="18"/>
      <c r="T122" s="18"/>
      <c r="U122" s="18"/>
      <c r="V122" s="18"/>
      <c r="W122" s="18"/>
      <c r="X122" s="18"/>
      <c r="Y122" s="18"/>
      <c r="Z122" s="18"/>
    </row>
    <row r="123" spans="1:26" ht="15.75" customHeight="1">
      <c r="A123" s="18"/>
      <c r="B123" s="18"/>
      <c r="C123" s="18"/>
      <c r="D123" s="18"/>
      <c r="E123" s="18"/>
      <c r="F123" s="18"/>
      <c r="G123" s="18"/>
      <c r="H123" s="18"/>
      <c r="I123" s="18"/>
      <c r="J123" s="18"/>
      <c r="K123" s="18"/>
      <c r="L123" s="18"/>
      <c r="M123" s="18"/>
      <c r="N123" s="18"/>
      <c r="O123" s="18"/>
      <c r="P123" s="18"/>
      <c r="Q123" s="18"/>
      <c r="R123" s="18"/>
      <c r="S123" s="18"/>
      <c r="T123" s="18"/>
      <c r="U123" s="18"/>
      <c r="V123" s="18"/>
      <c r="W123" s="18"/>
      <c r="X123" s="18"/>
      <c r="Y123" s="18"/>
      <c r="Z123" s="18"/>
    </row>
    <row r="124" spans="1:26" ht="15.75" customHeight="1">
      <c r="A124" s="18"/>
      <c r="B124" s="18"/>
      <c r="C124" s="18"/>
      <c r="D124" s="18"/>
      <c r="E124" s="18"/>
      <c r="F124" s="18"/>
      <c r="G124" s="18"/>
      <c r="H124" s="18"/>
      <c r="I124" s="18"/>
      <c r="J124" s="18"/>
      <c r="K124" s="18"/>
      <c r="L124" s="18"/>
      <c r="M124" s="18"/>
      <c r="N124" s="18"/>
      <c r="O124" s="18"/>
      <c r="P124" s="18"/>
      <c r="Q124" s="18"/>
      <c r="R124" s="18"/>
      <c r="S124" s="18"/>
      <c r="T124" s="18"/>
      <c r="U124" s="18"/>
      <c r="V124" s="18"/>
      <c r="W124" s="18"/>
      <c r="X124" s="18"/>
      <c r="Y124" s="18"/>
      <c r="Z124" s="18"/>
    </row>
    <row r="125" spans="1:26" ht="15.75" customHeight="1">
      <c r="A125" s="18"/>
      <c r="B125" s="18"/>
      <c r="C125" s="18"/>
      <c r="D125" s="18"/>
      <c r="E125" s="18"/>
      <c r="F125" s="18"/>
      <c r="G125" s="18"/>
      <c r="H125" s="18"/>
      <c r="I125" s="18"/>
      <c r="J125" s="18"/>
      <c r="K125" s="18"/>
      <c r="L125" s="18"/>
      <c r="M125" s="18"/>
      <c r="N125" s="18"/>
      <c r="O125" s="18"/>
      <c r="P125" s="18"/>
      <c r="Q125" s="18"/>
      <c r="R125" s="18"/>
      <c r="S125" s="18"/>
      <c r="T125" s="18"/>
      <c r="U125" s="18"/>
      <c r="V125" s="18"/>
      <c r="W125" s="18"/>
      <c r="X125" s="18"/>
      <c r="Y125" s="18"/>
      <c r="Z125" s="18"/>
    </row>
    <row r="126" spans="1:26" ht="15.75" customHeight="1">
      <c r="A126" s="18"/>
      <c r="B126" s="18"/>
      <c r="C126" s="18"/>
      <c r="D126" s="18"/>
      <c r="E126" s="18"/>
      <c r="F126" s="18"/>
      <c r="G126" s="18"/>
      <c r="H126" s="18"/>
      <c r="I126" s="18"/>
      <c r="J126" s="18"/>
      <c r="K126" s="18"/>
      <c r="L126" s="18"/>
      <c r="M126" s="18"/>
      <c r="N126" s="18"/>
      <c r="O126" s="18"/>
      <c r="P126" s="18"/>
      <c r="Q126" s="18"/>
      <c r="R126" s="18"/>
      <c r="S126" s="18"/>
      <c r="T126" s="18"/>
      <c r="U126" s="18"/>
      <c r="V126" s="18"/>
      <c r="W126" s="18"/>
      <c r="X126" s="18"/>
      <c r="Y126" s="18"/>
      <c r="Z126" s="18"/>
    </row>
    <row r="127" spans="1:26" ht="15.75" customHeight="1">
      <c r="A127" s="18"/>
      <c r="B127" s="18"/>
      <c r="C127" s="18"/>
      <c r="D127" s="18"/>
      <c r="E127" s="18"/>
      <c r="F127" s="18"/>
      <c r="G127" s="18"/>
      <c r="H127" s="18"/>
      <c r="I127" s="18"/>
      <c r="J127" s="18"/>
      <c r="K127" s="18"/>
      <c r="L127" s="18"/>
      <c r="M127" s="18"/>
      <c r="N127" s="18"/>
      <c r="O127" s="18"/>
      <c r="P127" s="18"/>
      <c r="Q127" s="18"/>
      <c r="R127" s="18"/>
      <c r="S127" s="18"/>
      <c r="T127" s="18"/>
      <c r="U127" s="18"/>
      <c r="V127" s="18"/>
      <c r="W127" s="18"/>
      <c r="X127" s="18"/>
      <c r="Y127" s="18"/>
      <c r="Z127" s="18"/>
    </row>
    <row r="128" spans="1:26" ht="15.75" customHeight="1">
      <c r="A128" s="18"/>
      <c r="B128" s="18"/>
      <c r="C128" s="18"/>
      <c r="D128" s="18"/>
      <c r="E128" s="18"/>
      <c r="F128" s="18"/>
      <c r="G128" s="18"/>
      <c r="H128" s="18"/>
      <c r="I128" s="18"/>
      <c r="J128" s="18"/>
      <c r="K128" s="18"/>
      <c r="L128" s="18"/>
      <c r="M128" s="18"/>
      <c r="N128" s="18"/>
      <c r="O128" s="18"/>
      <c r="P128" s="18"/>
      <c r="Q128" s="18"/>
      <c r="R128" s="18"/>
      <c r="S128" s="18"/>
      <c r="T128" s="18"/>
      <c r="U128" s="18"/>
      <c r="V128" s="18"/>
      <c r="W128" s="18"/>
      <c r="X128" s="18"/>
      <c r="Y128" s="18"/>
      <c r="Z128" s="18"/>
    </row>
    <row r="129" spans="1:26" ht="15.75" customHeight="1">
      <c r="A129" s="18"/>
      <c r="B129" s="18"/>
      <c r="C129" s="18"/>
      <c r="D129" s="18"/>
      <c r="E129" s="18"/>
      <c r="F129" s="18"/>
      <c r="G129" s="18"/>
      <c r="H129" s="18"/>
      <c r="I129" s="18"/>
      <c r="J129" s="18"/>
      <c r="K129" s="18"/>
      <c r="L129" s="18"/>
      <c r="M129" s="18"/>
      <c r="N129" s="18"/>
      <c r="O129" s="18"/>
      <c r="P129" s="18"/>
      <c r="Q129" s="18"/>
      <c r="R129" s="18"/>
      <c r="S129" s="18"/>
      <c r="T129" s="18"/>
      <c r="U129" s="18"/>
      <c r="V129" s="18"/>
      <c r="W129" s="18"/>
      <c r="X129" s="18"/>
      <c r="Y129" s="18"/>
      <c r="Z129" s="18"/>
    </row>
    <row r="130" spans="1:26" ht="15.75" customHeight="1">
      <c r="A130" s="18"/>
      <c r="B130" s="18"/>
      <c r="C130" s="18"/>
      <c r="D130" s="18"/>
      <c r="E130" s="18"/>
      <c r="F130" s="18"/>
      <c r="G130" s="18"/>
      <c r="H130" s="18"/>
      <c r="I130" s="18"/>
      <c r="J130" s="18"/>
      <c r="K130" s="18"/>
      <c r="L130" s="18"/>
      <c r="M130" s="18"/>
      <c r="N130" s="18"/>
      <c r="O130" s="18"/>
      <c r="P130" s="18"/>
      <c r="Q130" s="18"/>
      <c r="R130" s="18"/>
      <c r="S130" s="18"/>
      <c r="T130" s="18"/>
      <c r="U130" s="18"/>
      <c r="V130" s="18"/>
      <c r="W130" s="18"/>
      <c r="X130" s="18"/>
      <c r="Y130" s="18"/>
      <c r="Z130" s="18"/>
    </row>
    <row r="131" spans="1:26" ht="15.75" customHeight="1">
      <c r="A131" s="18"/>
      <c r="B131" s="18"/>
      <c r="C131" s="18"/>
      <c r="D131" s="18"/>
      <c r="E131" s="18"/>
      <c r="F131" s="18"/>
      <c r="G131" s="18"/>
      <c r="H131" s="18"/>
      <c r="I131" s="18"/>
      <c r="J131" s="18"/>
      <c r="K131" s="18"/>
      <c r="L131" s="18"/>
      <c r="M131" s="18"/>
      <c r="N131" s="18"/>
      <c r="O131" s="18"/>
      <c r="P131" s="18"/>
      <c r="Q131" s="18"/>
      <c r="R131" s="18"/>
      <c r="S131" s="18"/>
      <c r="T131" s="18"/>
      <c r="U131" s="18"/>
      <c r="V131" s="18"/>
      <c r="W131" s="18"/>
      <c r="X131" s="18"/>
      <c r="Y131" s="18"/>
      <c r="Z131" s="18"/>
    </row>
    <row r="132" spans="1:26" ht="15.75" customHeight="1">
      <c r="A132" s="18"/>
      <c r="B132" s="18"/>
      <c r="C132" s="18"/>
      <c r="D132" s="18"/>
      <c r="E132" s="18"/>
      <c r="F132" s="18"/>
      <c r="G132" s="18"/>
      <c r="H132" s="18"/>
      <c r="I132" s="18"/>
      <c r="J132" s="18"/>
      <c r="K132" s="18"/>
      <c r="L132" s="18"/>
      <c r="M132" s="18"/>
      <c r="N132" s="18"/>
      <c r="O132" s="18"/>
      <c r="P132" s="18"/>
      <c r="Q132" s="18"/>
      <c r="R132" s="18"/>
      <c r="S132" s="18"/>
      <c r="T132" s="18"/>
      <c r="U132" s="18"/>
      <c r="V132" s="18"/>
      <c r="W132" s="18"/>
      <c r="X132" s="18"/>
      <c r="Y132" s="18"/>
      <c r="Z132" s="18"/>
    </row>
    <row r="133" spans="1:26" ht="15.75" customHeight="1">
      <c r="A133" s="18"/>
      <c r="B133" s="18"/>
      <c r="C133" s="18"/>
      <c r="D133" s="18"/>
      <c r="E133" s="18"/>
      <c r="F133" s="18"/>
      <c r="G133" s="18"/>
      <c r="H133" s="18"/>
      <c r="I133" s="18"/>
      <c r="J133" s="18"/>
      <c r="K133" s="18"/>
      <c r="L133" s="18"/>
      <c r="M133" s="18"/>
      <c r="N133" s="18"/>
      <c r="O133" s="18"/>
      <c r="P133" s="18"/>
      <c r="Q133" s="18"/>
      <c r="R133" s="18"/>
      <c r="S133" s="18"/>
      <c r="T133" s="18"/>
      <c r="U133" s="18"/>
      <c r="V133" s="18"/>
      <c r="W133" s="18"/>
      <c r="X133" s="18"/>
      <c r="Y133" s="18"/>
      <c r="Z133" s="18"/>
    </row>
    <row r="134" spans="1:26" ht="15.75" customHeight="1">
      <c r="A134" s="18"/>
      <c r="B134" s="18"/>
      <c r="C134" s="18"/>
      <c r="D134" s="18"/>
      <c r="E134" s="18"/>
      <c r="F134" s="18"/>
      <c r="G134" s="18"/>
      <c r="H134" s="18"/>
      <c r="I134" s="18"/>
      <c r="J134" s="18"/>
      <c r="K134" s="18"/>
      <c r="L134" s="18"/>
      <c r="M134" s="18"/>
      <c r="N134" s="18"/>
      <c r="O134" s="18"/>
      <c r="P134" s="18"/>
      <c r="Q134" s="18"/>
      <c r="R134" s="18"/>
      <c r="S134" s="18"/>
      <c r="T134" s="18"/>
      <c r="U134" s="18"/>
      <c r="V134" s="18"/>
      <c r="W134" s="18"/>
      <c r="X134" s="18"/>
      <c r="Y134" s="18"/>
      <c r="Z134" s="18"/>
    </row>
    <row r="135" spans="1:26" ht="15.75" customHeight="1">
      <c r="A135" s="18"/>
      <c r="B135" s="18"/>
      <c r="C135" s="18"/>
      <c r="D135" s="18"/>
      <c r="E135" s="18"/>
      <c r="F135" s="18"/>
      <c r="G135" s="18"/>
      <c r="H135" s="18"/>
      <c r="I135" s="18"/>
      <c r="J135" s="18"/>
      <c r="K135" s="18"/>
      <c r="L135" s="18"/>
      <c r="M135" s="18"/>
      <c r="N135" s="18"/>
      <c r="O135" s="18"/>
      <c r="P135" s="18"/>
      <c r="Q135" s="18"/>
      <c r="R135" s="18"/>
      <c r="S135" s="18"/>
      <c r="T135" s="18"/>
      <c r="U135" s="18"/>
      <c r="V135" s="18"/>
      <c r="W135" s="18"/>
      <c r="X135" s="18"/>
      <c r="Y135" s="18"/>
      <c r="Z135" s="18"/>
    </row>
    <row r="136" spans="1:26" ht="15.75" customHeight="1">
      <c r="A136" s="18"/>
      <c r="B136" s="18"/>
      <c r="C136" s="18"/>
      <c r="D136" s="18"/>
      <c r="E136" s="18"/>
      <c r="F136" s="18"/>
      <c r="G136" s="18"/>
      <c r="H136" s="18"/>
      <c r="I136" s="18"/>
      <c r="J136" s="18"/>
      <c r="K136" s="18"/>
      <c r="L136" s="18"/>
      <c r="M136" s="18"/>
      <c r="N136" s="18"/>
      <c r="O136" s="18"/>
      <c r="P136" s="18"/>
      <c r="Q136" s="18"/>
      <c r="R136" s="18"/>
      <c r="S136" s="18"/>
      <c r="T136" s="18"/>
      <c r="U136" s="18"/>
      <c r="V136" s="18"/>
      <c r="W136" s="18"/>
      <c r="X136" s="18"/>
      <c r="Y136" s="18"/>
      <c r="Z136" s="18"/>
    </row>
    <row r="137" spans="1:26" ht="15.75" customHeight="1">
      <c r="A137" s="18"/>
      <c r="B137" s="18"/>
      <c r="C137" s="18"/>
      <c r="D137" s="18"/>
      <c r="E137" s="18"/>
      <c r="F137" s="18"/>
      <c r="G137" s="18"/>
      <c r="H137" s="18"/>
      <c r="I137" s="18"/>
      <c r="J137" s="18"/>
      <c r="K137" s="18"/>
      <c r="L137" s="18"/>
      <c r="M137" s="18"/>
      <c r="N137" s="18"/>
      <c r="O137" s="18"/>
      <c r="P137" s="18"/>
      <c r="Q137" s="18"/>
      <c r="R137" s="18"/>
      <c r="S137" s="18"/>
      <c r="T137" s="18"/>
      <c r="U137" s="18"/>
      <c r="V137" s="18"/>
      <c r="W137" s="18"/>
      <c r="X137" s="18"/>
      <c r="Y137" s="18"/>
      <c r="Z137" s="18"/>
    </row>
    <row r="138" spans="1:26" ht="15.75" customHeight="1">
      <c r="A138" s="18"/>
      <c r="B138" s="18"/>
      <c r="C138" s="18"/>
      <c r="D138" s="18"/>
      <c r="E138" s="18"/>
      <c r="F138" s="18"/>
      <c r="G138" s="18"/>
      <c r="H138" s="18"/>
      <c r="I138" s="18"/>
      <c r="J138" s="18"/>
      <c r="K138" s="18"/>
      <c r="L138" s="18"/>
      <c r="M138" s="18"/>
      <c r="N138" s="18"/>
      <c r="O138" s="18"/>
      <c r="P138" s="18"/>
      <c r="Q138" s="18"/>
      <c r="R138" s="18"/>
      <c r="S138" s="18"/>
      <c r="T138" s="18"/>
      <c r="U138" s="18"/>
      <c r="V138" s="18"/>
      <c r="W138" s="18"/>
      <c r="X138" s="18"/>
      <c r="Y138" s="18"/>
      <c r="Z138" s="18"/>
    </row>
    <row r="139" spans="1:26" ht="15.75" customHeight="1">
      <c r="A139" s="18"/>
      <c r="B139" s="18"/>
      <c r="C139" s="18"/>
      <c r="D139" s="18"/>
      <c r="E139" s="18"/>
      <c r="F139" s="18"/>
      <c r="G139" s="18"/>
      <c r="H139" s="18"/>
      <c r="I139" s="18"/>
      <c r="J139" s="18"/>
      <c r="K139" s="18"/>
      <c r="L139" s="18"/>
      <c r="M139" s="18"/>
      <c r="N139" s="18"/>
      <c r="O139" s="18"/>
      <c r="P139" s="18"/>
      <c r="Q139" s="18"/>
      <c r="R139" s="18"/>
      <c r="S139" s="18"/>
      <c r="T139" s="18"/>
      <c r="U139" s="18"/>
      <c r="V139" s="18"/>
      <c r="W139" s="18"/>
      <c r="X139" s="18"/>
      <c r="Y139" s="18"/>
      <c r="Z139" s="18"/>
    </row>
    <row r="140" spans="1:26" ht="15.75" customHeight="1">
      <c r="A140" s="18"/>
      <c r="B140" s="18"/>
      <c r="C140" s="18"/>
      <c r="D140" s="18"/>
      <c r="E140" s="18"/>
      <c r="F140" s="18"/>
      <c r="G140" s="18"/>
      <c r="H140" s="18"/>
      <c r="I140" s="18"/>
      <c r="J140" s="18"/>
      <c r="K140" s="18"/>
      <c r="L140" s="18"/>
      <c r="M140" s="18"/>
      <c r="N140" s="18"/>
      <c r="O140" s="18"/>
      <c r="P140" s="18"/>
      <c r="Q140" s="18"/>
      <c r="R140" s="18"/>
      <c r="S140" s="18"/>
      <c r="T140" s="18"/>
      <c r="U140" s="18"/>
      <c r="V140" s="18"/>
      <c r="W140" s="18"/>
      <c r="X140" s="18"/>
      <c r="Y140" s="18"/>
      <c r="Z140" s="18"/>
    </row>
    <row r="141" spans="1:26" ht="15.75" customHeight="1">
      <c r="A141" s="18"/>
      <c r="B141" s="18"/>
      <c r="C141" s="18"/>
      <c r="D141" s="18"/>
      <c r="E141" s="18"/>
      <c r="F141" s="18"/>
      <c r="G141" s="18"/>
      <c r="H141" s="18"/>
      <c r="I141" s="18"/>
      <c r="J141" s="18"/>
      <c r="K141" s="18"/>
      <c r="L141" s="18"/>
      <c r="M141" s="18"/>
      <c r="N141" s="18"/>
      <c r="O141" s="18"/>
      <c r="P141" s="18"/>
      <c r="Q141" s="18"/>
      <c r="R141" s="18"/>
      <c r="S141" s="18"/>
      <c r="T141" s="18"/>
      <c r="U141" s="18"/>
      <c r="V141" s="18"/>
      <c r="W141" s="18"/>
      <c r="X141" s="18"/>
      <c r="Y141" s="18"/>
      <c r="Z141" s="18"/>
    </row>
    <row r="142" spans="1:26" ht="15.75" customHeight="1">
      <c r="A142" s="18"/>
      <c r="B142" s="18"/>
      <c r="C142" s="18"/>
      <c r="D142" s="18"/>
      <c r="E142" s="18"/>
      <c r="F142" s="18"/>
      <c r="G142" s="18"/>
      <c r="H142" s="18"/>
      <c r="I142" s="18"/>
      <c r="J142" s="18"/>
      <c r="K142" s="18"/>
      <c r="L142" s="18"/>
      <c r="M142" s="18"/>
      <c r="N142" s="18"/>
      <c r="O142" s="18"/>
      <c r="P142" s="18"/>
      <c r="Q142" s="18"/>
      <c r="R142" s="18"/>
      <c r="S142" s="18"/>
      <c r="T142" s="18"/>
      <c r="U142" s="18"/>
      <c r="V142" s="18"/>
      <c r="W142" s="18"/>
      <c r="X142" s="18"/>
      <c r="Y142" s="18"/>
      <c r="Z142" s="18"/>
    </row>
    <row r="143" spans="1:26" ht="15.75" customHeight="1">
      <c r="A143" s="18"/>
      <c r="B143" s="18"/>
      <c r="C143" s="18"/>
      <c r="D143" s="18"/>
      <c r="E143" s="18"/>
      <c r="F143" s="18"/>
      <c r="G143" s="18"/>
      <c r="H143" s="18"/>
      <c r="I143" s="18"/>
      <c r="J143" s="18"/>
      <c r="K143" s="18"/>
      <c r="L143" s="18"/>
      <c r="M143" s="18"/>
      <c r="N143" s="18"/>
      <c r="O143" s="18"/>
      <c r="P143" s="18"/>
      <c r="Q143" s="18"/>
      <c r="R143" s="18"/>
      <c r="S143" s="18"/>
      <c r="T143" s="18"/>
      <c r="U143" s="18"/>
      <c r="V143" s="18"/>
      <c r="W143" s="18"/>
      <c r="X143" s="18"/>
      <c r="Y143" s="18"/>
      <c r="Z143" s="18"/>
    </row>
    <row r="144" spans="1:26" ht="15.75" customHeight="1">
      <c r="A144" s="18"/>
      <c r="B144" s="18"/>
      <c r="C144" s="18"/>
      <c r="D144" s="18"/>
      <c r="E144" s="18"/>
      <c r="F144" s="18"/>
      <c r="G144" s="18"/>
      <c r="H144" s="18"/>
      <c r="I144" s="18"/>
      <c r="J144" s="18"/>
      <c r="K144" s="18"/>
      <c r="L144" s="18"/>
      <c r="M144" s="18"/>
      <c r="N144" s="18"/>
      <c r="O144" s="18"/>
      <c r="P144" s="18"/>
      <c r="Q144" s="18"/>
      <c r="R144" s="18"/>
      <c r="S144" s="18"/>
      <c r="T144" s="18"/>
      <c r="U144" s="18"/>
      <c r="V144" s="18"/>
      <c r="W144" s="18"/>
      <c r="X144" s="18"/>
      <c r="Y144" s="18"/>
      <c r="Z144" s="18"/>
    </row>
    <row r="145" spans="1:26" ht="15.75" customHeight="1">
      <c r="A145" s="18"/>
      <c r="B145" s="18"/>
      <c r="C145" s="18"/>
      <c r="D145" s="18"/>
      <c r="E145" s="18"/>
      <c r="F145" s="18"/>
      <c r="G145" s="18"/>
      <c r="H145" s="18"/>
      <c r="I145" s="18"/>
      <c r="J145" s="18"/>
      <c r="K145" s="18"/>
      <c r="L145" s="18"/>
      <c r="M145" s="18"/>
      <c r="N145" s="18"/>
      <c r="O145" s="18"/>
      <c r="P145" s="18"/>
      <c r="Q145" s="18"/>
      <c r="R145" s="18"/>
      <c r="S145" s="18"/>
      <c r="T145" s="18"/>
      <c r="U145" s="18"/>
      <c r="V145" s="18"/>
      <c r="W145" s="18"/>
      <c r="X145" s="18"/>
      <c r="Y145" s="18"/>
      <c r="Z145" s="18"/>
    </row>
    <row r="146" spans="1:26" ht="15.75" customHeight="1">
      <c r="A146" s="18"/>
      <c r="B146" s="18"/>
      <c r="C146" s="18"/>
      <c r="D146" s="18"/>
      <c r="E146" s="18"/>
      <c r="F146" s="18"/>
      <c r="G146" s="18"/>
      <c r="H146" s="18"/>
      <c r="I146" s="18"/>
      <c r="J146" s="18"/>
      <c r="K146" s="18"/>
      <c r="L146" s="18"/>
      <c r="M146" s="18"/>
      <c r="N146" s="18"/>
      <c r="O146" s="18"/>
      <c r="P146" s="18"/>
      <c r="Q146" s="18"/>
      <c r="R146" s="18"/>
      <c r="S146" s="18"/>
      <c r="T146" s="18"/>
      <c r="U146" s="18"/>
      <c r="V146" s="18"/>
      <c r="W146" s="18"/>
      <c r="X146" s="18"/>
      <c r="Y146" s="18"/>
      <c r="Z146" s="18"/>
    </row>
    <row r="147" spans="1:26" ht="15.75" customHeight="1">
      <c r="A147" s="18"/>
      <c r="B147" s="18"/>
      <c r="C147" s="18"/>
      <c r="D147" s="18"/>
      <c r="E147" s="18"/>
      <c r="F147" s="18"/>
      <c r="G147" s="18"/>
      <c r="H147" s="18"/>
      <c r="I147" s="18"/>
      <c r="J147" s="18"/>
      <c r="K147" s="18"/>
      <c r="L147" s="18"/>
      <c r="M147" s="18"/>
      <c r="N147" s="18"/>
      <c r="O147" s="18"/>
      <c r="P147" s="18"/>
      <c r="Q147" s="18"/>
      <c r="R147" s="18"/>
      <c r="S147" s="18"/>
      <c r="T147" s="18"/>
      <c r="U147" s="18"/>
      <c r="V147" s="18"/>
      <c r="W147" s="18"/>
      <c r="X147" s="18"/>
      <c r="Y147" s="18"/>
      <c r="Z147" s="18"/>
    </row>
    <row r="148" spans="1:26" ht="15.75" customHeight="1">
      <c r="A148" s="18"/>
      <c r="B148" s="18"/>
      <c r="C148" s="18"/>
      <c r="D148" s="18"/>
      <c r="E148" s="18"/>
      <c r="F148" s="18"/>
      <c r="G148" s="18"/>
      <c r="H148" s="18"/>
      <c r="I148" s="18"/>
      <c r="J148" s="18"/>
      <c r="K148" s="18"/>
      <c r="L148" s="18"/>
      <c r="M148" s="18"/>
      <c r="N148" s="18"/>
      <c r="O148" s="18"/>
      <c r="P148" s="18"/>
      <c r="Q148" s="18"/>
      <c r="R148" s="18"/>
      <c r="S148" s="18"/>
      <c r="T148" s="18"/>
      <c r="U148" s="18"/>
      <c r="V148" s="18"/>
      <c r="W148" s="18"/>
      <c r="X148" s="18"/>
      <c r="Y148" s="18"/>
      <c r="Z148" s="18"/>
    </row>
    <row r="149" spans="1:26" ht="15.75" customHeight="1">
      <c r="A149" s="18"/>
      <c r="B149" s="18"/>
      <c r="C149" s="18"/>
      <c r="D149" s="18"/>
      <c r="E149" s="18"/>
      <c r="F149" s="18"/>
      <c r="G149" s="18"/>
      <c r="H149" s="18"/>
      <c r="I149" s="18"/>
      <c r="J149" s="18"/>
      <c r="K149" s="18"/>
      <c r="L149" s="18"/>
      <c r="M149" s="18"/>
      <c r="N149" s="18"/>
      <c r="O149" s="18"/>
      <c r="P149" s="18"/>
      <c r="Q149" s="18"/>
      <c r="R149" s="18"/>
      <c r="S149" s="18"/>
      <c r="T149" s="18"/>
      <c r="U149" s="18"/>
      <c r="V149" s="18"/>
      <c r="W149" s="18"/>
      <c r="X149" s="18"/>
      <c r="Y149" s="18"/>
      <c r="Z149" s="18"/>
    </row>
    <row r="150" spans="1:26" ht="15.75" customHeight="1">
      <c r="A150" s="18"/>
      <c r="B150" s="18"/>
      <c r="C150" s="18"/>
      <c r="D150" s="18"/>
      <c r="E150" s="18"/>
      <c r="F150" s="18"/>
      <c r="G150" s="18"/>
      <c r="H150" s="18"/>
      <c r="I150" s="18"/>
      <c r="J150" s="18"/>
      <c r="K150" s="18"/>
      <c r="L150" s="18"/>
      <c r="M150" s="18"/>
      <c r="N150" s="18"/>
      <c r="O150" s="18"/>
      <c r="P150" s="18"/>
      <c r="Q150" s="18"/>
      <c r="R150" s="18"/>
      <c r="S150" s="18"/>
      <c r="T150" s="18"/>
      <c r="U150" s="18"/>
      <c r="V150" s="18"/>
      <c r="W150" s="18"/>
      <c r="X150" s="18"/>
      <c r="Y150" s="18"/>
      <c r="Z150" s="18"/>
    </row>
    <row r="151" spans="1:26" ht="15.75" customHeight="1">
      <c r="A151" s="18"/>
      <c r="B151" s="18"/>
      <c r="C151" s="18"/>
      <c r="D151" s="18"/>
      <c r="E151" s="18"/>
      <c r="F151" s="18"/>
      <c r="G151" s="18"/>
      <c r="H151" s="18"/>
      <c r="I151" s="18"/>
      <c r="J151" s="18"/>
      <c r="K151" s="18"/>
      <c r="L151" s="18"/>
      <c r="M151" s="18"/>
      <c r="N151" s="18"/>
      <c r="O151" s="18"/>
      <c r="P151" s="18"/>
      <c r="Q151" s="18"/>
      <c r="R151" s="18"/>
      <c r="S151" s="18"/>
      <c r="T151" s="18"/>
      <c r="U151" s="18"/>
      <c r="V151" s="18"/>
      <c r="W151" s="18"/>
      <c r="X151" s="18"/>
      <c r="Y151" s="18"/>
      <c r="Z151" s="18"/>
    </row>
    <row r="152" spans="1:26" ht="15.75" customHeight="1">
      <c r="A152" s="18"/>
      <c r="B152" s="18"/>
      <c r="C152" s="18"/>
      <c r="D152" s="18"/>
      <c r="E152" s="18"/>
      <c r="F152" s="18"/>
      <c r="G152" s="18"/>
      <c r="H152" s="18"/>
      <c r="I152" s="18"/>
      <c r="J152" s="18"/>
      <c r="K152" s="18"/>
      <c r="L152" s="18"/>
      <c r="M152" s="18"/>
      <c r="N152" s="18"/>
      <c r="O152" s="18"/>
      <c r="P152" s="18"/>
      <c r="Q152" s="18"/>
      <c r="R152" s="18"/>
      <c r="S152" s="18"/>
      <c r="T152" s="18"/>
      <c r="U152" s="18"/>
      <c r="V152" s="18"/>
      <c r="W152" s="18"/>
      <c r="X152" s="18"/>
      <c r="Y152" s="18"/>
      <c r="Z152" s="18"/>
    </row>
    <row r="153" spans="1:26" ht="15.75" customHeight="1">
      <c r="A153" s="18"/>
      <c r="B153" s="18"/>
      <c r="C153" s="18"/>
      <c r="D153" s="18"/>
      <c r="E153" s="18"/>
      <c r="F153" s="18"/>
      <c r="G153" s="18"/>
      <c r="H153" s="18"/>
      <c r="I153" s="18"/>
      <c r="J153" s="18"/>
      <c r="K153" s="18"/>
      <c r="L153" s="18"/>
      <c r="M153" s="18"/>
      <c r="N153" s="18"/>
      <c r="O153" s="18"/>
      <c r="P153" s="18"/>
      <c r="Q153" s="18"/>
      <c r="R153" s="18"/>
      <c r="S153" s="18"/>
      <c r="T153" s="18"/>
      <c r="U153" s="18"/>
      <c r="V153" s="18"/>
      <c r="W153" s="18"/>
      <c r="X153" s="18"/>
      <c r="Y153" s="18"/>
      <c r="Z153" s="18"/>
    </row>
    <row r="154" spans="1:26" ht="15.75" customHeight="1">
      <c r="A154" s="18"/>
      <c r="B154" s="18"/>
      <c r="C154" s="18"/>
      <c r="D154" s="18"/>
      <c r="E154" s="18"/>
      <c r="F154" s="18"/>
      <c r="G154" s="18"/>
      <c r="H154" s="18"/>
      <c r="I154" s="18"/>
      <c r="J154" s="18"/>
      <c r="K154" s="18"/>
      <c r="L154" s="18"/>
      <c r="M154" s="18"/>
      <c r="N154" s="18"/>
      <c r="O154" s="18"/>
      <c r="P154" s="18"/>
      <c r="Q154" s="18"/>
      <c r="R154" s="18"/>
      <c r="S154" s="18"/>
      <c r="T154" s="18"/>
      <c r="U154" s="18"/>
      <c r="V154" s="18"/>
      <c r="W154" s="18"/>
      <c r="X154" s="18"/>
      <c r="Y154" s="18"/>
      <c r="Z154" s="18"/>
    </row>
    <row r="155" spans="1:26" ht="15.75" customHeight="1">
      <c r="A155" s="18"/>
      <c r="B155" s="18"/>
      <c r="C155" s="18"/>
      <c r="D155" s="18"/>
      <c r="E155" s="18"/>
      <c r="F155" s="18"/>
      <c r="G155" s="18"/>
      <c r="H155" s="18"/>
      <c r="I155" s="18"/>
      <c r="J155" s="18"/>
      <c r="K155" s="18"/>
      <c r="L155" s="18"/>
      <c r="M155" s="18"/>
      <c r="N155" s="18"/>
      <c r="O155" s="18"/>
      <c r="P155" s="18"/>
      <c r="Q155" s="18"/>
      <c r="R155" s="18"/>
      <c r="S155" s="18"/>
      <c r="T155" s="18"/>
      <c r="U155" s="18"/>
      <c r="V155" s="18"/>
      <c r="W155" s="18"/>
      <c r="X155" s="18"/>
      <c r="Y155" s="18"/>
      <c r="Z155" s="18"/>
    </row>
    <row r="156" spans="1:26" ht="15.75" customHeight="1">
      <c r="A156" s="18"/>
      <c r="B156" s="18"/>
      <c r="C156" s="18"/>
      <c r="D156" s="18"/>
      <c r="E156" s="18"/>
      <c r="F156" s="18"/>
      <c r="G156" s="18"/>
      <c r="H156" s="18"/>
      <c r="I156" s="18"/>
      <c r="J156" s="18"/>
      <c r="K156" s="18"/>
      <c r="L156" s="18"/>
      <c r="M156" s="18"/>
      <c r="N156" s="18"/>
      <c r="O156" s="18"/>
      <c r="P156" s="18"/>
      <c r="Q156" s="18"/>
      <c r="R156" s="18"/>
      <c r="S156" s="18"/>
      <c r="T156" s="18"/>
      <c r="U156" s="18"/>
      <c r="V156" s="18"/>
      <c r="W156" s="18"/>
      <c r="X156" s="18"/>
      <c r="Y156" s="18"/>
      <c r="Z156" s="18"/>
    </row>
    <row r="157" spans="1:26" ht="15.75" customHeight="1">
      <c r="A157" s="18"/>
      <c r="B157" s="18"/>
      <c r="C157" s="18"/>
      <c r="D157" s="18"/>
      <c r="E157" s="18"/>
      <c r="F157" s="18"/>
      <c r="G157" s="18"/>
      <c r="H157" s="18"/>
      <c r="I157" s="18"/>
      <c r="J157" s="18"/>
      <c r="K157" s="18"/>
      <c r="L157" s="18"/>
      <c r="M157" s="18"/>
      <c r="N157" s="18"/>
      <c r="O157" s="18"/>
      <c r="P157" s="18"/>
      <c r="Q157" s="18"/>
      <c r="R157" s="18"/>
      <c r="S157" s="18"/>
      <c r="T157" s="18"/>
      <c r="U157" s="18"/>
      <c r="V157" s="18"/>
      <c r="W157" s="18"/>
      <c r="X157" s="18"/>
      <c r="Y157" s="18"/>
      <c r="Z157" s="18"/>
    </row>
    <row r="158" spans="1:26" ht="15.75" customHeight="1">
      <c r="A158" s="18"/>
      <c r="B158" s="18"/>
      <c r="C158" s="18"/>
      <c r="D158" s="18"/>
      <c r="E158" s="18"/>
      <c r="F158" s="18"/>
      <c r="G158" s="18"/>
      <c r="H158" s="18"/>
      <c r="I158" s="18"/>
      <c r="J158" s="18"/>
      <c r="K158" s="18"/>
      <c r="L158" s="18"/>
      <c r="M158" s="18"/>
      <c r="N158" s="18"/>
      <c r="O158" s="18"/>
      <c r="P158" s="18"/>
      <c r="Q158" s="18"/>
      <c r="R158" s="18"/>
      <c r="S158" s="18"/>
      <c r="T158" s="18"/>
      <c r="U158" s="18"/>
      <c r="V158" s="18"/>
      <c r="W158" s="18"/>
      <c r="X158" s="18"/>
      <c r="Y158" s="18"/>
      <c r="Z158" s="18"/>
    </row>
    <row r="159" spans="1:26" ht="15.75" customHeight="1">
      <c r="A159" s="18"/>
      <c r="B159" s="18"/>
      <c r="C159" s="18"/>
      <c r="D159" s="18"/>
      <c r="E159" s="18"/>
      <c r="F159" s="18"/>
      <c r="G159" s="18"/>
      <c r="H159" s="18"/>
      <c r="I159" s="18"/>
      <c r="J159" s="18"/>
      <c r="K159" s="18"/>
      <c r="L159" s="18"/>
      <c r="M159" s="18"/>
      <c r="N159" s="18"/>
      <c r="O159" s="18"/>
      <c r="P159" s="18"/>
      <c r="Q159" s="18"/>
      <c r="R159" s="18"/>
      <c r="S159" s="18"/>
      <c r="T159" s="18"/>
      <c r="U159" s="18"/>
      <c r="V159" s="18"/>
      <c r="W159" s="18"/>
      <c r="X159" s="18"/>
      <c r="Y159" s="18"/>
      <c r="Z159" s="18"/>
    </row>
    <row r="160" spans="1:26" ht="15.75" customHeight="1">
      <c r="A160" s="18"/>
      <c r="B160" s="18"/>
      <c r="C160" s="18"/>
      <c r="D160" s="18"/>
      <c r="E160" s="18"/>
      <c r="F160" s="18"/>
      <c r="G160" s="18"/>
      <c r="H160" s="18"/>
      <c r="I160" s="18"/>
      <c r="J160" s="18"/>
      <c r="K160" s="18"/>
      <c r="L160" s="18"/>
      <c r="M160" s="18"/>
      <c r="N160" s="18"/>
      <c r="O160" s="18"/>
      <c r="P160" s="18"/>
      <c r="Q160" s="18"/>
      <c r="R160" s="18"/>
      <c r="S160" s="18"/>
      <c r="T160" s="18"/>
      <c r="U160" s="18"/>
      <c r="V160" s="18"/>
      <c r="W160" s="18"/>
      <c r="X160" s="18"/>
      <c r="Y160" s="18"/>
      <c r="Z160" s="18"/>
    </row>
    <row r="161" spans="1:26" ht="15.75" customHeight="1">
      <c r="A161" s="18"/>
      <c r="B161" s="18"/>
      <c r="C161" s="18"/>
      <c r="D161" s="18"/>
      <c r="E161" s="18"/>
      <c r="F161" s="18"/>
      <c r="G161" s="18"/>
      <c r="H161" s="18"/>
      <c r="I161" s="18"/>
      <c r="J161" s="18"/>
      <c r="K161" s="18"/>
      <c r="L161" s="18"/>
      <c r="M161" s="18"/>
      <c r="N161" s="18"/>
      <c r="O161" s="18"/>
      <c r="P161" s="18"/>
      <c r="Q161" s="18"/>
      <c r="R161" s="18"/>
      <c r="S161" s="18"/>
      <c r="T161" s="18"/>
      <c r="U161" s="18"/>
      <c r="V161" s="18"/>
      <c r="W161" s="18"/>
      <c r="X161" s="18"/>
      <c r="Y161" s="18"/>
      <c r="Z161" s="18"/>
    </row>
    <row r="162" spans="1:26" ht="15.75" customHeight="1">
      <c r="A162" s="18"/>
      <c r="B162" s="18"/>
      <c r="C162" s="18"/>
      <c r="D162" s="18"/>
      <c r="E162" s="18"/>
      <c r="F162" s="18"/>
      <c r="G162" s="18"/>
      <c r="H162" s="18"/>
      <c r="I162" s="18"/>
      <c r="J162" s="18"/>
      <c r="K162" s="18"/>
      <c r="L162" s="18"/>
      <c r="M162" s="18"/>
      <c r="N162" s="18"/>
      <c r="O162" s="18"/>
      <c r="P162" s="18"/>
      <c r="Q162" s="18"/>
      <c r="R162" s="18"/>
      <c r="S162" s="18"/>
      <c r="T162" s="18"/>
      <c r="U162" s="18"/>
      <c r="V162" s="18"/>
      <c r="W162" s="18"/>
      <c r="X162" s="18"/>
      <c r="Y162" s="18"/>
      <c r="Z162" s="18"/>
    </row>
    <row r="163" spans="1:26" ht="15.75" customHeight="1">
      <c r="A163" s="18"/>
      <c r="B163" s="18"/>
      <c r="C163" s="18"/>
      <c r="D163" s="18"/>
      <c r="E163" s="18"/>
      <c r="F163" s="18"/>
      <c r="G163" s="18"/>
      <c r="H163" s="18"/>
      <c r="I163" s="18"/>
      <c r="J163" s="18"/>
      <c r="K163" s="18"/>
      <c r="L163" s="18"/>
      <c r="M163" s="18"/>
      <c r="N163" s="18"/>
      <c r="O163" s="18"/>
      <c r="P163" s="18"/>
      <c r="Q163" s="18"/>
      <c r="R163" s="18"/>
      <c r="S163" s="18"/>
      <c r="T163" s="18"/>
      <c r="U163" s="18"/>
      <c r="V163" s="18"/>
      <c r="W163" s="18"/>
      <c r="X163" s="18"/>
      <c r="Y163" s="18"/>
      <c r="Z163" s="18"/>
    </row>
    <row r="164" spans="1:26" ht="15.75" customHeight="1">
      <c r="A164" s="18"/>
      <c r="B164" s="18"/>
      <c r="C164" s="18"/>
      <c r="D164" s="18"/>
      <c r="E164" s="18"/>
      <c r="F164" s="18"/>
      <c r="G164" s="18"/>
      <c r="H164" s="18"/>
      <c r="I164" s="18"/>
      <c r="J164" s="18"/>
      <c r="K164" s="18"/>
      <c r="L164" s="18"/>
      <c r="M164" s="18"/>
      <c r="N164" s="18"/>
      <c r="O164" s="18"/>
      <c r="P164" s="18"/>
      <c r="Q164" s="18"/>
      <c r="R164" s="18"/>
      <c r="S164" s="18"/>
      <c r="T164" s="18"/>
      <c r="U164" s="18"/>
      <c r="V164" s="18"/>
      <c r="W164" s="18"/>
      <c r="X164" s="18"/>
      <c r="Y164" s="18"/>
      <c r="Z164" s="18"/>
    </row>
    <row r="165" spans="1:26" ht="15.75" customHeight="1">
      <c r="A165" s="18"/>
      <c r="B165" s="18"/>
      <c r="C165" s="18"/>
      <c r="D165" s="18"/>
      <c r="E165" s="18"/>
      <c r="F165" s="18"/>
      <c r="G165" s="18"/>
      <c r="H165" s="18"/>
      <c r="I165" s="18"/>
      <c r="J165" s="18"/>
      <c r="K165" s="18"/>
      <c r="L165" s="18"/>
      <c r="M165" s="18"/>
      <c r="N165" s="18"/>
      <c r="O165" s="18"/>
      <c r="P165" s="18"/>
      <c r="Q165" s="18"/>
      <c r="R165" s="18"/>
      <c r="S165" s="18"/>
      <c r="T165" s="18"/>
      <c r="U165" s="18"/>
      <c r="V165" s="18"/>
      <c r="W165" s="18"/>
      <c r="X165" s="18"/>
      <c r="Y165" s="18"/>
      <c r="Z165" s="18"/>
    </row>
    <row r="166" spans="1:26" ht="15.75" customHeight="1">
      <c r="A166" s="18"/>
      <c r="B166" s="18"/>
      <c r="C166" s="18"/>
      <c r="D166" s="18"/>
      <c r="E166" s="18"/>
      <c r="F166" s="18"/>
      <c r="G166" s="18"/>
      <c r="H166" s="18"/>
      <c r="I166" s="18"/>
      <c r="J166" s="18"/>
      <c r="K166" s="18"/>
      <c r="L166" s="18"/>
      <c r="M166" s="18"/>
      <c r="N166" s="18"/>
      <c r="O166" s="18"/>
      <c r="P166" s="18"/>
      <c r="Q166" s="18"/>
      <c r="R166" s="18"/>
      <c r="S166" s="18"/>
      <c r="T166" s="18"/>
      <c r="U166" s="18"/>
      <c r="V166" s="18"/>
      <c r="W166" s="18"/>
      <c r="X166" s="18"/>
      <c r="Y166" s="18"/>
      <c r="Z166" s="18"/>
    </row>
    <row r="167" spans="1:26" ht="15.75" customHeight="1">
      <c r="A167" s="18"/>
      <c r="B167" s="18"/>
      <c r="C167" s="18"/>
      <c r="D167" s="18"/>
      <c r="E167" s="18"/>
      <c r="F167" s="18"/>
      <c r="G167" s="18"/>
      <c r="H167" s="18"/>
      <c r="I167" s="18"/>
      <c r="J167" s="18"/>
      <c r="K167" s="18"/>
      <c r="L167" s="18"/>
      <c r="M167" s="18"/>
      <c r="N167" s="18"/>
      <c r="O167" s="18"/>
      <c r="P167" s="18"/>
      <c r="Q167" s="18"/>
      <c r="R167" s="18"/>
      <c r="S167" s="18"/>
      <c r="T167" s="18"/>
      <c r="U167" s="18"/>
      <c r="V167" s="18"/>
      <c r="W167" s="18"/>
      <c r="X167" s="18"/>
      <c r="Y167" s="18"/>
      <c r="Z167" s="18"/>
    </row>
    <row r="168" spans="1:26" ht="15.75" customHeight="1">
      <c r="A168" s="18"/>
      <c r="B168" s="18"/>
      <c r="C168" s="18"/>
      <c r="D168" s="18"/>
      <c r="E168" s="18"/>
      <c r="F168" s="18"/>
      <c r="G168" s="18"/>
      <c r="H168" s="18"/>
      <c r="I168" s="18"/>
      <c r="J168" s="18"/>
      <c r="K168" s="18"/>
      <c r="L168" s="18"/>
      <c r="M168" s="18"/>
      <c r="N168" s="18"/>
      <c r="O168" s="18"/>
      <c r="P168" s="18"/>
      <c r="Q168" s="18"/>
      <c r="R168" s="18"/>
      <c r="S168" s="18"/>
      <c r="T168" s="18"/>
      <c r="U168" s="18"/>
      <c r="V168" s="18"/>
      <c r="W168" s="18"/>
      <c r="X168" s="18"/>
      <c r="Y168" s="18"/>
      <c r="Z168" s="18"/>
    </row>
    <row r="169" spans="1:26" ht="15.75" customHeight="1">
      <c r="A169" s="18"/>
      <c r="B169" s="18"/>
      <c r="C169" s="18"/>
      <c r="D169" s="18"/>
      <c r="E169" s="18"/>
      <c r="F169" s="18"/>
      <c r="G169" s="18"/>
      <c r="H169" s="18"/>
      <c r="I169" s="18"/>
      <c r="J169" s="18"/>
      <c r="K169" s="18"/>
      <c r="L169" s="18"/>
      <c r="M169" s="18"/>
      <c r="N169" s="18"/>
      <c r="O169" s="18"/>
      <c r="P169" s="18"/>
      <c r="Q169" s="18"/>
      <c r="R169" s="18"/>
      <c r="S169" s="18"/>
      <c r="T169" s="18"/>
      <c r="U169" s="18"/>
      <c r="V169" s="18"/>
      <c r="W169" s="18"/>
      <c r="X169" s="18"/>
      <c r="Y169" s="18"/>
      <c r="Z169" s="18"/>
    </row>
    <row r="170" spans="1:26" ht="15.75" customHeight="1">
      <c r="A170" s="18"/>
      <c r="B170" s="18"/>
      <c r="C170" s="18"/>
      <c r="D170" s="18"/>
      <c r="E170" s="18"/>
      <c r="F170" s="18"/>
      <c r="G170" s="18"/>
      <c r="H170" s="18"/>
      <c r="I170" s="18"/>
      <c r="J170" s="18"/>
      <c r="K170" s="18"/>
      <c r="L170" s="18"/>
      <c r="M170" s="18"/>
      <c r="N170" s="18"/>
      <c r="O170" s="18"/>
      <c r="P170" s="18"/>
      <c r="Q170" s="18"/>
      <c r="R170" s="18"/>
      <c r="S170" s="18"/>
      <c r="T170" s="18"/>
      <c r="U170" s="18"/>
      <c r="V170" s="18"/>
      <c r="W170" s="18"/>
      <c r="X170" s="18"/>
      <c r="Y170" s="18"/>
      <c r="Z170" s="18"/>
    </row>
    <row r="171" spans="1:26" ht="15.75" customHeight="1">
      <c r="A171" s="18"/>
      <c r="B171" s="18"/>
      <c r="C171" s="18"/>
      <c r="D171" s="18"/>
      <c r="E171" s="18"/>
      <c r="F171" s="18"/>
      <c r="G171" s="18"/>
      <c r="H171" s="18"/>
      <c r="I171" s="18"/>
      <c r="J171" s="18"/>
      <c r="K171" s="18"/>
      <c r="L171" s="18"/>
      <c r="M171" s="18"/>
      <c r="N171" s="18"/>
      <c r="O171" s="18"/>
      <c r="P171" s="18"/>
      <c r="Q171" s="18"/>
      <c r="R171" s="18"/>
      <c r="S171" s="18"/>
      <c r="T171" s="18"/>
      <c r="U171" s="18"/>
      <c r="V171" s="18"/>
      <c r="W171" s="18"/>
      <c r="X171" s="18"/>
      <c r="Y171" s="18"/>
      <c r="Z171" s="18"/>
    </row>
    <row r="172" spans="1:26" ht="15.75" customHeight="1">
      <c r="A172" s="18"/>
      <c r="B172" s="18"/>
      <c r="C172" s="18"/>
      <c r="D172" s="18"/>
      <c r="E172" s="18"/>
      <c r="F172" s="18"/>
      <c r="G172" s="18"/>
      <c r="H172" s="18"/>
      <c r="I172" s="18"/>
      <c r="J172" s="18"/>
      <c r="K172" s="18"/>
      <c r="L172" s="18"/>
      <c r="M172" s="18"/>
      <c r="N172" s="18"/>
      <c r="O172" s="18"/>
      <c r="P172" s="18"/>
      <c r="Q172" s="18"/>
      <c r="R172" s="18"/>
      <c r="S172" s="18"/>
      <c r="T172" s="18"/>
      <c r="U172" s="18"/>
      <c r="V172" s="18"/>
      <c r="W172" s="18"/>
      <c r="X172" s="18"/>
      <c r="Y172" s="18"/>
      <c r="Z172" s="18"/>
    </row>
    <row r="173" spans="1:26" ht="15.75" customHeight="1">
      <c r="A173" s="18"/>
      <c r="B173" s="18"/>
      <c r="C173" s="18"/>
      <c r="D173" s="18"/>
      <c r="E173" s="18"/>
      <c r="F173" s="18"/>
      <c r="G173" s="18"/>
      <c r="H173" s="18"/>
      <c r="I173" s="18"/>
      <c r="J173" s="18"/>
      <c r="K173" s="18"/>
      <c r="L173" s="18"/>
      <c r="M173" s="18"/>
      <c r="N173" s="18"/>
      <c r="O173" s="18"/>
      <c r="P173" s="18"/>
      <c r="Q173" s="18"/>
      <c r="R173" s="18"/>
      <c r="S173" s="18"/>
      <c r="T173" s="18"/>
      <c r="U173" s="18"/>
      <c r="V173" s="18"/>
      <c r="W173" s="18"/>
      <c r="X173" s="18"/>
      <c r="Y173" s="18"/>
      <c r="Z173" s="18"/>
    </row>
    <row r="174" spans="1:26" ht="15.75" customHeight="1">
      <c r="A174" s="18"/>
      <c r="B174" s="18"/>
      <c r="C174" s="18"/>
      <c r="D174" s="18"/>
      <c r="E174" s="18"/>
      <c r="F174" s="18"/>
      <c r="G174" s="18"/>
      <c r="H174" s="18"/>
      <c r="I174" s="18"/>
      <c r="J174" s="18"/>
      <c r="K174" s="18"/>
      <c r="L174" s="18"/>
      <c r="M174" s="18"/>
      <c r="N174" s="18"/>
      <c r="O174" s="18"/>
      <c r="P174" s="18"/>
      <c r="Q174" s="18"/>
      <c r="R174" s="18"/>
      <c r="S174" s="18"/>
      <c r="T174" s="18"/>
      <c r="U174" s="18"/>
      <c r="V174" s="18"/>
      <c r="W174" s="18"/>
      <c r="X174" s="18"/>
      <c r="Y174" s="18"/>
      <c r="Z174" s="18"/>
    </row>
    <row r="175" spans="1:26" ht="15.75" customHeight="1">
      <c r="A175" s="18"/>
      <c r="B175" s="18"/>
      <c r="C175" s="18"/>
      <c r="D175" s="18"/>
      <c r="E175" s="18"/>
      <c r="F175" s="18"/>
      <c r="G175" s="18"/>
      <c r="H175" s="18"/>
      <c r="I175" s="18"/>
      <c r="J175" s="18"/>
      <c r="K175" s="18"/>
      <c r="L175" s="18"/>
      <c r="M175" s="18"/>
      <c r="N175" s="18"/>
      <c r="O175" s="18"/>
      <c r="P175" s="18"/>
      <c r="Q175" s="18"/>
      <c r="R175" s="18"/>
      <c r="S175" s="18"/>
      <c r="T175" s="18"/>
      <c r="U175" s="18"/>
      <c r="V175" s="18"/>
      <c r="W175" s="18"/>
      <c r="X175" s="18"/>
      <c r="Y175" s="18"/>
      <c r="Z175" s="18"/>
    </row>
    <row r="176" spans="1:26" ht="15.75" customHeight="1">
      <c r="A176" s="18"/>
      <c r="B176" s="18"/>
      <c r="C176" s="18"/>
      <c r="D176" s="18"/>
      <c r="E176" s="18"/>
      <c r="F176" s="18"/>
      <c r="G176" s="18"/>
      <c r="H176" s="18"/>
      <c r="I176" s="18"/>
      <c r="J176" s="18"/>
      <c r="K176" s="18"/>
      <c r="L176" s="18"/>
      <c r="M176" s="18"/>
      <c r="N176" s="18"/>
      <c r="O176" s="18"/>
      <c r="P176" s="18"/>
      <c r="Q176" s="18"/>
      <c r="R176" s="18"/>
      <c r="S176" s="18"/>
      <c r="T176" s="18"/>
      <c r="U176" s="18"/>
      <c r="V176" s="18"/>
      <c r="W176" s="18"/>
      <c r="X176" s="18"/>
      <c r="Y176" s="18"/>
      <c r="Z176" s="18"/>
    </row>
    <row r="177" spans="1:26" ht="15.75" customHeight="1">
      <c r="A177" s="18"/>
      <c r="B177" s="18"/>
      <c r="C177" s="18"/>
      <c r="D177" s="18"/>
      <c r="E177" s="18"/>
      <c r="F177" s="18"/>
      <c r="G177" s="18"/>
      <c r="H177" s="18"/>
      <c r="I177" s="18"/>
      <c r="J177" s="18"/>
      <c r="K177" s="18"/>
      <c r="L177" s="18"/>
      <c r="M177" s="18"/>
      <c r="N177" s="18"/>
      <c r="O177" s="18"/>
      <c r="P177" s="18"/>
      <c r="Q177" s="18"/>
      <c r="R177" s="18"/>
      <c r="S177" s="18"/>
      <c r="T177" s="18"/>
      <c r="U177" s="18"/>
      <c r="V177" s="18"/>
      <c r="W177" s="18"/>
      <c r="X177" s="18"/>
      <c r="Y177" s="18"/>
      <c r="Z177" s="18"/>
    </row>
    <row r="178" spans="1:26" ht="15.75" customHeight="1">
      <c r="A178" s="18"/>
      <c r="B178" s="18"/>
      <c r="C178" s="18"/>
      <c r="D178" s="18"/>
      <c r="E178" s="18"/>
      <c r="F178" s="18"/>
      <c r="G178" s="18"/>
      <c r="H178" s="18"/>
      <c r="I178" s="18"/>
      <c r="J178" s="18"/>
      <c r="K178" s="18"/>
      <c r="L178" s="18"/>
      <c r="M178" s="18"/>
      <c r="N178" s="18"/>
      <c r="O178" s="18"/>
      <c r="P178" s="18"/>
      <c r="Q178" s="18"/>
      <c r="R178" s="18"/>
      <c r="S178" s="18"/>
      <c r="T178" s="18"/>
      <c r="U178" s="18"/>
      <c r="V178" s="18"/>
      <c r="W178" s="18"/>
      <c r="X178" s="18"/>
      <c r="Y178" s="18"/>
      <c r="Z178" s="18"/>
    </row>
    <row r="179" spans="1:26" ht="15.75" customHeight="1">
      <c r="A179" s="18"/>
      <c r="B179" s="18"/>
      <c r="C179" s="18"/>
      <c r="D179" s="18"/>
      <c r="E179" s="18"/>
      <c r="F179" s="18"/>
      <c r="G179" s="18"/>
      <c r="H179" s="18"/>
      <c r="I179" s="18"/>
      <c r="J179" s="18"/>
      <c r="K179" s="18"/>
      <c r="L179" s="18"/>
      <c r="M179" s="18"/>
      <c r="N179" s="18"/>
      <c r="O179" s="18"/>
      <c r="P179" s="18"/>
      <c r="Q179" s="18"/>
      <c r="R179" s="18"/>
      <c r="S179" s="18"/>
      <c r="T179" s="18"/>
      <c r="U179" s="18"/>
      <c r="V179" s="18"/>
      <c r="W179" s="18"/>
      <c r="X179" s="18"/>
      <c r="Y179" s="18"/>
      <c r="Z179" s="18"/>
    </row>
    <row r="180" spans="1:26" ht="15.75" customHeight="1">
      <c r="A180" s="18"/>
      <c r="B180" s="18"/>
      <c r="C180" s="18"/>
      <c r="D180" s="18"/>
      <c r="E180" s="18"/>
      <c r="F180" s="18"/>
      <c r="G180" s="18"/>
      <c r="H180" s="18"/>
      <c r="I180" s="18"/>
      <c r="J180" s="18"/>
      <c r="K180" s="18"/>
      <c r="L180" s="18"/>
      <c r="M180" s="18"/>
      <c r="N180" s="18"/>
      <c r="O180" s="18"/>
      <c r="P180" s="18"/>
      <c r="Q180" s="18"/>
      <c r="R180" s="18"/>
      <c r="S180" s="18"/>
      <c r="T180" s="18"/>
      <c r="U180" s="18"/>
      <c r="V180" s="18"/>
      <c r="W180" s="18"/>
      <c r="X180" s="18"/>
      <c r="Y180" s="18"/>
      <c r="Z180" s="18"/>
    </row>
    <row r="181" spans="1:26" ht="15.75" customHeight="1">
      <c r="A181" s="18"/>
      <c r="B181" s="18"/>
      <c r="C181" s="18"/>
      <c r="D181" s="18"/>
      <c r="E181" s="18"/>
      <c r="F181" s="18"/>
      <c r="G181" s="18"/>
      <c r="H181" s="18"/>
      <c r="I181" s="18"/>
      <c r="J181" s="18"/>
      <c r="K181" s="18"/>
      <c r="L181" s="18"/>
      <c r="M181" s="18"/>
      <c r="N181" s="18"/>
      <c r="O181" s="18"/>
      <c r="P181" s="18"/>
      <c r="Q181" s="18"/>
      <c r="R181" s="18"/>
      <c r="S181" s="18"/>
      <c r="T181" s="18"/>
      <c r="U181" s="18"/>
      <c r="V181" s="18"/>
      <c r="W181" s="18"/>
      <c r="X181" s="18"/>
      <c r="Y181" s="18"/>
      <c r="Z181" s="18"/>
    </row>
    <row r="182" spans="1:26" ht="15.75" customHeight="1">
      <c r="A182" s="18"/>
      <c r="B182" s="18"/>
      <c r="C182" s="18"/>
      <c r="D182" s="18"/>
      <c r="E182" s="18"/>
      <c r="F182" s="18"/>
      <c r="G182" s="18"/>
      <c r="H182" s="18"/>
      <c r="I182" s="18"/>
      <c r="J182" s="18"/>
      <c r="K182" s="18"/>
      <c r="L182" s="18"/>
      <c r="M182" s="18"/>
      <c r="N182" s="18"/>
      <c r="O182" s="18"/>
      <c r="P182" s="18"/>
      <c r="Q182" s="18"/>
      <c r="R182" s="18"/>
      <c r="S182" s="18"/>
      <c r="T182" s="18"/>
      <c r="U182" s="18"/>
      <c r="V182" s="18"/>
      <c r="W182" s="18"/>
      <c r="X182" s="18"/>
      <c r="Y182" s="18"/>
      <c r="Z182" s="18"/>
    </row>
    <row r="183" spans="1:26" ht="15.75" customHeight="1">
      <c r="A183" s="18"/>
      <c r="B183" s="18"/>
      <c r="C183" s="18"/>
      <c r="D183" s="18"/>
      <c r="E183" s="18"/>
      <c r="F183" s="18"/>
      <c r="G183" s="18"/>
      <c r="H183" s="18"/>
      <c r="I183" s="18"/>
      <c r="J183" s="18"/>
      <c r="K183" s="18"/>
      <c r="L183" s="18"/>
      <c r="M183" s="18"/>
      <c r="N183" s="18"/>
      <c r="O183" s="18"/>
      <c r="P183" s="18"/>
      <c r="Q183" s="18"/>
      <c r="R183" s="18"/>
      <c r="S183" s="18"/>
      <c r="T183" s="18"/>
      <c r="U183" s="18"/>
      <c r="V183" s="18"/>
      <c r="W183" s="18"/>
      <c r="X183" s="18"/>
      <c r="Y183" s="18"/>
      <c r="Z183" s="18"/>
    </row>
    <row r="184" spans="1:26" ht="15.75" customHeight="1">
      <c r="A184" s="18"/>
      <c r="B184" s="18"/>
      <c r="C184" s="18"/>
      <c r="D184" s="18"/>
      <c r="E184" s="18"/>
      <c r="F184" s="18"/>
      <c r="G184" s="18"/>
      <c r="H184" s="18"/>
      <c r="I184" s="18"/>
      <c r="J184" s="18"/>
      <c r="K184" s="18"/>
      <c r="L184" s="18"/>
      <c r="M184" s="18"/>
      <c r="N184" s="18"/>
      <c r="O184" s="18"/>
      <c r="P184" s="18"/>
      <c r="Q184" s="18"/>
      <c r="R184" s="18"/>
      <c r="S184" s="18"/>
      <c r="T184" s="18"/>
      <c r="U184" s="18"/>
      <c r="V184" s="18"/>
      <c r="W184" s="18"/>
      <c r="X184" s="18"/>
      <c r="Y184" s="18"/>
      <c r="Z184" s="18"/>
    </row>
    <row r="185" spans="1:26" ht="15.75" customHeight="1">
      <c r="A185" s="18"/>
      <c r="B185" s="18"/>
      <c r="C185" s="18"/>
      <c r="D185" s="18"/>
      <c r="E185" s="18"/>
      <c r="F185" s="18"/>
      <c r="G185" s="18"/>
      <c r="H185" s="18"/>
      <c r="I185" s="18"/>
      <c r="J185" s="18"/>
      <c r="K185" s="18"/>
      <c r="L185" s="18"/>
      <c r="M185" s="18"/>
      <c r="N185" s="18"/>
      <c r="O185" s="18"/>
      <c r="P185" s="18"/>
      <c r="Q185" s="18"/>
      <c r="R185" s="18"/>
      <c r="S185" s="18"/>
      <c r="T185" s="18"/>
      <c r="U185" s="18"/>
      <c r="V185" s="18"/>
      <c r="W185" s="18"/>
      <c r="X185" s="18"/>
      <c r="Y185" s="18"/>
      <c r="Z185" s="18"/>
    </row>
    <row r="186" spans="1:26" ht="15.75" customHeight="1">
      <c r="A186" s="18"/>
      <c r="B186" s="18"/>
      <c r="C186" s="18"/>
      <c r="D186" s="18"/>
      <c r="E186" s="18"/>
      <c r="F186" s="18"/>
      <c r="G186" s="18"/>
      <c r="H186" s="18"/>
      <c r="I186" s="18"/>
      <c r="J186" s="18"/>
      <c r="K186" s="18"/>
      <c r="L186" s="18"/>
      <c r="M186" s="18"/>
      <c r="N186" s="18"/>
      <c r="O186" s="18"/>
      <c r="P186" s="18"/>
      <c r="Q186" s="18"/>
      <c r="R186" s="18"/>
      <c r="S186" s="18"/>
      <c r="T186" s="18"/>
      <c r="U186" s="18"/>
      <c r="V186" s="18"/>
      <c r="W186" s="18"/>
      <c r="X186" s="18"/>
      <c r="Y186" s="18"/>
      <c r="Z186" s="18"/>
    </row>
    <row r="187" spans="1:26" ht="15.75" customHeight="1">
      <c r="A187" s="18"/>
      <c r="B187" s="18"/>
      <c r="C187" s="18"/>
      <c r="D187" s="18"/>
      <c r="E187" s="18"/>
      <c r="F187" s="18"/>
      <c r="G187" s="18"/>
      <c r="H187" s="18"/>
      <c r="I187" s="18"/>
      <c r="J187" s="18"/>
      <c r="K187" s="18"/>
      <c r="L187" s="18"/>
      <c r="M187" s="18"/>
      <c r="N187" s="18"/>
      <c r="O187" s="18"/>
      <c r="P187" s="18"/>
      <c r="Q187" s="18"/>
      <c r="R187" s="18"/>
      <c r="S187" s="18"/>
      <c r="T187" s="18"/>
      <c r="U187" s="18"/>
      <c r="V187" s="18"/>
      <c r="W187" s="18"/>
      <c r="X187" s="18"/>
      <c r="Y187" s="18"/>
      <c r="Z187" s="18"/>
    </row>
    <row r="188" spans="1:26" ht="15.75" customHeight="1">
      <c r="A188" s="18"/>
      <c r="B188" s="18"/>
      <c r="C188" s="18"/>
      <c r="D188" s="18"/>
      <c r="E188" s="18"/>
      <c r="F188" s="18"/>
      <c r="G188" s="18"/>
      <c r="H188" s="18"/>
      <c r="I188" s="18"/>
      <c r="J188" s="18"/>
      <c r="K188" s="18"/>
      <c r="L188" s="18"/>
      <c r="M188" s="18"/>
      <c r="N188" s="18"/>
      <c r="O188" s="18"/>
      <c r="P188" s="18"/>
      <c r="Q188" s="18"/>
      <c r="R188" s="18"/>
      <c r="S188" s="18"/>
      <c r="T188" s="18"/>
      <c r="U188" s="18"/>
      <c r="V188" s="18"/>
      <c r="W188" s="18"/>
      <c r="X188" s="18"/>
      <c r="Y188" s="18"/>
      <c r="Z188" s="18"/>
    </row>
    <row r="189" spans="1:26" ht="15.75" customHeight="1">
      <c r="A189" s="18"/>
      <c r="B189" s="18"/>
      <c r="C189" s="18"/>
      <c r="D189" s="18"/>
      <c r="E189" s="18"/>
      <c r="F189" s="18"/>
      <c r="G189" s="18"/>
      <c r="H189" s="18"/>
      <c r="I189" s="18"/>
      <c r="J189" s="18"/>
      <c r="K189" s="18"/>
      <c r="L189" s="18"/>
      <c r="M189" s="18"/>
      <c r="N189" s="18"/>
      <c r="O189" s="18"/>
      <c r="P189" s="18"/>
      <c r="Q189" s="18"/>
      <c r="R189" s="18"/>
      <c r="S189" s="18"/>
      <c r="T189" s="18"/>
      <c r="U189" s="18"/>
      <c r="V189" s="18"/>
      <c r="W189" s="18"/>
      <c r="X189" s="18"/>
      <c r="Y189" s="18"/>
      <c r="Z189" s="18"/>
    </row>
    <row r="190" spans="1:26" ht="15.75" customHeight="1">
      <c r="A190" s="18"/>
      <c r="B190" s="18"/>
      <c r="C190" s="18"/>
      <c r="D190" s="18"/>
      <c r="E190" s="18"/>
      <c r="F190" s="18"/>
      <c r="G190" s="18"/>
      <c r="H190" s="18"/>
      <c r="I190" s="18"/>
      <c r="J190" s="18"/>
      <c r="K190" s="18"/>
      <c r="L190" s="18"/>
      <c r="M190" s="18"/>
      <c r="N190" s="18"/>
      <c r="O190" s="18"/>
      <c r="P190" s="18"/>
      <c r="Q190" s="18"/>
      <c r="R190" s="18"/>
      <c r="S190" s="18"/>
      <c r="T190" s="18"/>
      <c r="U190" s="18"/>
      <c r="V190" s="18"/>
      <c r="W190" s="18"/>
      <c r="X190" s="18"/>
      <c r="Y190" s="18"/>
      <c r="Z190" s="18"/>
    </row>
    <row r="191" spans="1:26" ht="15.75" customHeight="1">
      <c r="A191" s="18"/>
      <c r="B191" s="18"/>
      <c r="C191" s="18"/>
      <c r="D191" s="18"/>
      <c r="E191" s="18"/>
      <c r="F191" s="18"/>
      <c r="G191" s="18"/>
      <c r="H191" s="18"/>
      <c r="I191" s="18"/>
      <c r="J191" s="18"/>
      <c r="K191" s="18"/>
      <c r="L191" s="18"/>
      <c r="M191" s="18"/>
      <c r="N191" s="18"/>
      <c r="O191" s="18"/>
      <c r="P191" s="18"/>
      <c r="Q191" s="18"/>
      <c r="R191" s="18"/>
      <c r="S191" s="18"/>
      <c r="T191" s="18"/>
      <c r="U191" s="18"/>
      <c r="V191" s="18"/>
      <c r="W191" s="18"/>
      <c r="X191" s="18"/>
      <c r="Y191" s="18"/>
      <c r="Z191" s="18"/>
    </row>
    <row r="192" spans="1:26" ht="15.75" customHeight="1">
      <c r="A192" s="18"/>
      <c r="B192" s="18"/>
      <c r="C192" s="18"/>
      <c r="D192" s="18"/>
      <c r="E192" s="18"/>
      <c r="F192" s="18"/>
      <c r="G192" s="18"/>
      <c r="H192" s="18"/>
      <c r="I192" s="18"/>
      <c r="J192" s="18"/>
      <c r="K192" s="18"/>
      <c r="L192" s="18"/>
      <c r="M192" s="18"/>
      <c r="N192" s="18"/>
      <c r="O192" s="18"/>
      <c r="P192" s="18"/>
      <c r="Q192" s="18"/>
      <c r="R192" s="18"/>
      <c r="S192" s="18"/>
      <c r="T192" s="18"/>
      <c r="U192" s="18"/>
      <c r="V192" s="18"/>
      <c r="W192" s="18"/>
      <c r="X192" s="18"/>
      <c r="Y192" s="18"/>
      <c r="Z192" s="18"/>
    </row>
    <row r="193" spans="1:26" ht="15.75" customHeight="1">
      <c r="A193" s="18"/>
      <c r="B193" s="18"/>
      <c r="C193" s="18"/>
      <c r="D193" s="18"/>
      <c r="E193" s="18"/>
      <c r="F193" s="18"/>
      <c r="G193" s="18"/>
      <c r="H193" s="18"/>
      <c r="I193" s="18"/>
      <c r="J193" s="18"/>
      <c r="K193" s="18"/>
      <c r="L193" s="18"/>
      <c r="M193" s="18"/>
      <c r="N193" s="18"/>
      <c r="O193" s="18"/>
      <c r="P193" s="18"/>
      <c r="Q193" s="18"/>
      <c r="R193" s="18"/>
      <c r="S193" s="18"/>
      <c r="T193" s="18"/>
      <c r="U193" s="18"/>
      <c r="V193" s="18"/>
      <c r="W193" s="18"/>
      <c r="X193" s="18"/>
      <c r="Y193" s="18"/>
      <c r="Z193" s="18"/>
    </row>
    <row r="194" spans="1:26" ht="15.75" customHeight="1">
      <c r="A194" s="18"/>
      <c r="B194" s="18"/>
      <c r="C194" s="18"/>
      <c r="D194" s="18"/>
      <c r="E194" s="18"/>
      <c r="F194" s="18"/>
      <c r="G194" s="18"/>
      <c r="H194" s="18"/>
      <c r="I194" s="18"/>
      <c r="J194" s="18"/>
      <c r="K194" s="18"/>
      <c r="L194" s="18"/>
      <c r="M194" s="18"/>
      <c r="N194" s="18"/>
      <c r="O194" s="18"/>
      <c r="P194" s="18"/>
      <c r="Q194" s="18"/>
      <c r="R194" s="18"/>
      <c r="S194" s="18"/>
      <c r="T194" s="18"/>
      <c r="U194" s="18"/>
      <c r="V194" s="18"/>
      <c r="W194" s="18"/>
      <c r="X194" s="18"/>
      <c r="Y194" s="18"/>
      <c r="Z194" s="18"/>
    </row>
    <row r="195" spans="1:26" ht="15.75" customHeight="1">
      <c r="A195" s="18"/>
      <c r="B195" s="18"/>
      <c r="C195" s="18"/>
      <c r="D195" s="18"/>
      <c r="E195" s="18"/>
      <c r="F195" s="18"/>
      <c r="G195" s="18"/>
      <c r="H195" s="18"/>
      <c r="I195" s="18"/>
      <c r="J195" s="18"/>
      <c r="K195" s="18"/>
      <c r="L195" s="18"/>
      <c r="M195" s="18"/>
      <c r="N195" s="18"/>
      <c r="O195" s="18"/>
      <c r="P195" s="18"/>
      <c r="Q195" s="18"/>
      <c r="R195" s="18"/>
      <c r="S195" s="18"/>
      <c r="T195" s="18"/>
      <c r="U195" s="18"/>
      <c r="V195" s="18"/>
      <c r="W195" s="18"/>
      <c r="X195" s="18"/>
      <c r="Y195" s="18"/>
      <c r="Z195" s="18"/>
    </row>
    <row r="196" spans="1:26" ht="15.75" customHeight="1">
      <c r="A196" s="18"/>
      <c r="B196" s="18"/>
      <c r="C196" s="18"/>
      <c r="D196" s="18"/>
      <c r="E196" s="18"/>
      <c r="F196" s="18"/>
      <c r="G196" s="18"/>
      <c r="H196" s="18"/>
      <c r="I196" s="18"/>
      <c r="J196" s="18"/>
      <c r="K196" s="18"/>
      <c r="L196" s="18"/>
      <c r="M196" s="18"/>
      <c r="N196" s="18"/>
      <c r="O196" s="18"/>
      <c r="P196" s="18"/>
      <c r="Q196" s="18"/>
      <c r="R196" s="18"/>
      <c r="S196" s="18"/>
      <c r="T196" s="18"/>
      <c r="U196" s="18"/>
      <c r="V196" s="18"/>
      <c r="W196" s="18"/>
      <c r="X196" s="18"/>
      <c r="Y196" s="18"/>
      <c r="Z196" s="18"/>
    </row>
    <row r="197" spans="1:26" ht="15.75" customHeight="1">
      <c r="A197" s="18"/>
      <c r="B197" s="18"/>
      <c r="C197" s="18"/>
      <c r="D197" s="18"/>
      <c r="E197" s="18"/>
      <c r="F197" s="18"/>
      <c r="G197" s="18"/>
      <c r="H197" s="18"/>
      <c r="I197" s="18"/>
      <c r="J197" s="18"/>
      <c r="K197" s="18"/>
      <c r="L197" s="18"/>
      <c r="M197" s="18"/>
      <c r="N197" s="18"/>
      <c r="O197" s="18"/>
      <c r="P197" s="18"/>
      <c r="Q197" s="18"/>
      <c r="R197" s="18"/>
      <c r="S197" s="18"/>
      <c r="T197" s="18"/>
      <c r="U197" s="18"/>
      <c r="V197" s="18"/>
      <c r="W197" s="18"/>
      <c r="X197" s="18"/>
      <c r="Y197" s="18"/>
      <c r="Z197" s="18"/>
    </row>
    <row r="198" spans="1:26" ht="15.75" customHeight="1">
      <c r="A198" s="18"/>
      <c r="B198" s="18"/>
      <c r="C198" s="18"/>
      <c r="D198" s="18"/>
      <c r="E198" s="18"/>
      <c r="F198" s="18"/>
      <c r="G198" s="18"/>
      <c r="H198" s="18"/>
      <c r="I198" s="18"/>
      <c r="J198" s="18"/>
      <c r="K198" s="18"/>
      <c r="L198" s="18"/>
      <c r="M198" s="18"/>
      <c r="N198" s="18"/>
      <c r="O198" s="18"/>
      <c r="P198" s="18"/>
      <c r="Q198" s="18"/>
      <c r="R198" s="18"/>
      <c r="S198" s="18"/>
      <c r="T198" s="18"/>
      <c r="U198" s="18"/>
      <c r="V198" s="18"/>
      <c r="W198" s="18"/>
      <c r="X198" s="18"/>
      <c r="Y198" s="18"/>
      <c r="Z198" s="18"/>
    </row>
    <row r="199" spans="1:26" ht="15.75" customHeight="1">
      <c r="A199" s="18"/>
      <c r="B199" s="18"/>
      <c r="C199" s="18"/>
      <c r="D199" s="18"/>
      <c r="E199" s="18"/>
      <c r="F199" s="18"/>
      <c r="G199" s="18"/>
      <c r="H199" s="18"/>
      <c r="I199" s="18"/>
      <c r="J199" s="18"/>
      <c r="K199" s="18"/>
      <c r="L199" s="18"/>
      <c r="M199" s="18"/>
      <c r="N199" s="18"/>
      <c r="O199" s="18"/>
      <c r="P199" s="18"/>
      <c r="Q199" s="18"/>
      <c r="R199" s="18"/>
      <c r="S199" s="18"/>
      <c r="T199" s="18"/>
      <c r="U199" s="18"/>
      <c r="V199" s="18"/>
      <c r="W199" s="18"/>
      <c r="X199" s="18"/>
      <c r="Y199" s="18"/>
      <c r="Z199" s="18"/>
    </row>
    <row r="200" spans="1:26" ht="15.75" customHeight="1">
      <c r="A200" s="18"/>
      <c r="B200" s="18"/>
      <c r="C200" s="18"/>
      <c r="D200" s="18"/>
      <c r="E200" s="18"/>
      <c r="F200" s="18"/>
      <c r="G200" s="18"/>
      <c r="H200" s="18"/>
      <c r="I200" s="18"/>
      <c r="J200" s="18"/>
      <c r="K200" s="18"/>
      <c r="L200" s="18"/>
      <c r="M200" s="18"/>
      <c r="N200" s="18"/>
      <c r="O200" s="18"/>
      <c r="P200" s="18"/>
      <c r="Q200" s="18"/>
      <c r="R200" s="18"/>
      <c r="S200" s="18"/>
      <c r="T200" s="18"/>
      <c r="U200" s="18"/>
      <c r="V200" s="18"/>
      <c r="W200" s="18"/>
      <c r="X200" s="18"/>
      <c r="Y200" s="18"/>
      <c r="Z200" s="18"/>
    </row>
    <row r="201" spans="1:26" ht="15.75" customHeight="1">
      <c r="A201" s="18"/>
      <c r="B201" s="18"/>
      <c r="C201" s="18"/>
      <c r="D201" s="18"/>
      <c r="E201" s="18"/>
      <c r="F201" s="18"/>
      <c r="G201" s="18"/>
      <c r="H201" s="18"/>
      <c r="I201" s="18"/>
      <c r="J201" s="18"/>
      <c r="K201" s="18"/>
      <c r="L201" s="18"/>
      <c r="M201" s="18"/>
      <c r="N201" s="18"/>
      <c r="O201" s="18"/>
      <c r="P201" s="18"/>
      <c r="Q201" s="18"/>
      <c r="R201" s="18"/>
      <c r="S201" s="18"/>
      <c r="T201" s="18"/>
      <c r="U201" s="18"/>
      <c r="V201" s="18"/>
      <c r="W201" s="18"/>
      <c r="X201" s="18"/>
      <c r="Y201" s="18"/>
      <c r="Z201" s="18"/>
    </row>
    <row r="202" spans="1:26" ht="15.75" customHeight="1">
      <c r="A202" s="18"/>
      <c r="B202" s="18"/>
      <c r="C202" s="18"/>
      <c r="D202" s="18"/>
      <c r="E202" s="18"/>
      <c r="F202" s="18"/>
      <c r="G202" s="18"/>
      <c r="H202" s="18"/>
      <c r="I202" s="18"/>
      <c r="J202" s="18"/>
      <c r="K202" s="18"/>
      <c r="L202" s="18"/>
      <c r="M202" s="18"/>
      <c r="N202" s="18"/>
      <c r="O202" s="18"/>
      <c r="P202" s="18"/>
      <c r="Q202" s="18"/>
      <c r="R202" s="18"/>
      <c r="S202" s="18"/>
      <c r="T202" s="18"/>
      <c r="U202" s="18"/>
      <c r="V202" s="18"/>
      <c r="W202" s="18"/>
      <c r="X202" s="18"/>
      <c r="Y202" s="18"/>
      <c r="Z202" s="18"/>
    </row>
    <row r="203" spans="1:26" ht="15.75" customHeight="1">
      <c r="A203" s="18"/>
      <c r="B203" s="18"/>
      <c r="C203" s="18"/>
      <c r="D203" s="18"/>
      <c r="E203" s="18"/>
      <c r="F203" s="18"/>
      <c r="G203" s="18"/>
      <c r="H203" s="18"/>
      <c r="I203" s="18"/>
      <c r="J203" s="18"/>
      <c r="K203" s="18"/>
      <c r="L203" s="18"/>
      <c r="M203" s="18"/>
      <c r="N203" s="18"/>
      <c r="O203" s="18"/>
      <c r="P203" s="18"/>
      <c r="Q203" s="18"/>
      <c r="R203" s="18"/>
      <c r="S203" s="18"/>
      <c r="T203" s="18"/>
      <c r="U203" s="18"/>
      <c r="V203" s="18"/>
      <c r="W203" s="18"/>
      <c r="X203" s="18"/>
      <c r="Y203" s="18"/>
      <c r="Z203" s="18"/>
    </row>
    <row r="204" spans="1:26" ht="15.75" customHeight="1">
      <c r="A204" s="18"/>
      <c r="B204" s="18"/>
      <c r="C204" s="18"/>
      <c r="D204" s="18"/>
      <c r="E204" s="18"/>
      <c r="F204" s="18"/>
      <c r="G204" s="18"/>
      <c r="H204" s="18"/>
      <c r="I204" s="18"/>
      <c r="J204" s="18"/>
      <c r="K204" s="18"/>
      <c r="L204" s="18"/>
      <c r="M204" s="18"/>
      <c r="N204" s="18"/>
      <c r="O204" s="18"/>
      <c r="P204" s="18"/>
      <c r="Q204" s="18"/>
      <c r="R204" s="18"/>
      <c r="S204" s="18"/>
      <c r="T204" s="18"/>
      <c r="U204" s="18"/>
      <c r="V204" s="18"/>
      <c r="W204" s="18"/>
      <c r="X204" s="18"/>
      <c r="Y204" s="18"/>
      <c r="Z204" s="18"/>
    </row>
    <row r="205" spans="1:26" ht="15.75" customHeight="1">
      <c r="A205" s="18"/>
      <c r="B205" s="18"/>
      <c r="C205" s="18"/>
      <c r="D205" s="18"/>
      <c r="E205" s="18"/>
      <c r="F205" s="18"/>
      <c r="G205" s="18"/>
      <c r="H205" s="18"/>
      <c r="I205" s="18"/>
      <c r="J205" s="18"/>
      <c r="K205" s="18"/>
      <c r="L205" s="18"/>
      <c r="M205" s="18"/>
      <c r="N205" s="18"/>
      <c r="O205" s="18"/>
      <c r="P205" s="18"/>
      <c r="Q205" s="18"/>
      <c r="R205" s="18"/>
      <c r="S205" s="18"/>
      <c r="T205" s="18"/>
      <c r="U205" s="18"/>
      <c r="V205" s="18"/>
      <c r="W205" s="18"/>
      <c r="X205" s="18"/>
      <c r="Y205" s="18"/>
      <c r="Z205" s="18"/>
    </row>
    <row r="206" spans="1:26" ht="15.75" customHeight="1">
      <c r="A206" s="18"/>
      <c r="B206" s="18"/>
      <c r="C206" s="18"/>
      <c r="D206" s="18"/>
      <c r="E206" s="18"/>
      <c r="F206" s="18"/>
      <c r="G206" s="18"/>
      <c r="H206" s="18"/>
      <c r="I206" s="18"/>
      <c r="J206" s="18"/>
      <c r="K206" s="18"/>
      <c r="L206" s="18"/>
      <c r="M206" s="18"/>
      <c r="N206" s="18"/>
      <c r="O206" s="18"/>
      <c r="P206" s="18"/>
      <c r="Q206" s="18"/>
      <c r="R206" s="18"/>
      <c r="S206" s="18"/>
      <c r="T206" s="18"/>
      <c r="U206" s="18"/>
      <c r="V206" s="18"/>
      <c r="W206" s="18"/>
      <c r="X206" s="18"/>
      <c r="Y206" s="18"/>
      <c r="Z206" s="18"/>
    </row>
    <row r="207" spans="1:26" ht="15.75" customHeight="1">
      <c r="A207" s="18"/>
      <c r="B207" s="18"/>
      <c r="C207" s="18"/>
      <c r="D207" s="18"/>
      <c r="E207" s="18"/>
      <c r="F207" s="18"/>
      <c r="G207" s="18"/>
      <c r="H207" s="18"/>
      <c r="I207" s="18"/>
      <c r="J207" s="18"/>
      <c r="K207" s="18"/>
      <c r="L207" s="18"/>
      <c r="M207" s="18"/>
      <c r="N207" s="18"/>
      <c r="O207" s="18"/>
      <c r="P207" s="18"/>
      <c r="Q207" s="18"/>
      <c r="R207" s="18"/>
      <c r="S207" s="18"/>
      <c r="T207" s="18"/>
      <c r="U207" s="18"/>
      <c r="V207" s="18"/>
      <c r="W207" s="18"/>
      <c r="X207" s="18"/>
      <c r="Y207" s="18"/>
      <c r="Z207" s="18"/>
    </row>
    <row r="208" spans="1:26" ht="15.75" customHeight="1">
      <c r="A208" s="18"/>
      <c r="B208" s="18"/>
      <c r="C208" s="18"/>
      <c r="D208" s="18"/>
      <c r="E208" s="18"/>
      <c r="F208" s="18"/>
      <c r="G208" s="18"/>
      <c r="H208" s="18"/>
      <c r="I208" s="18"/>
      <c r="J208" s="18"/>
      <c r="K208" s="18"/>
      <c r="L208" s="18"/>
      <c r="M208" s="18"/>
      <c r="N208" s="18"/>
      <c r="O208" s="18"/>
      <c r="P208" s="18"/>
      <c r="Q208" s="18"/>
      <c r="R208" s="18"/>
      <c r="S208" s="18"/>
      <c r="T208" s="18"/>
      <c r="U208" s="18"/>
      <c r="V208" s="18"/>
      <c r="W208" s="18"/>
      <c r="X208" s="18"/>
      <c r="Y208" s="18"/>
      <c r="Z208" s="18"/>
    </row>
    <row r="209" spans="1:26" ht="15.75" customHeight="1">
      <c r="A209" s="18"/>
      <c r="B209" s="18"/>
      <c r="C209" s="18"/>
      <c r="D209" s="18"/>
      <c r="E209" s="18"/>
      <c r="F209" s="18"/>
      <c r="G209" s="18"/>
      <c r="H209" s="18"/>
      <c r="I209" s="18"/>
      <c r="J209" s="18"/>
      <c r="K209" s="18"/>
      <c r="L209" s="18"/>
      <c r="M209" s="18"/>
      <c r="N209" s="18"/>
      <c r="O209" s="18"/>
      <c r="P209" s="18"/>
      <c r="Q209" s="18"/>
      <c r="R209" s="18"/>
      <c r="S209" s="18"/>
      <c r="T209" s="18"/>
      <c r="U209" s="18"/>
      <c r="V209" s="18"/>
      <c r="W209" s="18"/>
      <c r="X209" s="18"/>
      <c r="Y209" s="18"/>
      <c r="Z209" s="18"/>
    </row>
    <row r="210" spans="1:26" ht="15.75" customHeight="1">
      <c r="A210" s="18"/>
      <c r="B210" s="18"/>
      <c r="C210" s="18"/>
      <c r="D210" s="18"/>
      <c r="E210" s="18"/>
      <c r="F210" s="18"/>
      <c r="G210" s="18"/>
      <c r="H210" s="18"/>
      <c r="I210" s="18"/>
      <c r="J210" s="18"/>
      <c r="K210" s="18"/>
      <c r="L210" s="18"/>
      <c r="M210" s="18"/>
      <c r="N210" s="18"/>
      <c r="O210" s="18"/>
      <c r="P210" s="18"/>
      <c r="Q210" s="18"/>
      <c r="R210" s="18"/>
      <c r="S210" s="18"/>
      <c r="T210" s="18"/>
      <c r="U210" s="18"/>
      <c r="V210" s="18"/>
      <c r="W210" s="18"/>
      <c r="X210" s="18"/>
      <c r="Y210" s="18"/>
      <c r="Z210" s="18"/>
    </row>
    <row r="211" spans="1:26" ht="15.75" customHeight="1">
      <c r="A211" s="18"/>
      <c r="B211" s="18"/>
      <c r="C211" s="18"/>
      <c r="D211" s="18"/>
      <c r="E211" s="18"/>
      <c r="F211" s="18"/>
      <c r="G211" s="18"/>
      <c r="H211" s="18"/>
      <c r="I211" s="18"/>
      <c r="J211" s="18"/>
      <c r="K211" s="18"/>
      <c r="L211" s="18"/>
      <c r="M211" s="18"/>
      <c r="N211" s="18"/>
      <c r="O211" s="18"/>
      <c r="P211" s="18"/>
      <c r="Q211" s="18"/>
      <c r="R211" s="18"/>
      <c r="S211" s="18"/>
      <c r="T211" s="18"/>
      <c r="U211" s="18"/>
      <c r="V211" s="18"/>
      <c r="W211" s="18"/>
      <c r="X211" s="18"/>
      <c r="Y211" s="18"/>
      <c r="Z211" s="18"/>
    </row>
    <row r="212" spans="1:26" ht="15.75" customHeight="1">
      <c r="A212" s="18"/>
      <c r="B212" s="18"/>
      <c r="C212" s="18"/>
      <c r="D212" s="18"/>
      <c r="E212" s="18"/>
      <c r="F212" s="18"/>
      <c r="G212" s="18"/>
      <c r="H212" s="18"/>
      <c r="I212" s="18"/>
      <c r="J212" s="18"/>
      <c r="K212" s="18"/>
      <c r="L212" s="18"/>
      <c r="M212" s="18"/>
      <c r="N212" s="18"/>
      <c r="O212" s="18"/>
      <c r="P212" s="18"/>
      <c r="Q212" s="18"/>
      <c r="R212" s="18"/>
      <c r="S212" s="18"/>
      <c r="T212" s="18"/>
      <c r="U212" s="18"/>
      <c r="V212" s="18"/>
      <c r="W212" s="18"/>
      <c r="X212" s="18"/>
      <c r="Y212" s="18"/>
      <c r="Z212" s="18"/>
    </row>
    <row r="213" spans="1:26" ht="15.75" customHeight="1">
      <c r="A213" s="18"/>
      <c r="B213" s="18"/>
      <c r="C213" s="18"/>
      <c r="D213" s="18"/>
      <c r="E213" s="18"/>
      <c r="F213" s="18"/>
      <c r="G213" s="18"/>
      <c r="H213" s="18"/>
      <c r="I213" s="18"/>
      <c r="J213" s="18"/>
      <c r="K213" s="18"/>
      <c r="L213" s="18"/>
      <c r="M213" s="18"/>
      <c r="N213" s="18"/>
      <c r="O213" s="18"/>
      <c r="P213" s="18"/>
      <c r="Q213" s="18"/>
      <c r="R213" s="18"/>
      <c r="S213" s="18"/>
      <c r="T213" s="18"/>
      <c r="U213" s="18"/>
      <c r="V213" s="18"/>
      <c r="W213" s="18"/>
      <c r="X213" s="18"/>
      <c r="Y213" s="18"/>
      <c r="Z213" s="18"/>
    </row>
    <row r="214" spans="1:26" ht="15.75" customHeight="1">
      <c r="A214" s="18"/>
      <c r="B214" s="18"/>
      <c r="C214" s="18"/>
      <c r="D214" s="18"/>
      <c r="E214" s="18"/>
      <c r="F214" s="18"/>
      <c r="G214" s="18"/>
      <c r="H214" s="18"/>
      <c r="I214" s="18"/>
      <c r="J214" s="18"/>
      <c r="K214" s="18"/>
      <c r="L214" s="18"/>
      <c r="M214" s="18"/>
      <c r="N214" s="18"/>
      <c r="O214" s="18"/>
      <c r="P214" s="18"/>
      <c r="Q214" s="18"/>
      <c r="R214" s="18"/>
      <c r="S214" s="18"/>
      <c r="T214" s="18"/>
      <c r="U214" s="18"/>
      <c r="V214" s="18"/>
      <c r="W214" s="18"/>
      <c r="X214" s="18"/>
      <c r="Y214" s="18"/>
      <c r="Z214" s="18"/>
    </row>
    <row r="215" spans="1:26" ht="15.75" customHeight="1">
      <c r="A215" s="18"/>
      <c r="B215" s="18"/>
      <c r="C215" s="18"/>
      <c r="D215" s="18"/>
      <c r="E215" s="18"/>
      <c r="F215" s="18"/>
      <c r="G215" s="18"/>
      <c r="H215" s="18"/>
      <c r="I215" s="18"/>
      <c r="J215" s="18"/>
      <c r="K215" s="18"/>
      <c r="L215" s="18"/>
      <c r="M215" s="18"/>
      <c r="N215" s="18"/>
      <c r="O215" s="18"/>
      <c r="P215" s="18"/>
      <c r="Q215" s="18"/>
      <c r="R215" s="18"/>
      <c r="S215" s="18"/>
      <c r="T215" s="18"/>
      <c r="U215" s="18"/>
      <c r="V215" s="18"/>
      <c r="W215" s="18"/>
      <c r="X215" s="18"/>
      <c r="Y215" s="18"/>
      <c r="Z215" s="18"/>
    </row>
    <row r="216" spans="1:26" ht="15.75" customHeight="1">
      <c r="A216" s="18"/>
      <c r="B216" s="18"/>
      <c r="C216" s="18"/>
      <c r="D216" s="18"/>
      <c r="E216" s="18"/>
      <c r="F216" s="18"/>
      <c r="G216" s="18"/>
      <c r="H216" s="18"/>
      <c r="I216" s="18"/>
      <c r="J216" s="18"/>
      <c r="K216" s="18"/>
      <c r="L216" s="18"/>
      <c r="M216" s="18"/>
      <c r="N216" s="18"/>
      <c r="O216" s="18"/>
      <c r="P216" s="18"/>
      <c r="Q216" s="18"/>
      <c r="R216" s="18"/>
      <c r="S216" s="18"/>
      <c r="T216" s="18"/>
      <c r="U216" s="18"/>
      <c r="V216" s="18"/>
      <c r="W216" s="18"/>
      <c r="X216" s="18"/>
      <c r="Y216" s="18"/>
      <c r="Z216" s="18"/>
    </row>
    <row r="217" spans="1:26" ht="15.75" customHeight="1">
      <c r="A217" s="18"/>
      <c r="B217" s="18"/>
      <c r="C217" s="18"/>
      <c r="D217" s="18"/>
      <c r="E217" s="18"/>
      <c r="F217" s="18"/>
      <c r="G217" s="18"/>
      <c r="H217" s="18"/>
      <c r="I217" s="18"/>
      <c r="J217" s="18"/>
      <c r="K217" s="18"/>
      <c r="L217" s="18"/>
      <c r="M217" s="18"/>
      <c r="N217" s="18"/>
      <c r="O217" s="18"/>
      <c r="P217" s="18"/>
      <c r="Q217" s="18"/>
      <c r="R217" s="18"/>
      <c r="S217" s="18"/>
      <c r="T217" s="18"/>
      <c r="U217" s="18"/>
      <c r="V217" s="18"/>
      <c r="W217" s="18"/>
      <c r="X217" s="18"/>
      <c r="Y217" s="18"/>
      <c r="Z217" s="18"/>
    </row>
    <row r="218" spans="1:26" ht="15.75" customHeight="1">
      <c r="A218" s="18"/>
      <c r="B218" s="18"/>
      <c r="C218" s="18"/>
      <c r="D218" s="18"/>
      <c r="E218" s="18"/>
      <c r="F218" s="18"/>
      <c r="G218" s="18"/>
      <c r="H218" s="18"/>
      <c r="I218" s="18"/>
      <c r="J218" s="18"/>
      <c r="K218" s="18"/>
      <c r="L218" s="18"/>
      <c r="M218" s="18"/>
      <c r="N218" s="18"/>
      <c r="O218" s="18"/>
      <c r="P218" s="18"/>
      <c r="Q218" s="18"/>
      <c r="R218" s="18"/>
      <c r="S218" s="18"/>
      <c r="T218" s="18"/>
      <c r="U218" s="18"/>
      <c r="V218" s="18"/>
      <c r="W218" s="18"/>
      <c r="X218" s="18"/>
      <c r="Y218" s="18"/>
      <c r="Z218" s="18"/>
    </row>
    <row r="219" spans="1:26" ht="15.75" customHeight="1">
      <c r="A219" s="18"/>
      <c r="B219" s="18"/>
      <c r="C219" s="18"/>
      <c r="D219" s="18"/>
      <c r="E219" s="18"/>
      <c r="F219" s="18"/>
      <c r="G219" s="18"/>
      <c r="H219" s="18"/>
      <c r="I219" s="18"/>
      <c r="J219" s="18"/>
      <c r="K219" s="18"/>
      <c r="L219" s="18"/>
      <c r="M219" s="18"/>
      <c r="N219" s="18"/>
      <c r="O219" s="18"/>
      <c r="P219" s="18"/>
      <c r="Q219" s="18"/>
      <c r="R219" s="18"/>
      <c r="S219" s="18"/>
      <c r="T219" s="18"/>
      <c r="U219" s="18"/>
      <c r="V219" s="18"/>
      <c r="W219" s="18"/>
      <c r="X219" s="18"/>
      <c r="Y219" s="18"/>
      <c r="Z219" s="18"/>
    </row>
    <row r="220" spans="1:26" ht="15.75" customHeight="1">
      <c r="A220" s="18"/>
      <c r="B220" s="18"/>
      <c r="C220" s="18"/>
      <c r="D220" s="18"/>
      <c r="E220" s="18"/>
      <c r="F220" s="18"/>
      <c r="G220" s="18"/>
      <c r="H220" s="18"/>
      <c r="I220" s="18"/>
      <c r="J220" s="18"/>
      <c r="K220" s="18"/>
      <c r="L220" s="18"/>
      <c r="M220" s="18"/>
      <c r="N220" s="18"/>
      <c r="O220" s="18"/>
      <c r="P220" s="18"/>
      <c r="Q220" s="18"/>
      <c r="R220" s="18"/>
      <c r="S220" s="18"/>
      <c r="T220" s="18"/>
      <c r="U220" s="18"/>
      <c r="V220" s="18"/>
      <c r="W220" s="18"/>
      <c r="X220" s="18"/>
      <c r="Y220" s="18"/>
      <c r="Z220" s="18"/>
    </row>
    <row r="221" spans="1:26" ht="15.75" customHeight="1">
      <c r="A221" s="18"/>
      <c r="B221" s="18"/>
      <c r="C221" s="18"/>
      <c r="D221" s="18"/>
      <c r="E221" s="18"/>
      <c r="F221" s="18"/>
      <c r="G221" s="18"/>
      <c r="H221" s="18"/>
      <c r="I221" s="18"/>
      <c r="J221" s="18"/>
      <c r="K221" s="18"/>
      <c r="L221" s="18"/>
      <c r="M221" s="18"/>
      <c r="N221" s="18"/>
      <c r="O221" s="18"/>
      <c r="P221" s="18"/>
      <c r="Q221" s="18"/>
      <c r="R221" s="18"/>
      <c r="S221" s="18"/>
      <c r="T221" s="18"/>
      <c r="U221" s="18"/>
      <c r="V221" s="18"/>
      <c r="W221" s="18"/>
      <c r="X221" s="18"/>
      <c r="Y221" s="18"/>
      <c r="Z221" s="18"/>
    </row>
    <row r="222" spans="1:26" ht="15.75" customHeight="1">
      <c r="A222" s="18"/>
      <c r="B222" s="18"/>
      <c r="C222" s="18"/>
      <c r="D222" s="18"/>
      <c r="E222" s="18"/>
      <c r="F222" s="18"/>
      <c r="G222" s="18"/>
      <c r="H222" s="18"/>
      <c r="I222" s="18"/>
      <c r="J222" s="18"/>
      <c r="K222" s="18"/>
      <c r="L222" s="18"/>
      <c r="M222" s="18"/>
      <c r="N222" s="18"/>
      <c r="O222" s="18"/>
      <c r="P222" s="18"/>
      <c r="Q222" s="18"/>
      <c r="R222" s="18"/>
      <c r="S222" s="18"/>
      <c r="T222" s="18"/>
      <c r="U222" s="18"/>
      <c r="V222" s="18"/>
      <c r="W222" s="18"/>
      <c r="X222" s="18"/>
      <c r="Y222" s="18"/>
      <c r="Z222" s="18"/>
    </row>
    <row r="223" spans="1:26" ht="15.75" customHeight="1">
      <c r="A223" s="18"/>
      <c r="B223" s="18"/>
      <c r="C223" s="18"/>
      <c r="D223" s="18"/>
      <c r="E223" s="18"/>
      <c r="F223" s="18"/>
      <c r="G223" s="18"/>
      <c r="H223" s="18"/>
      <c r="I223" s="18"/>
      <c r="J223" s="18"/>
      <c r="K223" s="18"/>
      <c r="L223" s="18"/>
      <c r="M223" s="18"/>
      <c r="N223" s="18"/>
      <c r="O223" s="18"/>
      <c r="P223" s="18"/>
      <c r="Q223" s="18"/>
      <c r="R223" s="18"/>
      <c r="S223" s="18"/>
      <c r="T223" s="18"/>
      <c r="U223" s="18"/>
      <c r="V223" s="18"/>
      <c r="W223" s="18"/>
      <c r="X223" s="18"/>
      <c r="Y223" s="18"/>
      <c r="Z223" s="18"/>
    </row>
    <row r="224" spans="1:26" ht="15.75" customHeight="1">
      <c r="A224" s="18"/>
      <c r="B224" s="18"/>
      <c r="C224" s="18"/>
      <c r="D224" s="18"/>
      <c r="E224" s="18"/>
      <c r="F224" s="18"/>
      <c r="G224" s="18"/>
      <c r="H224" s="18"/>
      <c r="I224" s="18"/>
      <c r="J224" s="18"/>
      <c r="K224" s="18"/>
      <c r="L224" s="18"/>
      <c r="M224" s="18"/>
      <c r="N224" s="18"/>
      <c r="O224" s="18"/>
      <c r="P224" s="18"/>
      <c r="Q224" s="18"/>
      <c r="R224" s="18"/>
      <c r="S224" s="18"/>
      <c r="T224" s="18"/>
      <c r="U224" s="18"/>
      <c r="V224" s="18"/>
      <c r="W224" s="18"/>
      <c r="X224" s="18"/>
      <c r="Y224" s="18"/>
      <c r="Z224" s="18"/>
    </row>
    <row r="225" spans="1:26" ht="15.75" customHeight="1">
      <c r="A225" s="18"/>
      <c r="B225" s="18"/>
      <c r="C225" s="18"/>
      <c r="D225" s="18"/>
      <c r="E225" s="18"/>
      <c r="F225" s="18"/>
      <c r="G225" s="18"/>
      <c r="H225" s="18"/>
      <c r="I225" s="18"/>
      <c r="J225" s="18"/>
      <c r="K225" s="18"/>
      <c r="L225" s="18"/>
      <c r="M225" s="18"/>
      <c r="N225" s="18"/>
      <c r="O225" s="18"/>
      <c r="P225" s="18"/>
      <c r="Q225" s="18"/>
      <c r="R225" s="18"/>
      <c r="S225" s="18"/>
      <c r="T225" s="18"/>
      <c r="U225" s="18"/>
      <c r="V225" s="18"/>
      <c r="W225" s="18"/>
      <c r="X225" s="18"/>
      <c r="Y225" s="18"/>
      <c r="Z225" s="18"/>
    </row>
    <row r="226" spans="1:26" ht="15.75" customHeight="1">
      <c r="A226" s="18"/>
      <c r="B226" s="18"/>
      <c r="C226" s="18"/>
      <c r="D226" s="18"/>
      <c r="E226" s="18"/>
      <c r="F226" s="18"/>
      <c r="G226" s="18"/>
      <c r="H226" s="18"/>
      <c r="I226" s="18"/>
      <c r="J226" s="18"/>
      <c r="K226" s="18"/>
      <c r="L226" s="18"/>
      <c r="M226" s="18"/>
      <c r="N226" s="18"/>
      <c r="O226" s="18"/>
      <c r="P226" s="18"/>
      <c r="Q226" s="18"/>
      <c r="R226" s="18"/>
      <c r="S226" s="18"/>
      <c r="T226" s="18"/>
      <c r="U226" s="18"/>
      <c r="V226" s="18"/>
      <c r="W226" s="18"/>
      <c r="X226" s="18"/>
      <c r="Y226" s="18"/>
      <c r="Z226" s="18"/>
    </row>
    <row r="227" spans="1:26" ht="15.75" customHeight="1">
      <c r="A227" s="18"/>
      <c r="B227" s="18"/>
      <c r="C227" s="18"/>
      <c r="D227" s="18"/>
      <c r="E227" s="18"/>
      <c r="F227" s="18"/>
      <c r="G227" s="18"/>
      <c r="H227" s="18"/>
      <c r="I227" s="18"/>
      <c r="J227" s="18"/>
      <c r="K227" s="18"/>
      <c r="L227" s="18"/>
      <c r="M227" s="18"/>
      <c r="N227" s="18"/>
      <c r="O227" s="18"/>
      <c r="P227" s="18"/>
      <c r="Q227" s="18"/>
      <c r="R227" s="18"/>
      <c r="S227" s="18"/>
      <c r="T227" s="18"/>
      <c r="U227" s="18"/>
      <c r="V227" s="18"/>
      <c r="W227" s="18"/>
      <c r="X227" s="18"/>
      <c r="Y227" s="18"/>
      <c r="Z227" s="18"/>
    </row>
    <row r="228" spans="1:26" ht="15.75" customHeight="1">
      <c r="A228" s="18"/>
      <c r="B228" s="18"/>
      <c r="C228" s="18"/>
      <c r="D228" s="18"/>
      <c r="E228" s="18"/>
      <c r="F228" s="18"/>
      <c r="G228" s="18"/>
      <c r="H228" s="18"/>
      <c r="I228" s="18"/>
      <c r="J228" s="18"/>
      <c r="K228" s="18"/>
      <c r="L228" s="18"/>
      <c r="M228" s="18"/>
      <c r="N228" s="18"/>
      <c r="O228" s="18"/>
      <c r="P228" s="18"/>
      <c r="Q228" s="18"/>
      <c r="R228" s="18"/>
      <c r="S228" s="18"/>
      <c r="T228" s="18"/>
      <c r="U228" s="18"/>
      <c r="V228" s="18"/>
      <c r="W228" s="18"/>
      <c r="X228" s="18"/>
      <c r="Y228" s="18"/>
      <c r="Z228" s="18"/>
    </row>
    <row r="229" spans="1:26" ht="15.75" customHeight="1">
      <c r="A229" s="18"/>
      <c r="B229" s="18"/>
      <c r="C229" s="18"/>
      <c r="D229" s="18"/>
      <c r="E229" s="18"/>
      <c r="F229" s="18"/>
      <c r="G229" s="18"/>
      <c r="H229" s="18"/>
      <c r="I229" s="18"/>
      <c r="J229" s="18"/>
      <c r="K229" s="18"/>
      <c r="L229" s="18"/>
      <c r="M229" s="18"/>
      <c r="N229" s="18"/>
      <c r="O229" s="18"/>
      <c r="P229" s="18"/>
      <c r="Q229" s="18"/>
      <c r="R229" s="18"/>
      <c r="S229" s="18"/>
      <c r="T229" s="18"/>
      <c r="U229" s="18"/>
      <c r="V229" s="18"/>
      <c r="W229" s="18"/>
      <c r="X229" s="18"/>
      <c r="Y229" s="18"/>
      <c r="Z229" s="18"/>
    </row>
    <row r="230" spans="1:26" ht="15.75" customHeight="1">
      <c r="A230" s="18"/>
      <c r="B230" s="18"/>
      <c r="C230" s="18"/>
      <c r="D230" s="18"/>
      <c r="E230" s="18"/>
      <c r="F230" s="18"/>
      <c r="G230" s="18"/>
      <c r="H230" s="18"/>
      <c r="I230" s="18"/>
      <c r="J230" s="18"/>
      <c r="K230" s="18"/>
      <c r="L230" s="18"/>
      <c r="M230" s="18"/>
      <c r="N230" s="18"/>
      <c r="O230" s="18"/>
      <c r="P230" s="18"/>
      <c r="Q230" s="18"/>
      <c r="R230" s="18"/>
      <c r="S230" s="18"/>
      <c r="T230" s="18"/>
      <c r="U230" s="18"/>
      <c r="V230" s="18"/>
      <c r="W230" s="18"/>
      <c r="X230" s="18"/>
      <c r="Y230" s="18"/>
      <c r="Z230" s="18"/>
    </row>
    <row r="231" spans="1:26" ht="15.75" customHeight="1">
      <c r="A231" s="18"/>
      <c r="B231" s="18"/>
      <c r="C231" s="18"/>
      <c r="D231" s="18"/>
      <c r="E231" s="18"/>
      <c r="F231" s="18"/>
      <c r="G231" s="18"/>
      <c r="H231" s="18"/>
      <c r="I231" s="18"/>
      <c r="J231" s="18"/>
      <c r="K231" s="18"/>
      <c r="L231" s="18"/>
      <c r="M231" s="18"/>
      <c r="N231" s="18"/>
      <c r="O231" s="18"/>
      <c r="P231" s="18"/>
      <c r="Q231" s="18"/>
      <c r="R231" s="18"/>
      <c r="S231" s="18"/>
      <c r="T231" s="18"/>
      <c r="U231" s="18"/>
      <c r="V231" s="18"/>
      <c r="W231" s="18"/>
      <c r="X231" s="18"/>
      <c r="Y231" s="18"/>
      <c r="Z231" s="18"/>
    </row>
    <row r="232" spans="1:26" ht="15.75" customHeight="1">
      <c r="A232" s="18"/>
      <c r="B232" s="18"/>
      <c r="C232" s="18"/>
      <c r="D232" s="18"/>
      <c r="E232" s="18"/>
      <c r="F232" s="18"/>
      <c r="G232" s="18"/>
      <c r="H232" s="18"/>
      <c r="I232" s="18"/>
      <c r="J232" s="18"/>
      <c r="K232" s="18"/>
      <c r="L232" s="18"/>
      <c r="M232" s="18"/>
      <c r="N232" s="18"/>
      <c r="O232" s="18"/>
      <c r="P232" s="18"/>
      <c r="Q232" s="18"/>
      <c r="R232" s="18"/>
      <c r="S232" s="18"/>
      <c r="T232" s="18"/>
      <c r="U232" s="18"/>
      <c r="V232" s="18"/>
      <c r="W232" s="18"/>
      <c r="X232" s="18"/>
      <c r="Y232" s="18"/>
      <c r="Z232" s="18"/>
    </row>
    <row r="233" spans="1:26" ht="15.75" customHeight="1">
      <c r="A233" s="18"/>
      <c r="B233" s="18"/>
      <c r="C233" s="18"/>
      <c r="D233" s="18"/>
      <c r="E233" s="18"/>
      <c r="F233" s="18"/>
      <c r="G233" s="18"/>
      <c r="H233" s="18"/>
      <c r="I233" s="18"/>
      <c r="J233" s="18"/>
      <c r="K233" s="18"/>
      <c r="L233" s="18"/>
      <c r="M233" s="18"/>
      <c r="N233" s="18"/>
      <c r="O233" s="18"/>
      <c r="P233" s="18"/>
      <c r="Q233" s="18"/>
      <c r="R233" s="18"/>
      <c r="S233" s="18"/>
      <c r="T233" s="18"/>
      <c r="U233" s="18"/>
      <c r="V233" s="18"/>
      <c r="W233" s="18"/>
      <c r="X233" s="18"/>
      <c r="Y233" s="18"/>
      <c r="Z233" s="18"/>
    </row>
    <row r="234" spans="1:26" ht="15.75" customHeight="1">
      <c r="A234" s="18"/>
      <c r="B234" s="18"/>
      <c r="C234" s="18"/>
      <c r="D234" s="18"/>
      <c r="E234" s="18"/>
      <c r="F234" s="18"/>
      <c r="G234" s="18"/>
      <c r="H234" s="18"/>
      <c r="I234" s="18"/>
      <c r="J234" s="18"/>
      <c r="K234" s="18"/>
      <c r="L234" s="18"/>
      <c r="M234" s="18"/>
      <c r="N234" s="18"/>
      <c r="O234" s="18"/>
      <c r="P234" s="18"/>
      <c r="Q234" s="18"/>
      <c r="R234" s="18"/>
      <c r="S234" s="18"/>
      <c r="T234" s="18"/>
      <c r="U234" s="18"/>
      <c r="V234" s="18"/>
      <c r="W234" s="18"/>
      <c r="X234" s="18"/>
      <c r="Y234" s="18"/>
      <c r="Z234" s="18"/>
    </row>
    <row r="235" spans="1:26" ht="15.75" customHeight="1">
      <c r="A235" s="18"/>
      <c r="B235" s="18"/>
      <c r="C235" s="18"/>
      <c r="D235" s="18"/>
      <c r="E235" s="18"/>
      <c r="F235" s="18"/>
      <c r="G235" s="18"/>
      <c r="H235" s="18"/>
      <c r="I235" s="18"/>
      <c r="J235" s="18"/>
      <c r="K235" s="18"/>
      <c r="L235" s="18"/>
      <c r="M235" s="18"/>
      <c r="N235" s="18"/>
      <c r="O235" s="18"/>
      <c r="P235" s="18"/>
      <c r="Q235" s="18"/>
      <c r="R235" s="18"/>
      <c r="S235" s="18"/>
      <c r="T235" s="18"/>
      <c r="U235" s="18"/>
      <c r="V235" s="18"/>
      <c r="W235" s="18"/>
      <c r="X235" s="18"/>
      <c r="Y235" s="18"/>
      <c r="Z235" s="18"/>
    </row>
    <row r="236" spans="1:26" ht="15.75" customHeight="1">
      <c r="A236" s="18"/>
      <c r="B236" s="18"/>
      <c r="C236" s="18"/>
      <c r="D236" s="18"/>
      <c r="E236" s="18"/>
      <c r="F236" s="18"/>
      <c r="G236" s="18"/>
      <c r="H236" s="18"/>
      <c r="I236" s="18"/>
      <c r="J236" s="18"/>
      <c r="K236" s="18"/>
      <c r="L236" s="18"/>
      <c r="M236" s="18"/>
      <c r="N236" s="18"/>
      <c r="O236" s="18"/>
      <c r="P236" s="18"/>
      <c r="Q236" s="18"/>
      <c r="R236" s="18"/>
      <c r="S236" s="18"/>
      <c r="T236" s="18"/>
      <c r="U236" s="18"/>
      <c r="V236" s="18"/>
      <c r="W236" s="18"/>
      <c r="X236" s="18"/>
      <c r="Y236" s="18"/>
      <c r="Z236" s="18"/>
    </row>
    <row r="237" spans="1:26" ht="15.75" customHeight="1">
      <c r="A237" s="18"/>
      <c r="B237" s="18"/>
      <c r="C237" s="18"/>
      <c r="D237" s="18"/>
      <c r="E237" s="18"/>
      <c r="F237" s="18"/>
      <c r="G237" s="18"/>
      <c r="H237" s="18"/>
      <c r="I237" s="18"/>
      <c r="J237" s="18"/>
      <c r="K237" s="18"/>
      <c r="L237" s="18"/>
      <c r="M237" s="18"/>
      <c r="N237" s="18"/>
      <c r="O237" s="18"/>
      <c r="P237" s="18"/>
      <c r="Q237" s="18"/>
      <c r="R237" s="18"/>
      <c r="S237" s="18"/>
      <c r="T237" s="18"/>
      <c r="U237" s="18"/>
      <c r="V237" s="18"/>
      <c r="W237" s="18"/>
      <c r="X237" s="18"/>
      <c r="Y237" s="18"/>
      <c r="Z237" s="18"/>
    </row>
    <row r="238" spans="1:26" ht="15.75" customHeight="1">
      <c r="A238" s="18"/>
      <c r="B238" s="18"/>
      <c r="C238" s="18"/>
      <c r="D238" s="18"/>
      <c r="E238" s="18"/>
      <c r="F238" s="18"/>
      <c r="G238" s="18"/>
      <c r="H238" s="18"/>
      <c r="I238" s="18"/>
      <c r="J238" s="18"/>
      <c r="K238" s="18"/>
      <c r="L238" s="18"/>
      <c r="M238" s="18"/>
      <c r="N238" s="18"/>
      <c r="O238" s="18"/>
      <c r="P238" s="18"/>
      <c r="Q238" s="18"/>
      <c r="R238" s="18"/>
      <c r="S238" s="18"/>
      <c r="T238" s="18"/>
      <c r="U238" s="18"/>
      <c r="V238" s="18"/>
      <c r="W238" s="18"/>
      <c r="X238" s="18"/>
      <c r="Y238" s="18"/>
      <c r="Z238" s="18"/>
    </row>
    <row r="239" spans="1:26" ht="15.75" customHeight="1">
      <c r="A239" s="18"/>
      <c r="B239" s="18"/>
      <c r="C239" s="18"/>
      <c r="D239" s="18"/>
      <c r="E239" s="18"/>
      <c r="F239" s="18"/>
      <c r="G239" s="18"/>
      <c r="H239" s="18"/>
      <c r="I239" s="18"/>
      <c r="J239" s="18"/>
      <c r="K239" s="18"/>
      <c r="L239" s="18"/>
      <c r="M239" s="18"/>
      <c r="N239" s="18"/>
      <c r="O239" s="18"/>
      <c r="P239" s="18"/>
      <c r="Q239" s="18"/>
      <c r="R239" s="18"/>
      <c r="S239" s="18"/>
      <c r="T239" s="18"/>
      <c r="U239" s="18"/>
      <c r="V239" s="18"/>
      <c r="W239" s="18"/>
      <c r="X239" s="18"/>
      <c r="Y239" s="18"/>
      <c r="Z239" s="18"/>
    </row>
    <row r="240" spans="1:26" ht="15.75" customHeight="1">
      <c r="A240" s="18"/>
      <c r="B240" s="18"/>
      <c r="C240" s="18"/>
      <c r="D240" s="18"/>
      <c r="E240" s="18"/>
      <c r="F240" s="18"/>
      <c r="G240" s="18"/>
      <c r="H240" s="18"/>
      <c r="I240" s="18"/>
      <c r="J240" s="18"/>
      <c r="K240" s="18"/>
      <c r="L240" s="18"/>
      <c r="M240" s="18"/>
      <c r="N240" s="18"/>
      <c r="O240" s="18"/>
      <c r="P240" s="18"/>
      <c r="Q240" s="18"/>
      <c r="R240" s="18"/>
      <c r="S240" s="18"/>
      <c r="T240" s="18"/>
      <c r="U240" s="18"/>
      <c r="V240" s="18"/>
      <c r="W240" s="18"/>
      <c r="X240" s="18"/>
      <c r="Y240" s="18"/>
      <c r="Z240" s="18"/>
    </row>
    <row r="241" spans="1:26" ht="15.75" customHeight="1">
      <c r="A241" s="18"/>
      <c r="B241" s="18"/>
      <c r="C241" s="18"/>
      <c r="D241" s="18"/>
      <c r="E241" s="18"/>
      <c r="F241" s="18"/>
      <c r="G241" s="18"/>
      <c r="H241" s="18"/>
      <c r="I241" s="18"/>
      <c r="J241" s="18"/>
      <c r="K241" s="18"/>
      <c r="L241" s="18"/>
      <c r="M241" s="18"/>
      <c r="N241" s="18"/>
      <c r="O241" s="18"/>
      <c r="P241" s="18"/>
      <c r="Q241" s="18"/>
      <c r="R241" s="18"/>
      <c r="S241" s="18"/>
      <c r="T241" s="18"/>
      <c r="U241" s="18"/>
      <c r="V241" s="18"/>
      <c r="W241" s="18"/>
      <c r="X241" s="18"/>
      <c r="Y241" s="18"/>
      <c r="Z241" s="18"/>
    </row>
    <row r="242" spans="1:26" ht="15.75" customHeight="1">
      <c r="A242" s="18"/>
      <c r="B242" s="18"/>
      <c r="C242" s="18"/>
      <c r="D242" s="18"/>
      <c r="E242" s="18"/>
      <c r="F242" s="18"/>
      <c r="G242" s="18"/>
      <c r="H242" s="18"/>
      <c r="I242" s="18"/>
      <c r="J242" s="18"/>
      <c r="K242" s="18"/>
      <c r="L242" s="18"/>
      <c r="M242" s="18"/>
      <c r="N242" s="18"/>
      <c r="O242" s="18"/>
      <c r="P242" s="18"/>
      <c r="Q242" s="18"/>
      <c r="R242" s="18"/>
      <c r="S242" s="18"/>
      <c r="T242" s="18"/>
      <c r="U242" s="18"/>
      <c r="V242" s="18"/>
      <c r="W242" s="18"/>
      <c r="X242" s="18"/>
      <c r="Y242" s="18"/>
      <c r="Z242" s="18"/>
    </row>
    <row r="243" spans="1:26" ht="15.75" customHeight="1">
      <c r="A243" s="18"/>
      <c r="B243" s="18"/>
      <c r="C243" s="18"/>
      <c r="D243" s="18"/>
      <c r="E243" s="18"/>
      <c r="F243" s="18"/>
      <c r="G243" s="18"/>
      <c r="H243" s="18"/>
      <c r="I243" s="18"/>
      <c r="J243" s="18"/>
      <c r="K243" s="18"/>
      <c r="L243" s="18"/>
      <c r="M243" s="18"/>
      <c r="N243" s="18"/>
      <c r="O243" s="18"/>
      <c r="P243" s="18"/>
      <c r="Q243" s="18"/>
      <c r="R243" s="18"/>
      <c r="S243" s="18"/>
      <c r="T243" s="18"/>
      <c r="U243" s="18"/>
      <c r="V243" s="18"/>
      <c r="W243" s="18"/>
      <c r="X243" s="18"/>
      <c r="Y243" s="18"/>
      <c r="Z243" s="18"/>
    </row>
    <row r="244" spans="1:26" ht="15.75" customHeight="1">
      <c r="A244" s="18"/>
      <c r="B244" s="18"/>
      <c r="C244" s="18"/>
      <c r="D244" s="18"/>
      <c r="E244" s="18"/>
      <c r="F244" s="18"/>
      <c r="G244" s="18"/>
      <c r="H244" s="18"/>
      <c r="I244" s="18"/>
      <c r="J244" s="18"/>
      <c r="K244" s="18"/>
      <c r="L244" s="18"/>
      <c r="M244" s="18"/>
      <c r="N244" s="18"/>
      <c r="O244" s="18"/>
      <c r="P244" s="18"/>
      <c r="Q244" s="18"/>
      <c r="R244" s="18"/>
      <c r="S244" s="18"/>
      <c r="T244" s="18"/>
      <c r="U244" s="18"/>
      <c r="V244" s="18"/>
      <c r="W244" s="18"/>
      <c r="X244" s="18"/>
      <c r="Y244" s="18"/>
      <c r="Z244" s="18"/>
    </row>
    <row r="245" spans="1:26" ht="15.75" customHeight="1">
      <c r="A245" s="18"/>
      <c r="B245" s="18"/>
      <c r="C245" s="18"/>
      <c r="D245" s="18"/>
      <c r="E245" s="18"/>
      <c r="F245" s="18"/>
      <c r="G245" s="18"/>
      <c r="H245" s="18"/>
      <c r="I245" s="18"/>
      <c r="J245" s="18"/>
      <c r="K245" s="18"/>
      <c r="L245" s="18"/>
      <c r="M245" s="18"/>
      <c r="N245" s="18"/>
      <c r="O245" s="18"/>
      <c r="P245" s="18"/>
      <c r="Q245" s="18"/>
      <c r="R245" s="18"/>
      <c r="S245" s="18"/>
      <c r="T245" s="18"/>
      <c r="U245" s="18"/>
      <c r="V245" s="18"/>
      <c r="W245" s="18"/>
      <c r="X245" s="18"/>
      <c r="Y245" s="18"/>
      <c r="Z245" s="18"/>
    </row>
    <row r="246" spans="1:26" ht="15.75" customHeight="1">
      <c r="A246" s="18"/>
      <c r="B246" s="18"/>
      <c r="C246" s="18"/>
      <c r="D246" s="18"/>
      <c r="E246" s="18"/>
      <c r="F246" s="18"/>
      <c r="G246" s="18"/>
      <c r="H246" s="18"/>
      <c r="I246" s="18"/>
      <c r="J246" s="18"/>
      <c r="K246" s="18"/>
      <c r="L246" s="18"/>
      <c r="M246" s="18"/>
      <c r="N246" s="18"/>
      <c r="O246" s="18"/>
      <c r="P246" s="18"/>
      <c r="Q246" s="18"/>
      <c r="R246" s="18"/>
      <c r="S246" s="18"/>
      <c r="T246" s="18"/>
      <c r="U246" s="18"/>
      <c r="V246" s="18"/>
      <c r="W246" s="18"/>
      <c r="X246" s="18"/>
      <c r="Y246" s="18"/>
      <c r="Z246" s="18"/>
    </row>
    <row r="247" spans="1:26" ht="15.75" customHeight="1">
      <c r="A247" s="18"/>
      <c r="B247" s="18"/>
      <c r="C247" s="18"/>
      <c r="D247" s="18"/>
      <c r="E247" s="18"/>
      <c r="F247" s="18"/>
      <c r="G247" s="18"/>
      <c r="H247" s="18"/>
      <c r="I247" s="18"/>
      <c r="J247" s="18"/>
      <c r="K247" s="18"/>
      <c r="L247" s="18"/>
      <c r="M247" s="18"/>
      <c r="N247" s="18"/>
      <c r="O247" s="18"/>
      <c r="P247" s="18"/>
      <c r="Q247" s="18"/>
      <c r="R247" s="18"/>
      <c r="S247" s="18"/>
      <c r="T247" s="18"/>
      <c r="U247" s="18"/>
      <c r="V247" s="18"/>
      <c r="W247" s="18"/>
      <c r="X247" s="18"/>
      <c r="Y247" s="18"/>
      <c r="Z247" s="18"/>
    </row>
    <row r="248" spans="1:26" ht="15.75" customHeight="1">
      <c r="A248" s="18"/>
      <c r="B248" s="18"/>
      <c r="C248" s="18"/>
      <c r="D248" s="18"/>
      <c r="E248" s="18"/>
      <c r="F248" s="18"/>
      <c r="G248" s="18"/>
      <c r="H248" s="18"/>
      <c r="I248" s="18"/>
      <c r="J248" s="18"/>
      <c r="K248" s="18"/>
      <c r="L248" s="18"/>
      <c r="M248" s="18"/>
      <c r="N248" s="18"/>
      <c r="O248" s="18"/>
      <c r="P248" s="18"/>
      <c r="Q248" s="18"/>
      <c r="R248" s="18"/>
      <c r="S248" s="18"/>
      <c r="T248" s="18"/>
      <c r="U248" s="18"/>
      <c r="V248" s="18"/>
      <c r="W248" s="18"/>
      <c r="X248" s="18"/>
      <c r="Y248" s="18"/>
      <c r="Z248" s="18"/>
    </row>
    <row r="249" spans="1:26" ht="15.75" customHeight="1">
      <c r="A249" s="18"/>
      <c r="B249" s="18"/>
      <c r="C249" s="18"/>
      <c r="D249" s="18"/>
      <c r="E249" s="18"/>
      <c r="F249" s="18"/>
      <c r="G249" s="18"/>
      <c r="H249" s="18"/>
      <c r="I249" s="18"/>
      <c r="J249" s="18"/>
      <c r="K249" s="18"/>
      <c r="L249" s="18"/>
      <c r="M249" s="18"/>
      <c r="N249" s="18"/>
      <c r="O249" s="18"/>
      <c r="P249" s="18"/>
      <c r="Q249" s="18"/>
      <c r="R249" s="18"/>
      <c r="S249" s="18"/>
      <c r="T249" s="18"/>
      <c r="U249" s="18"/>
      <c r="V249" s="18"/>
      <c r="W249" s="18"/>
      <c r="X249" s="18"/>
      <c r="Y249" s="18"/>
      <c r="Z249" s="18"/>
    </row>
    <row r="250" spans="1:26" ht="15.75" customHeight="1">
      <c r="A250" s="18"/>
      <c r="B250" s="18"/>
      <c r="C250" s="18"/>
      <c r="D250" s="18"/>
      <c r="E250" s="18"/>
      <c r="F250" s="18"/>
      <c r="G250" s="18"/>
      <c r="H250" s="18"/>
      <c r="I250" s="18"/>
      <c r="J250" s="18"/>
      <c r="K250" s="18"/>
      <c r="L250" s="18"/>
      <c r="M250" s="18"/>
      <c r="N250" s="18"/>
      <c r="O250" s="18"/>
      <c r="P250" s="18"/>
      <c r="Q250" s="18"/>
      <c r="R250" s="18"/>
      <c r="S250" s="18"/>
      <c r="T250" s="18"/>
      <c r="U250" s="18"/>
      <c r="V250" s="18"/>
      <c r="W250" s="18"/>
      <c r="X250" s="18"/>
      <c r="Y250" s="18"/>
      <c r="Z250" s="18"/>
    </row>
    <row r="251" spans="1:26" ht="15.75" customHeight="1">
      <c r="A251" s="18"/>
      <c r="B251" s="18"/>
      <c r="C251" s="18"/>
      <c r="D251" s="18"/>
      <c r="E251" s="18"/>
      <c r="F251" s="18"/>
      <c r="G251" s="18"/>
      <c r="H251" s="18"/>
      <c r="I251" s="18"/>
      <c r="J251" s="18"/>
      <c r="K251" s="18"/>
      <c r="L251" s="18"/>
      <c r="M251" s="18"/>
      <c r="N251" s="18"/>
      <c r="O251" s="18"/>
      <c r="P251" s="18"/>
      <c r="Q251" s="18"/>
      <c r="R251" s="18"/>
      <c r="S251" s="18"/>
      <c r="T251" s="18"/>
      <c r="U251" s="18"/>
      <c r="V251" s="18"/>
      <c r="W251" s="18"/>
      <c r="X251" s="18"/>
      <c r="Y251" s="18"/>
      <c r="Z251" s="18"/>
    </row>
    <row r="252" spans="1:26" ht="15.75" customHeight="1">
      <c r="A252" s="18"/>
      <c r="B252" s="18"/>
      <c r="C252" s="18"/>
      <c r="D252" s="18"/>
      <c r="E252" s="18"/>
      <c r="F252" s="18"/>
      <c r="G252" s="18"/>
      <c r="H252" s="18"/>
      <c r="I252" s="18"/>
      <c r="J252" s="18"/>
      <c r="K252" s="18"/>
      <c r="L252" s="18"/>
      <c r="M252" s="18"/>
      <c r="N252" s="18"/>
      <c r="O252" s="18"/>
      <c r="P252" s="18"/>
      <c r="Q252" s="18"/>
      <c r="R252" s="18"/>
      <c r="S252" s="18"/>
      <c r="T252" s="18"/>
      <c r="U252" s="18"/>
      <c r="V252" s="18"/>
      <c r="W252" s="18"/>
      <c r="X252" s="18"/>
      <c r="Y252" s="18"/>
      <c r="Z252" s="18"/>
    </row>
    <row r="253" spans="1:26" ht="15.75" customHeight="1">
      <c r="A253" s="18"/>
      <c r="B253" s="18"/>
      <c r="C253" s="18"/>
      <c r="D253" s="18"/>
      <c r="E253" s="18"/>
      <c r="F253" s="18"/>
      <c r="G253" s="18"/>
      <c r="H253" s="18"/>
      <c r="I253" s="18"/>
      <c r="J253" s="18"/>
      <c r="K253" s="18"/>
      <c r="L253" s="18"/>
      <c r="M253" s="18"/>
      <c r="N253" s="18"/>
      <c r="O253" s="18"/>
      <c r="P253" s="18"/>
      <c r="Q253" s="18"/>
      <c r="R253" s="18"/>
      <c r="S253" s="18"/>
      <c r="T253" s="18"/>
      <c r="U253" s="18"/>
      <c r="V253" s="18"/>
      <c r="W253" s="18"/>
      <c r="X253" s="18"/>
      <c r="Y253" s="18"/>
      <c r="Z253" s="18"/>
    </row>
    <row r="254" spans="1:26" ht="15.75" customHeight="1">
      <c r="A254" s="18"/>
      <c r="B254" s="18"/>
      <c r="C254" s="18"/>
      <c r="D254" s="18"/>
      <c r="E254" s="18"/>
      <c r="F254" s="18"/>
      <c r="G254" s="18"/>
      <c r="H254" s="18"/>
      <c r="I254" s="18"/>
      <c r="J254" s="18"/>
      <c r="K254" s="18"/>
      <c r="L254" s="18"/>
      <c r="M254" s="18"/>
      <c r="N254" s="18"/>
      <c r="O254" s="18"/>
      <c r="P254" s="18"/>
      <c r="Q254" s="18"/>
      <c r="R254" s="18"/>
      <c r="S254" s="18"/>
      <c r="T254" s="18"/>
      <c r="U254" s="18"/>
      <c r="V254" s="18"/>
      <c r="W254" s="18"/>
      <c r="X254" s="18"/>
      <c r="Y254" s="18"/>
      <c r="Z254" s="18"/>
    </row>
    <row r="255" spans="1:26" ht="15.75" customHeight="1">
      <c r="A255" s="18"/>
      <c r="B255" s="18"/>
      <c r="C255" s="18"/>
      <c r="D255" s="18"/>
      <c r="E255" s="18"/>
      <c r="F255" s="18"/>
      <c r="G255" s="18"/>
      <c r="H255" s="18"/>
      <c r="I255" s="18"/>
      <c r="J255" s="18"/>
      <c r="K255" s="18"/>
      <c r="L255" s="18"/>
      <c r="M255" s="18"/>
      <c r="N255" s="18"/>
      <c r="O255" s="18"/>
      <c r="P255" s="18"/>
      <c r="Q255" s="18"/>
      <c r="R255" s="18"/>
      <c r="S255" s="18"/>
      <c r="T255" s="18"/>
      <c r="U255" s="18"/>
      <c r="V255" s="18"/>
      <c r="W255" s="18"/>
      <c r="X255" s="18"/>
      <c r="Y255" s="18"/>
      <c r="Z255" s="18"/>
    </row>
    <row r="256" spans="1:26" ht="15.75" customHeight="1">
      <c r="A256" s="18"/>
      <c r="B256" s="18"/>
      <c r="C256" s="18"/>
      <c r="D256" s="18"/>
      <c r="E256" s="18"/>
      <c r="F256" s="18"/>
      <c r="G256" s="18"/>
      <c r="H256" s="18"/>
      <c r="I256" s="18"/>
      <c r="J256" s="18"/>
      <c r="K256" s="18"/>
      <c r="L256" s="18"/>
      <c r="M256" s="18"/>
      <c r="N256" s="18"/>
      <c r="O256" s="18"/>
      <c r="P256" s="18"/>
      <c r="Q256" s="18"/>
      <c r="R256" s="18"/>
      <c r="S256" s="18"/>
      <c r="T256" s="18"/>
      <c r="U256" s="18"/>
      <c r="V256" s="18"/>
      <c r="W256" s="18"/>
      <c r="X256" s="18"/>
      <c r="Y256" s="18"/>
      <c r="Z256" s="18"/>
    </row>
    <row r="257" spans="1:26" ht="15.75" customHeight="1">
      <c r="A257" s="18"/>
      <c r="B257" s="18"/>
      <c r="C257" s="18"/>
      <c r="D257" s="18"/>
      <c r="E257" s="18"/>
      <c r="F257" s="18"/>
      <c r="G257" s="18"/>
      <c r="H257" s="18"/>
      <c r="I257" s="18"/>
      <c r="J257" s="18"/>
      <c r="K257" s="18"/>
      <c r="L257" s="18"/>
      <c r="M257" s="18"/>
      <c r="N257" s="18"/>
      <c r="O257" s="18"/>
      <c r="P257" s="18"/>
      <c r="Q257" s="18"/>
      <c r="R257" s="18"/>
      <c r="S257" s="18"/>
      <c r="T257" s="18"/>
      <c r="U257" s="18"/>
      <c r="V257" s="18"/>
      <c r="W257" s="18"/>
      <c r="X257" s="18"/>
      <c r="Y257" s="18"/>
      <c r="Z257" s="18"/>
    </row>
    <row r="258" spans="1:26" ht="15.75" customHeight="1">
      <c r="A258" s="18"/>
      <c r="B258" s="18"/>
      <c r="C258" s="18"/>
      <c r="D258" s="18"/>
      <c r="E258" s="18"/>
      <c r="F258" s="18"/>
      <c r="G258" s="18"/>
      <c r="H258" s="18"/>
      <c r="I258" s="18"/>
      <c r="J258" s="18"/>
      <c r="K258" s="18"/>
      <c r="L258" s="18"/>
      <c r="M258" s="18"/>
      <c r="N258" s="18"/>
      <c r="O258" s="18"/>
      <c r="P258" s="18"/>
      <c r="Q258" s="18"/>
      <c r="R258" s="18"/>
      <c r="S258" s="18"/>
      <c r="T258" s="18"/>
      <c r="U258" s="18"/>
      <c r="V258" s="18"/>
      <c r="W258" s="18"/>
      <c r="X258" s="18"/>
      <c r="Y258" s="18"/>
      <c r="Z258" s="18"/>
    </row>
    <row r="259" spans="1:26" ht="15.75" customHeight="1">
      <c r="A259" s="18"/>
      <c r="B259" s="18"/>
      <c r="C259" s="18"/>
      <c r="D259" s="18"/>
      <c r="E259" s="18"/>
      <c r="F259" s="18"/>
      <c r="G259" s="18"/>
      <c r="H259" s="18"/>
      <c r="I259" s="18"/>
      <c r="J259" s="18"/>
      <c r="K259" s="18"/>
      <c r="L259" s="18"/>
      <c r="M259" s="18"/>
      <c r="N259" s="18"/>
      <c r="O259" s="18"/>
      <c r="P259" s="18"/>
      <c r="Q259" s="18"/>
      <c r="R259" s="18"/>
      <c r="S259" s="18"/>
      <c r="T259" s="18"/>
      <c r="U259" s="18"/>
      <c r="V259" s="18"/>
      <c r="W259" s="18"/>
      <c r="X259" s="18"/>
      <c r="Y259" s="18"/>
      <c r="Z259" s="18"/>
    </row>
    <row r="260" spans="1:26" ht="15.75" customHeight="1">
      <c r="A260" s="18"/>
      <c r="B260" s="18"/>
      <c r="C260" s="18"/>
      <c r="D260" s="18"/>
      <c r="E260" s="18"/>
      <c r="F260" s="18"/>
      <c r="G260" s="18"/>
      <c r="H260" s="18"/>
      <c r="I260" s="18"/>
      <c r="J260" s="18"/>
      <c r="K260" s="18"/>
      <c r="L260" s="18"/>
      <c r="M260" s="18"/>
      <c r="N260" s="18"/>
      <c r="O260" s="18"/>
      <c r="P260" s="18"/>
      <c r="Q260" s="18"/>
      <c r="R260" s="18"/>
      <c r="S260" s="18"/>
      <c r="T260" s="18"/>
      <c r="U260" s="18"/>
      <c r="V260" s="18"/>
      <c r="W260" s="18"/>
      <c r="X260" s="18"/>
      <c r="Y260" s="18"/>
      <c r="Z260" s="18"/>
    </row>
    <row r="261" spans="1:26" ht="15.75" customHeight="1">
      <c r="A261" s="18"/>
      <c r="B261" s="18"/>
      <c r="C261" s="18"/>
      <c r="D261" s="18"/>
      <c r="E261" s="18"/>
      <c r="F261" s="18"/>
      <c r="G261" s="18"/>
      <c r="H261" s="18"/>
      <c r="I261" s="18"/>
      <c r="J261" s="18"/>
      <c r="K261" s="18"/>
      <c r="L261" s="18"/>
      <c r="M261" s="18"/>
      <c r="N261" s="18"/>
      <c r="O261" s="18"/>
      <c r="P261" s="18"/>
      <c r="Q261" s="18"/>
      <c r="R261" s="18"/>
      <c r="S261" s="18"/>
      <c r="T261" s="18"/>
      <c r="U261" s="18"/>
      <c r="V261" s="18"/>
      <c r="W261" s="18"/>
      <c r="X261" s="18"/>
      <c r="Y261" s="18"/>
      <c r="Z261" s="18"/>
    </row>
    <row r="262" spans="1:26" ht="15.75" customHeight="1">
      <c r="A262" s="18"/>
      <c r="B262" s="18"/>
      <c r="C262" s="18"/>
      <c r="D262" s="18"/>
      <c r="E262" s="18"/>
      <c r="F262" s="18"/>
      <c r="G262" s="18"/>
      <c r="H262" s="18"/>
      <c r="I262" s="18"/>
      <c r="J262" s="18"/>
      <c r="K262" s="18"/>
      <c r="L262" s="18"/>
      <c r="M262" s="18"/>
      <c r="N262" s="18"/>
      <c r="O262" s="18"/>
      <c r="P262" s="18"/>
      <c r="Q262" s="18"/>
      <c r="R262" s="18"/>
      <c r="S262" s="18"/>
      <c r="T262" s="18"/>
      <c r="U262" s="18"/>
      <c r="V262" s="18"/>
      <c r="W262" s="18"/>
      <c r="X262" s="18"/>
      <c r="Y262" s="18"/>
      <c r="Z262" s="18"/>
    </row>
    <row r="263" spans="1:26" ht="15.75" customHeight="1">
      <c r="A263" s="18"/>
      <c r="B263" s="18"/>
      <c r="C263" s="18"/>
      <c r="D263" s="18"/>
      <c r="E263" s="18"/>
      <c r="F263" s="18"/>
      <c r="G263" s="18"/>
      <c r="H263" s="18"/>
      <c r="I263" s="18"/>
      <c r="J263" s="18"/>
      <c r="K263" s="18"/>
      <c r="L263" s="18"/>
      <c r="M263" s="18"/>
      <c r="N263" s="18"/>
      <c r="O263" s="18"/>
      <c r="P263" s="18"/>
      <c r="Q263" s="18"/>
      <c r="R263" s="18"/>
      <c r="S263" s="18"/>
      <c r="T263" s="18"/>
      <c r="U263" s="18"/>
      <c r="V263" s="18"/>
      <c r="W263" s="18"/>
      <c r="X263" s="18"/>
      <c r="Y263" s="18"/>
      <c r="Z263" s="18"/>
    </row>
    <row r="264" spans="1:26" ht="15.75" customHeight="1">
      <c r="A264" s="18"/>
      <c r="B264" s="18"/>
      <c r="C264" s="18"/>
      <c r="D264" s="18"/>
      <c r="E264" s="18"/>
      <c r="F264" s="18"/>
      <c r="G264" s="18"/>
      <c r="H264" s="18"/>
      <c r="I264" s="18"/>
      <c r="J264" s="18"/>
      <c r="K264" s="18"/>
      <c r="L264" s="18"/>
      <c r="M264" s="18"/>
      <c r="N264" s="18"/>
      <c r="O264" s="18"/>
      <c r="P264" s="18"/>
      <c r="Q264" s="18"/>
      <c r="R264" s="18"/>
      <c r="S264" s="18"/>
      <c r="T264" s="18"/>
      <c r="U264" s="18"/>
      <c r="V264" s="18"/>
      <c r="W264" s="18"/>
      <c r="X264" s="18"/>
      <c r="Y264" s="18"/>
      <c r="Z264" s="18"/>
    </row>
    <row r="265" spans="1:26" ht="15.75" customHeight="1">
      <c r="A265" s="18"/>
      <c r="B265" s="18"/>
      <c r="C265" s="18"/>
      <c r="D265" s="18"/>
      <c r="E265" s="18"/>
      <c r="F265" s="18"/>
      <c r="G265" s="18"/>
      <c r="H265" s="18"/>
      <c r="I265" s="18"/>
      <c r="J265" s="18"/>
      <c r="K265" s="18"/>
      <c r="L265" s="18"/>
      <c r="M265" s="18"/>
      <c r="N265" s="18"/>
      <c r="O265" s="18"/>
      <c r="P265" s="18"/>
      <c r="Q265" s="18"/>
      <c r="R265" s="18"/>
      <c r="S265" s="18"/>
      <c r="T265" s="18"/>
      <c r="U265" s="18"/>
      <c r="V265" s="18"/>
      <c r="W265" s="18"/>
      <c r="X265" s="18"/>
      <c r="Y265" s="18"/>
      <c r="Z265" s="18"/>
    </row>
    <row r="266" spans="1:26" ht="15.75" customHeight="1">
      <c r="A266" s="18"/>
      <c r="B266" s="18"/>
      <c r="C266" s="18"/>
      <c r="D266" s="18"/>
      <c r="E266" s="18"/>
      <c r="F266" s="18"/>
      <c r="G266" s="18"/>
      <c r="H266" s="18"/>
      <c r="I266" s="18"/>
      <c r="J266" s="18"/>
      <c r="K266" s="18"/>
      <c r="L266" s="18"/>
      <c r="M266" s="18"/>
      <c r="N266" s="18"/>
      <c r="O266" s="18"/>
      <c r="P266" s="18"/>
      <c r="Q266" s="18"/>
      <c r="R266" s="18"/>
      <c r="S266" s="18"/>
      <c r="T266" s="18"/>
      <c r="U266" s="18"/>
      <c r="V266" s="18"/>
      <c r="W266" s="18"/>
      <c r="X266" s="18"/>
      <c r="Y266" s="18"/>
      <c r="Z266" s="18"/>
    </row>
    <row r="267" spans="1:26" ht="15.75" customHeight="1">
      <c r="A267" s="18"/>
      <c r="B267" s="18"/>
      <c r="C267" s="18"/>
      <c r="D267" s="18"/>
      <c r="E267" s="18"/>
      <c r="F267" s="18"/>
      <c r="G267" s="18"/>
      <c r="H267" s="18"/>
      <c r="I267" s="18"/>
      <c r="J267" s="18"/>
      <c r="K267" s="18"/>
      <c r="L267" s="18"/>
      <c r="M267" s="18"/>
      <c r="N267" s="18"/>
      <c r="O267" s="18"/>
      <c r="P267" s="18"/>
      <c r="Q267" s="18"/>
      <c r="R267" s="18"/>
      <c r="S267" s="18"/>
      <c r="T267" s="18"/>
      <c r="U267" s="18"/>
      <c r="V267" s="18"/>
      <c r="W267" s="18"/>
      <c r="X267" s="18"/>
      <c r="Y267" s="18"/>
      <c r="Z267" s="18"/>
    </row>
    <row r="268" spans="1:26" ht="15.75" customHeight="1">
      <c r="A268" s="18"/>
      <c r="B268" s="18"/>
      <c r="C268" s="18"/>
      <c r="D268" s="18"/>
      <c r="E268" s="18"/>
      <c r="F268" s="18"/>
      <c r="G268" s="18"/>
      <c r="H268" s="18"/>
      <c r="I268" s="18"/>
      <c r="J268" s="18"/>
      <c r="K268" s="18"/>
      <c r="L268" s="18"/>
      <c r="M268" s="18"/>
      <c r="N268" s="18"/>
      <c r="O268" s="18"/>
      <c r="P268" s="18"/>
      <c r="Q268" s="18"/>
      <c r="R268" s="18"/>
      <c r="S268" s="18"/>
      <c r="T268" s="18"/>
      <c r="U268" s="18"/>
      <c r="V268" s="18"/>
      <c r="W268" s="18"/>
      <c r="X268" s="18"/>
      <c r="Y268" s="18"/>
      <c r="Z268" s="18"/>
    </row>
    <row r="269" spans="1:26" ht="15.75" customHeight="1">
      <c r="A269" s="18"/>
      <c r="B269" s="18"/>
      <c r="C269" s="18"/>
      <c r="D269" s="18"/>
      <c r="E269" s="18"/>
      <c r="F269" s="18"/>
      <c r="G269" s="18"/>
      <c r="H269" s="18"/>
      <c r="I269" s="18"/>
      <c r="J269" s="18"/>
      <c r="K269" s="18"/>
      <c r="L269" s="18"/>
      <c r="M269" s="18"/>
      <c r="N269" s="18"/>
      <c r="O269" s="18"/>
      <c r="P269" s="18"/>
      <c r="Q269" s="18"/>
      <c r="R269" s="18"/>
      <c r="S269" s="18"/>
      <c r="T269" s="18"/>
      <c r="U269" s="18"/>
      <c r="V269" s="18"/>
      <c r="W269" s="18"/>
      <c r="X269" s="18"/>
      <c r="Y269" s="18"/>
      <c r="Z269" s="18"/>
    </row>
    <row r="270" spans="1:26" ht="15.75" customHeight="1">
      <c r="A270" s="18"/>
      <c r="B270" s="18"/>
      <c r="C270" s="18"/>
      <c r="D270" s="18"/>
      <c r="E270" s="18"/>
      <c r="F270" s="18"/>
      <c r="G270" s="18"/>
      <c r="H270" s="18"/>
      <c r="I270" s="18"/>
      <c r="J270" s="18"/>
      <c r="K270" s="18"/>
      <c r="L270" s="18"/>
      <c r="M270" s="18"/>
      <c r="N270" s="18"/>
      <c r="O270" s="18"/>
      <c r="P270" s="18"/>
      <c r="Q270" s="18"/>
      <c r="R270" s="18"/>
      <c r="S270" s="18"/>
      <c r="T270" s="18"/>
      <c r="U270" s="18"/>
      <c r="V270" s="18"/>
      <c r="W270" s="18"/>
      <c r="X270" s="18"/>
      <c r="Y270" s="18"/>
      <c r="Z270" s="18"/>
    </row>
    <row r="271" spans="1:26" ht="15.75" customHeight="1">
      <c r="A271" s="18"/>
      <c r="B271" s="18"/>
      <c r="C271" s="18"/>
      <c r="D271" s="18"/>
      <c r="E271" s="18"/>
      <c r="F271" s="18"/>
      <c r="G271" s="18"/>
      <c r="H271" s="18"/>
      <c r="I271" s="18"/>
      <c r="J271" s="18"/>
      <c r="K271" s="18"/>
      <c r="L271" s="18"/>
      <c r="M271" s="18"/>
      <c r="N271" s="18"/>
      <c r="O271" s="18"/>
      <c r="P271" s="18"/>
      <c r="Q271" s="18"/>
      <c r="R271" s="18"/>
      <c r="S271" s="18"/>
      <c r="T271" s="18"/>
      <c r="U271" s="18"/>
      <c r="V271" s="18"/>
      <c r="W271" s="18"/>
      <c r="X271" s="18"/>
      <c r="Y271" s="18"/>
      <c r="Z271" s="18"/>
    </row>
    <row r="272" spans="1:26" ht="15.75" customHeight="1">
      <c r="A272" s="18"/>
      <c r="B272" s="18"/>
      <c r="C272" s="18"/>
      <c r="D272" s="18"/>
      <c r="E272" s="18"/>
      <c r="F272" s="18"/>
      <c r="G272" s="18"/>
      <c r="H272" s="18"/>
      <c r="I272" s="18"/>
      <c r="J272" s="18"/>
      <c r="K272" s="18"/>
      <c r="L272" s="18"/>
      <c r="M272" s="18"/>
      <c r="N272" s="18"/>
      <c r="O272" s="18"/>
      <c r="P272" s="18"/>
      <c r="Q272" s="18"/>
      <c r="R272" s="18"/>
      <c r="S272" s="18"/>
      <c r="T272" s="18"/>
      <c r="U272" s="18"/>
      <c r="V272" s="18"/>
      <c r="W272" s="18"/>
      <c r="X272" s="18"/>
      <c r="Y272" s="18"/>
      <c r="Z272" s="18"/>
    </row>
    <row r="273" spans="1:26" ht="15.75" customHeight="1">
      <c r="A273" s="18"/>
      <c r="B273" s="18"/>
      <c r="C273" s="18"/>
      <c r="D273" s="18"/>
      <c r="E273" s="18"/>
      <c r="F273" s="18"/>
      <c r="G273" s="18"/>
      <c r="H273" s="18"/>
      <c r="I273" s="18"/>
      <c r="J273" s="18"/>
      <c r="K273" s="18"/>
      <c r="L273" s="18"/>
      <c r="M273" s="18"/>
      <c r="N273" s="18"/>
      <c r="O273" s="18"/>
      <c r="P273" s="18"/>
      <c r="Q273" s="18"/>
      <c r="R273" s="18"/>
      <c r="S273" s="18"/>
      <c r="T273" s="18"/>
      <c r="U273" s="18"/>
      <c r="V273" s="18"/>
      <c r="W273" s="18"/>
      <c r="X273" s="18"/>
      <c r="Y273" s="18"/>
      <c r="Z273" s="18"/>
    </row>
    <row r="274" spans="1:26" ht="15.75" customHeight="1">
      <c r="A274" s="18"/>
      <c r="B274" s="18"/>
      <c r="C274" s="18"/>
      <c r="D274" s="18"/>
      <c r="E274" s="18"/>
      <c r="F274" s="18"/>
      <c r="G274" s="18"/>
      <c r="H274" s="18"/>
      <c r="I274" s="18"/>
      <c r="J274" s="18"/>
      <c r="K274" s="18"/>
      <c r="L274" s="18"/>
      <c r="M274" s="18"/>
      <c r="N274" s="18"/>
      <c r="O274" s="18"/>
      <c r="P274" s="18"/>
      <c r="Q274" s="18"/>
      <c r="R274" s="18"/>
      <c r="S274" s="18"/>
      <c r="T274" s="18"/>
      <c r="U274" s="18"/>
      <c r="V274" s="18"/>
      <c r="W274" s="18"/>
      <c r="X274" s="18"/>
      <c r="Y274" s="18"/>
      <c r="Z274" s="18"/>
    </row>
    <row r="275" spans="1:26" ht="15.75" customHeight="1">
      <c r="A275" s="18"/>
      <c r="B275" s="18"/>
      <c r="C275" s="18"/>
      <c r="D275" s="18"/>
      <c r="E275" s="18"/>
      <c r="F275" s="18"/>
      <c r="G275" s="18"/>
      <c r="H275" s="18"/>
      <c r="I275" s="18"/>
      <c r="J275" s="18"/>
      <c r="K275" s="18"/>
      <c r="L275" s="18"/>
      <c r="M275" s="18"/>
      <c r="N275" s="18"/>
      <c r="O275" s="18"/>
      <c r="P275" s="18"/>
      <c r="Q275" s="18"/>
      <c r="R275" s="18"/>
      <c r="S275" s="18"/>
      <c r="T275" s="18"/>
      <c r="U275" s="18"/>
      <c r="V275" s="18"/>
      <c r="W275" s="18"/>
      <c r="X275" s="18"/>
      <c r="Y275" s="18"/>
      <c r="Z275" s="18"/>
    </row>
    <row r="276" spans="1:26" ht="15.75" customHeight="1">
      <c r="A276" s="18"/>
      <c r="B276" s="18"/>
      <c r="C276" s="18"/>
      <c r="D276" s="18"/>
      <c r="E276" s="18"/>
      <c r="F276" s="18"/>
      <c r="G276" s="18"/>
      <c r="H276" s="18"/>
      <c r="I276" s="18"/>
      <c r="J276" s="18"/>
      <c r="K276" s="18"/>
      <c r="L276" s="18"/>
      <c r="M276" s="18"/>
      <c r="N276" s="18"/>
      <c r="O276" s="18"/>
      <c r="P276" s="18"/>
      <c r="Q276" s="18"/>
      <c r="R276" s="18"/>
      <c r="S276" s="18"/>
      <c r="T276" s="18"/>
      <c r="U276" s="18"/>
      <c r="V276" s="18"/>
      <c r="W276" s="18"/>
      <c r="X276" s="18"/>
      <c r="Y276" s="18"/>
      <c r="Z276" s="18"/>
    </row>
    <row r="277" spans="1:26" ht="15.75" customHeight="1">
      <c r="A277" s="18"/>
      <c r="B277" s="18"/>
      <c r="C277" s="18"/>
      <c r="D277" s="18"/>
      <c r="E277" s="18"/>
      <c r="F277" s="18"/>
      <c r="G277" s="18"/>
      <c r="H277" s="18"/>
      <c r="I277" s="18"/>
      <c r="J277" s="18"/>
      <c r="K277" s="18"/>
      <c r="L277" s="18"/>
      <c r="M277" s="18"/>
      <c r="N277" s="18"/>
      <c r="O277" s="18"/>
      <c r="P277" s="18"/>
      <c r="Q277" s="18"/>
      <c r="R277" s="18"/>
      <c r="S277" s="18"/>
      <c r="T277" s="18"/>
      <c r="U277" s="18"/>
      <c r="V277" s="18"/>
      <c r="W277" s="18"/>
      <c r="X277" s="18"/>
      <c r="Y277" s="18"/>
      <c r="Z277" s="18"/>
    </row>
    <row r="278" spans="1:26" ht="15.75" customHeight="1">
      <c r="A278" s="18"/>
      <c r="B278" s="18"/>
      <c r="C278" s="18"/>
      <c r="D278" s="18"/>
      <c r="E278" s="18"/>
      <c r="F278" s="18"/>
      <c r="G278" s="18"/>
      <c r="H278" s="18"/>
      <c r="I278" s="18"/>
      <c r="J278" s="18"/>
      <c r="K278" s="18"/>
      <c r="L278" s="18"/>
      <c r="M278" s="18"/>
      <c r="N278" s="18"/>
      <c r="O278" s="18"/>
      <c r="P278" s="18"/>
      <c r="Q278" s="18"/>
      <c r="R278" s="18"/>
      <c r="S278" s="18"/>
      <c r="T278" s="18"/>
      <c r="U278" s="18"/>
      <c r="V278" s="18"/>
      <c r="W278" s="18"/>
      <c r="X278" s="18"/>
      <c r="Y278" s="18"/>
      <c r="Z278" s="18"/>
    </row>
    <row r="279" spans="1:26" ht="15.75" customHeight="1">
      <c r="A279" s="18"/>
      <c r="B279" s="18"/>
      <c r="C279" s="18"/>
      <c r="D279" s="18"/>
      <c r="E279" s="18"/>
      <c r="F279" s="18"/>
      <c r="G279" s="18"/>
      <c r="H279" s="18"/>
      <c r="I279" s="18"/>
      <c r="J279" s="18"/>
      <c r="K279" s="18"/>
      <c r="L279" s="18"/>
      <c r="M279" s="18"/>
      <c r="N279" s="18"/>
      <c r="O279" s="18"/>
      <c r="P279" s="18"/>
      <c r="Q279" s="18"/>
      <c r="R279" s="18"/>
      <c r="S279" s="18"/>
      <c r="T279" s="18"/>
      <c r="U279" s="18"/>
      <c r="V279" s="18"/>
      <c r="W279" s="18"/>
      <c r="X279" s="18"/>
      <c r="Y279" s="18"/>
      <c r="Z279" s="18"/>
    </row>
    <row r="280" spans="1:26" ht="15.75" customHeight="1">
      <c r="A280" s="18"/>
      <c r="B280" s="18"/>
      <c r="C280" s="18"/>
      <c r="D280" s="18"/>
      <c r="E280" s="18"/>
      <c r="F280" s="18"/>
      <c r="G280" s="18"/>
      <c r="H280" s="18"/>
      <c r="I280" s="18"/>
      <c r="J280" s="18"/>
      <c r="K280" s="18"/>
      <c r="L280" s="18"/>
      <c r="M280" s="18"/>
      <c r="N280" s="18"/>
      <c r="O280" s="18"/>
      <c r="P280" s="18"/>
      <c r="Q280" s="18"/>
      <c r="R280" s="18"/>
      <c r="S280" s="18"/>
      <c r="T280" s="18"/>
      <c r="U280" s="18"/>
      <c r="V280" s="18"/>
      <c r="W280" s="18"/>
      <c r="X280" s="18"/>
      <c r="Y280" s="18"/>
      <c r="Z280" s="18"/>
    </row>
    <row r="281" spans="1:26" ht="15.75" customHeight="1">
      <c r="A281" s="18"/>
      <c r="B281" s="18"/>
      <c r="C281" s="18"/>
      <c r="D281" s="18"/>
      <c r="E281" s="18"/>
      <c r="F281" s="18"/>
      <c r="G281" s="18"/>
      <c r="H281" s="18"/>
      <c r="I281" s="18"/>
      <c r="J281" s="18"/>
      <c r="K281" s="18"/>
      <c r="L281" s="18"/>
      <c r="M281" s="18"/>
      <c r="N281" s="18"/>
      <c r="O281" s="18"/>
      <c r="P281" s="18"/>
      <c r="Q281" s="18"/>
      <c r="R281" s="18"/>
      <c r="S281" s="18"/>
      <c r="T281" s="18"/>
      <c r="U281" s="18"/>
      <c r="V281" s="18"/>
      <c r="W281" s="18"/>
      <c r="X281" s="18"/>
      <c r="Y281" s="18"/>
      <c r="Z281" s="18"/>
    </row>
    <row r="282" spans="1:26" ht="15.75" customHeight="1">
      <c r="A282" s="18"/>
      <c r="B282" s="18"/>
      <c r="C282" s="18"/>
      <c r="D282" s="18"/>
      <c r="E282" s="18"/>
      <c r="F282" s="18"/>
      <c r="G282" s="18"/>
      <c r="H282" s="18"/>
      <c r="I282" s="18"/>
      <c r="J282" s="18"/>
      <c r="K282" s="18"/>
      <c r="L282" s="18"/>
      <c r="M282" s="18"/>
      <c r="N282" s="18"/>
      <c r="O282" s="18"/>
      <c r="P282" s="18"/>
      <c r="Q282" s="18"/>
      <c r="R282" s="18"/>
      <c r="S282" s="18"/>
      <c r="T282" s="18"/>
      <c r="U282" s="18"/>
      <c r="V282" s="18"/>
      <c r="W282" s="18"/>
      <c r="X282" s="18"/>
      <c r="Y282" s="18"/>
      <c r="Z282" s="18"/>
    </row>
    <row r="283" spans="1:26" ht="15.75" customHeight="1"/>
    <row r="284" spans="1:26" ht="15.75" customHeight="1"/>
    <row r="285" spans="1:26" ht="15.75" customHeight="1"/>
    <row r="286" spans="1:26" ht="15.75" customHeight="1"/>
    <row r="287" spans="1:26" ht="15.75" customHeight="1"/>
    <row r="288" spans="1:26"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95">
    <mergeCell ref="R51:S51"/>
    <mergeCell ref="T51:U51"/>
    <mergeCell ref="V51:W51"/>
    <mergeCell ref="L52:M52"/>
    <mergeCell ref="N52:O52"/>
    <mergeCell ref="P52:Q52"/>
    <mergeCell ref="R52:S52"/>
    <mergeCell ref="T52:U52"/>
    <mergeCell ref="V52:W52"/>
    <mergeCell ref="B14:C14"/>
    <mergeCell ref="D14:I14"/>
    <mergeCell ref="J14:O14"/>
    <mergeCell ref="B15:C15"/>
    <mergeCell ref="N51:O51"/>
    <mergeCell ref="B9:C9"/>
    <mergeCell ref="D9:I9"/>
    <mergeCell ref="J9:O9"/>
    <mergeCell ref="A11:O11"/>
    <mergeCell ref="B13:C13"/>
    <mergeCell ref="D13:I13"/>
    <mergeCell ref="J13:O13"/>
    <mergeCell ref="D7:I7"/>
    <mergeCell ref="J7:O7"/>
    <mergeCell ref="B8:C8"/>
    <mergeCell ref="D8:I8"/>
    <mergeCell ref="J8:O8"/>
    <mergeCell ref="E81:F81"/>
    <mergeCell ref="I81:J82"/>
    <mergeCell ref="K81:O82"/>
    <mergeCell ref="E82:F82"/>
    <mergeCell ref="A1:O1"/>
    <mergeCell ref="A2:O2"/>
    <mergeCell ref="B4:C4"/>
    <mergeCell ref="D4:I4"/>
    <mergeCell ref="J4:O4"/>
    <mergeCell ref="D5:I5"/>
    <mergeCell ref="J5:O5"/>
    <mergeCell ref="B5:C5"/>
    <mergeCell ref="B6:C6"/>
    <mergeCell ref="D6:I6"/>
    <mergeCell ref="J6:O6"/>
    <mergeCell ref="B7:C7"/>
    <mergeCell ref="A82:B82"/>
    <mergeCell ref="C82:D82"/>
    <mergeCell ref="A80:B80"/>
    <mergeCell ref="C80:D80"/>
    <mergeCell ref="A81:B81"/>
    <mergeCell ref="C81:D81"/>
    <mergeCell ref="A79:B79"/>
    <mergeCell ref="C79:D79"/>
    <mergeCell ref="E79:F79"/>
    <mergeCell ref="I79:J80"/>
    <mergeCell ref="K79:O80"/>
    <mergeCell ref="E80:F80"/>
    <mergeCell ref="A77:B77"/>
    <mergeCell ref="C77:D77"/>
    <mergeCell ref="E77:F77"/>
    <mergeCell ref="I77:J78"/>
    <mergeCell ref="K77:O78"/>
    <mergeCell ref="E78:F78"/>
    <mergeCell ref="A78:B78"/>
    <mergeCell ref="C78:D78"/>
    <mergeCell ref="B72:K72"/>
    <mergeCell ref="A73:K73"/>
    <mergeCell ref="A76:B76"/>
    <mergeCell ref="C76:D76"/>
    <mergeCell ref="E76:F76"/>
    <mergeCell ref="B67:K67"/>
    <mergeCell ref="B68:K68"/>
    <mergeCell ref="B69:K69"/>
    <mergeCell ref="B70:K70"/>
    <mergeCell ref="B71:K71"/>
    <mergeCell ref="B62:K62"/>
    <mergeCell ref="B63:K63"/>
    <mergeCell ref="B64:K64"/>
    <mergeCell ref="B65:K65"/>
    <mergeCell ref="B66:K66"/>
    <mergeCell ref="A18:P18"/>
    <mergeCell ref="A51:A53"/>
    <mergeCell ref="B51:K53"/>
    <mergeCell ref="L51:M51"/>
    <mergeCell ref="B61:K61"/>
    <mergeCell ref="P51:Q51"/>
    <mergeCell ref="B54:K54"/>
    <mergeCell ref="B55:K55"/>
    <mergeCell ref="B56:K56"/>
    <mergeCell ref="B57:K57"/>
    <mergeCell ref="B58:K58"/>
    <mergeCell ref="B59:K59"/>
    <mergeCell ref="B60:K60"/>
    <mergeCell ref="D15:I15"/>
    <mergeCell ref="J15:O15"/>
    <mergeCell ref="B16:C16"/>
    <mergeCell ref="D16:I16"/>
    <mergeCell ref="J16:O16"/>
  </mergeCells>
  <pageMargins left="0.7" right="0.7" top="0.75" bottom="0.75" header="0" footer="0"/>
  <pageSetup orientation="landscape"/>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76923C"/>
  </sheetPr>
  <dimension ref="A1:U1000"/>
  <sheetViews>
    <sheetView workbookViewId="0"/>
  </sheetViews>
  <sheetFormatPr defaultColWidth="14.42578125" defaultRowHeight="15" customHeight="1"/>
  <cols>
    <col min="1" max="1" width="0.42578125" customWidth="1"/>
    <col min="2" max="2" width="28.42578125" customWidth="1"/>
    <col min="3" max="3" width="54.42578125" customWidth="1"/>
    <col min="4" max="4" width="116" customWidth="1"/>
    <col min="5" max="5" width="144.7109375" customWidth="1"/>
    <col min="6" max="21" width="10.7109375" customWidth="1"/>
  </cols>
  <sheetData>
    <row r="1" spans="1:21" ht="36.75" customHeight="1">
      <c r="A1" s="1"/>
      <c r="B1" s="505" t="s">
        <v>281</v>
      </c>
      <c r="C1" s="272"/>
      <c r="D1" s="272"/>
      <c r="E1" s="1"/>
      <c r="F1" s="1"/>
      <c r="G1" s="1"/>
      <c r="H1" s="1"/>
      <c r="I1" s="1"/>
      <c r="J1" s="1"/>
      <c r="K1" s="1"/>
      <c r="L1" s="1"/>
      <c r="M1" s="1"/>
      <c r="N1" s="1"/>
      <c r="O1" s="1"/>
      <c r="P1" s="1"/>
      <c r="Q1" s="1"/>
      <c r="R1" s="1"/>
      <c r="S1" s="1"/>
      <c r="T1" s="1"/>
      <c r="U1" s="1"/>
    </row>
    <row r="2" spans="1:21" ht="14.25" customHeight="1">
      <c r="A2" s="1"/>
      <c r="B2" s="1"/>
      <c r="C2" s="1"/>
      <c r="D2" s="1"/>
      <c r="E2" s="1"/>
      <c r="F2" s="1"/>
      <c r="G2" s="1"/>
      <c r="H2" s="1"/>
      <c r="I2" s="1"/>
      <c r="J2" s="1"/>
      <c r="K2" s="1"/>
      <c r="L2" s="1"/>
      <c r="M2" s="1"/>
      <c r="N2" s="1"/>
      <c r="O2" s="1"/>
      <c r="P2" s="1"/>
      <c r="Q2" s="1"/>
      <c r="R2" s="1"/>
      <c r="S2" s="1"/>
      <c r="T2" s="1"/>
      <c r="U2" s="1"/>
    </row>
    <row r="3" spans="1:21" ht="60">
      <c r="A3" s="1"/>
      <c r="B3" s="220"/>
      <c r="C3" s="221" t="s">
        <v>282</v>
      </c>
      <c r="D3" s="221" t="s">
        <v>283</v>
      </c>
      <c r="E3" s="1"/>
      <c r="F3" s="1"/>
      <c r="G3" s="1"/>
      <c r="H3" s="1"/>
      <c r="I3" s="1"/>
      <c r="J3" s="1"/>
      <c r="K3" s="1"/>
      <c r="L3" s="1"/>
      <c r="M3" s="1"/>
      <c r="N3" s="1"/>
      <c r="O3" s="1"/>
      <c r="P3" s="1"/>
      <c r="Q3" s="1"/>
      <c r="R3" s="1"/>
      <c r="S3" s="1"/>
      <c r="T3" s="1"/>
      <c r="U3" s="1"/>
    </row>
    <row r="4" spans="1:21" ht="67.5">
      <c r="A4" s="222" t="s">
        <v>284</v>
      </c>
      <c r="B4" s="223" t="s">
        <v>285</v>
      </c>
      <c r="C4" s="224" t="s">
        <v>286</v>
      </c>
      <c r="D4" s="225" t="s">
        <v>287</v>
      </c>
      <c r="E4" s="1"/>
      <c r="F4" s="1"/>
      <c r="G4" s="1"/>
      <c r="H4" s="1"/>
      <c r="I4" s="1"/>
      <c r="J4" s="1"/>
      <c r="K4" s="1"/>
      <c r="L4" s="1"/>
      <c r="M4" s="1"/>
      <c r="N4" s="1"/>
      <c r="O4" s="1"/>
      <c r="P4" s="1"/>
      <c r="Q4" s="1"/>
      <c r="R4" s="1"/>
      <c r="S4" s="1"/>
      <c r="T4" s="1"/>
      <c r="U4" s="1"/>
    </row>
    <row r="5" spans="1:21" ht="101.25">
      <c r="A5" s="222" t="s">
        <v>288</v>
      </c>
      <c r="B5" s="226" t="s">
        <v>289</v>
      </c>
      <c r="C5" s="227" t="s">
        <v>290</v>
      </c>
      <c r="D5" s="228" t="s">
        <v>291</v>
      </c>
      <c r="E5" s="1"/>
      <c r="F5" s="1"/>
      <c r="G5" s="1"/>
      <c r="H5" s="1"/>
      <c r="I5" s="1"/>
      <c r="J5" s="1"/>
      <c r="K5" s="1"/>
      <c r="L5" s="1"/>
      <c r="M5" s="1"/>
      <c r="N5" s="1"/>
      <c r="O5" s="1"/>
      <c r="P5" s="1"/>
      <c r="Q5" s="1"/>
      <c r="R5" s="1"/>
      <c r="S5" s="1"/>
      <c r="T5" s="1"/>
      <c r="U5" s="1"/>
    </row>
    <row r="6" spans="1:21" ht="67.5">
      <c r="A6" s="222" t="s">
        <v>153</v>
      </c>
      <c r="B6" s="229" t="s">
        <v>292</v>
      </c>
      <c r="C6" s="227" t="s">
        <v>293</v>
      </c>
      <c r="D6" s="228" t="s">
        <v>294</v>
      </c>
      <c r="E6" s="1"/>
      <c r="F6" s="1"/>
      <c r="G6" s="1"/>
      <c r="H6" s="1"/>
      <c r="I6" s="1"/>
      <c r="J6" s="1"/>
      <c r="K6" s="1"/>
      <c r="L6" s="1"/>
      <c r="M6" s="1"/>
      <c r="N6" s="1"/>
      <c r="O6" s="1"/>
      <c r="P6" s="1"/>
      <c r="Q6" s="1"/>
      <c r="R6" s="1"/>
      <c r="S6" s="1"/>
      <c r="T6" s="1"/>
      <c r="U6" s="1"/>
    </row>
    <row r="7" spans="1:21" ht="101.25">
      <c r="A7" s="222" t="s">
        <v>295</v>
      </c>
      <c r="B7" s="230" t="s">
        <v>296</v>
      </c>
      <c r="C7" s="227" t="s">
        <v>297</v>
      </c>
      <c r="D7" s="228" t="s">
        <v>298</v>
      </c>
      <c r="E7" s="1"/>
      <c r="F7" s="1"/>
      <c r="G7" s="1"/>
      <c r="H7" s="1"/>
      <c r="I7" s="1"/>
      <c r="J7" s="1"/>
      <c r="K7" s="1"/>
      <c r="L7" s="1"/>
      <c r="M7" s="1"/>
      <c r="N7" s="1"/>
      <c r="O7" s="1"/>
      <c r="P7" s="1"/>
      <c r="Q7" s="1"/>
      <c r="R7" s="1"/>
      <c r="S7" s="1"/>
      <c r="T7" s="1"/>
      <c r="U7" s="1"/>
    </row>
    <row r="8" spans="1:21" ht="67.5">
      <c r="A8" s="222" t="s">
        <v>299</v>
      </c>
      <c r="B8" s="231" t="s">
        <v>300</v>
      </c>
      <c r="C8" s="227" t="s">
        <v>301</v>
      </c>
      <c r="D8" s="228" t="s">
        <v>302</v>
      </c>
      <c r="E8" s="1"/>
      <c r="F8" s="1"/>
      <c r="G8" s="1"/>
      <c r="H8" s="1"/>
      <c r="I8" s="1"/>
      <c r="J8" s="1"/>
      <c r="K8" s="1"/>
      <c r="L8" s="1"/>
      <c r="M8" s="1"/>
      <c r="N8" s="1"/>
      <c r="O8" s="1"/>
      <c r="P8" s="1"/>
      <c r="Q8" s="1"/>
      <c r="R8" s="1"/>
      <c r="S8" s="1"/>
      <c r="T8" s="1"/>
      <c r="U8" s="1"/>
    </row>
    <row r="9" spans="1:21" ht="14.25" customHeight="1">
      <c r="A9" s="222"/>
      <c r="B9" s="222"/>
      <c r="C9" s="232"/>
      <c r="D9" s="232"/>
      <c r="E9" s="1"/>
      <c r="F9" s="1"/>
      <c r="G9" s="1"/>
      <c r="H9" s="1"/>
      <c r="I9" s="1"/>
      <c r="J9" s="1"/>
      <c r="K9" s="1"/>
      <c r="L9" s="1"/>
      <c r="M9" s="1"/>
      <c r="N9" s="1"/>
      <c r="O9" s="1"/>
      <c r="P9" s="1"/>
      <c r="Q9" s="1"/>
      <c r="R9" s="1"/>
      <c r="S9" s="1"/>
      <c r="T9" s="1"/>
      <c r="U9" s="1"/>
    </row>
    <row r="10" spans="1:21" ht="14.25" customHeight="1">
      <c r="A10" s="222"/>
      <c r="B10" s="233"/>
      <c r="C10" s="233"/>
      <c r="D10" s="233"/>
      <c r="E10" s="1"/>
      <c r="F10" s="1"/>
      <c r="G10" s="1"/>
      <c r="H10" s="1"/>
      <c r="I10" s="1"/>
      <c r="J10" s="1"/>
      <c r="K10" s="1"/>
      <c r="L10" s="1"/>
      <c r="M10" s="1"/>
      <c r="N10" s="1"/>
      <c r="O10" s="1"/>
      <c r="P10" s="1"/>
      <c r="Q10" s="1"/>
      <c r="R10" s="1"/>
      <c r="S10" s="1"/>
      <c r="T10" s="1"/>
      <c r="U10" s="1"/>
    </row>
    <row r="11" spans="1:21" ht="14.25" customHeight="1">
      <c r="A11" s="222"/>
      <c r="B11" s="222" t="s">
        <v>303</v>
      </c>
      <c r="C11" s="222" t="s">
        <v>304</v>
      </c>
      <c r="D11" s="222" t="s">
        <v>159</v>
      </c>
      <c r="E11" s="1"/>
      <c r="F11" s="1"/>
      <c r="G11" s="1"/>
      <c r="H11" s="1"/>
      <c r="I11" s="1"/>
      <c r="J11" s="1"/>
      <c r="K11" s="1"/>
      <c r="L11" s="1"/>
      <c r="M11" s="1"/>
      <c r="N11" s="1"/>
      <c r="O11" s="1"/>
      <c r="P11" s="1"/>
      <c r="Q11" s="1"/>
      <c r="R11" s="1"/>
      <c r="S11" s="1"/>
      <c r="T11" s="1"/>
      <c r="U11" s="1"/>
    </row>
    <row r="12" spans="1:21" ht="14.25" customHeight="1">
      <c r="A12" s="222"/>
      <c r="B12" s="222" t="s">
        <v>305</v>
      </c>
      <c r="C12" s="222" t="s">
        <v>168</v>
      </c>
      <c r="D12" s="222" t="s">
        <v>306</v>
      </c>
      <c r="E12" s="1"/>
      <c r="F12" s="1"/>
      <c r="G12" s="1"/>
      <c r="H12" s="1"/>
      <c r="I12" s="1"/>
      <c r="J12" s="1"/>
      <c r="K12" s="1"/>
      <c r="L12" s="1"/>
      <c r="M12" s="1"/>
      <c r="N12" s="1"/>
      <c r="O12" s="1"/>
      <c r="P12" s="1"/>
      <c r="Q12" s="1"/>
      <c r="R12" s="1"/>
      <c r="S12" s="1"/>
      <c r="T12" s="1"/>
      <c r="U12" s="1"/>
    </row>
    <row r="13" spans="1:21" ht="14.25" customHeight="1">
      <c r="A13" s="222"/>
      <c r="B13" s="222"/>
      <c r="C13" s="222" t="s">
        <v>145</v>
      </c>
      <c r="D13" s="222" t="s">
        <v>307</v>
      </c>
      <c r="E13" s="1"/>
      <c r="F13" s="1"/>
      <c r="G13" s="1"/>
      <c r="H13" s="1"/>
      <c r="I13" s="1"/>
      <c r="J13" s="1"/>
      <c r="K13" s="1"/>
      <c r="L13" s="1"/>
      <c r="M13" s="1"/>
      <c r="N13" s="1"/>
      <c r="O13" s="1"/>
      <c r="P13" s="1"/>
      <c r="Q13" s="1"/>
      <c r="R13" s="1"/>
      <c r="S13" s="1"/>
      <c r="T13" s="1"/>
      <c r="U13" s="1"/>
    </row>
    <row r="14" spans="1:21" ht="14.25" customHeight="1">
      <c r="A14" s="222"/>
      <c r="B14" s="222"/>
      <c r="C14" s="222" t="s">
        <v>308</v>
      </c>
      <c r="D14" s="222" t="s">
        <v>309</v>
      </c>
      <c r="E14" s="1"/>
      <c r="F14" s="1"/>
      <c r="G14" s="1"/>
      <c r="H14" s="1"/>
      <c r="I14" s="1"/>
      <c r="J14" s="1"/>
      <c r="K14" s="1"/>
      <c r="L14" s="1"/>
      <c r="M14" s="1"/>
      <c r="N14" s="1"/>
      <c r="O14" s="1"/>
      <c r="P14" s="1"/>
      <c r="Q14" s="1"/>
      <c r="R14" s="1"/>
      <c r="S14" s="1"/>
      <c r="T14" s="1"/>
      <c r="U14" s="1"/>
    </row>
    <row r="15" spans="1:21" ht="14.25" customHeight="1">
      <c r="A15" s="222"/>
      <c r="B15" s="222"/>
      <c r="C15" s="222" t="s">
        <v>310</v>
      </c>
      <c r="D15" s="222" t="s">
        <v>311</v>
      </c>
      <c r="E15" s="1"/>
      <c r="F15" s="1"/>
      <c r="G15" s="1"/>
      <c r="H15" s="1"/>
      <c r="I15" s="1"/>
      <c r="J15" s="1"/>
      <c r="K15" s="1"/>
      <c r="L15" s="1"/>
      <c r="M15" s="1"/>
      <c r="N15" s="1"/>
      <c r="O15" s="1"/>
      <c r="P15" s="1"/>
      <c r="Q15" s="1"/>
      <c r="R15" s="1"/>
      <c r="S15" s="1"/>
      <c r="T15" s="1"/>
      <c r="U15" s="1"/>
    </row>
    <row r="16" spans="1:21" ht="14.25" customHeight="1">
      <c r="A16" s="222"/>
      <c r="B16" s="222"/>
      <c r="C16" s="222"/>
      <c r="D16" s="222"/>
      <c r="E16" s="1"/>
      <c r="F16" s="1"/>
      <c r="G16" s="1"/>
      <c r="H16" s="1"/>
      <c r="I16" s="1"/>
      <c r="J16" s="1"/>
      <c r="K16" s="1"/>
      <c r="L16" s="1"/>
      <c r="M16" s="1"/>
      <c r="N16" s="1"/>
      <c r="O16" s="1"/>
    </row>
    <row r="17" spans="1:15" ht="14.25" customHeight="1">
      <c r="A17" s="222"/>
      <c r="B17" s="222"/>
      <c r="C17" s="222"/>
      <c r="D17" s="222"/>
      <c r="E17" s="1"/>
      <c r="F17" s="1"/>
      <c r="G17" s="1"/>
      <c r="H17" s="1"/>
      <c r="I17" s="1"/>
      <c r="J17" s="1"/>
      <c r="K17" s="1"/>
      <c r="L17" s="1"/>
      <c r="M17" s="1"/>
      <c r="N17" s="1"/>
      <c r="O17" s="1"/>
    </row>
    <row r="18" spans="1:15" ht="14.25" customHeight="1">
      <c r="A18" s="222"/>
      <c r="B18" s="1"/>
      <c r="C18" s="1"/>
      <c r="D18" s="1"/>
      <c r="E18" s="1"/>
      <c r="F18" s="1"/>
      <c r="G18" s="1"/>
      <c r="H18" s="1"/>
      <c r="I18" s="1"/>
      <c r="J18" s="1"/>
      <c r="K18" s="1"/>
      <c r="L18" s="1"/>
      <c r="M18" s="1"/>
      <c r="N18" s="1"/>
      <c r="O18" s="1"/>
    </row>
    <row r="19" spans="1:15" ht="14.25" customHeight="1">
      <c r="A19" s="222"/>
      <c r="B19" s="1"/>
      <c r="C19" s="1"/>
      <c r="D19" s="1"/>
      <c r="E19" s="1"/>
      <c r="F19" s="1"/>
      <c r="G19" s="1"/>
      <c r="H19" s="1"/>
      <c r="I19" s="1"/>
      <c r="J19" s="1"/>
      <c r="K19" s="1"/>
      <c r="L19" s="1"/>
      <c r="M19" s="1"/>
      <c r="N19" s="1"/>
      <c r="O19" s="1"/>
    </row>
    <row r="20" spans="1:15" ht="14.25" customHeight="1">
      <c r="A20" s="222"/>
      <c r="B20" s="1"/>
      <c r="C20" s="1"/>
      <c r="D20" s="1"/>
      <c r="E20" s="1"/>
      <c r="F20" s="1"/>
      <c r="G20" s="1"/>
      <c r="H20" s="1"/>
      <c r="I20" s="1"/>
      <c r="J20" s="1"/>
      <c r="K20" s="1"/>
      <c r="L20" s="1"/>
      <c r="M20" s="1"/>
      <c r="N20" s="1"/>
      <c r="O20" s="1"/>
    </row>
    <row r="21" spans="1:15" ht="14.25" customHeight="1">
      <c r="A21" s="222"/>
      <c r="B21" s="1"/>
      <c r="C21" s="1"/>
      <c r="D21" s="1"/>
      <c r="E21" s="1"/>
      <c r="F21" s="1"/>
      <c r="G21" s="1"/>
      <c r="H21" s="1"/>
      <c r="I21" s="1"/>
      <c r="J21" s="1"/>
      <c r="K21" s="1"/>
      <c r="L21" s="1"/>
      <c r="M21" s="1"/>
      <c r="N21" s="1"/>
      <c r="O21" s="1"/>
    </row>
    <row r="22" spans="1:15" ht="14.25" customHeight="1">
      <c r="A22" s="222"/>
      <c r="B22" s="222"/>
      <c r="C22" s="232"/>
      <c r="D22" s="232"/>
      <c r="E22" s="1"/>
      <c r="F22" s="1"/>
      <c r="G22" s="1"/>
      <c r="H22" s="1"/>
      <c r="I22" s="1"/>
      <c r="J22" s="1"/>
      <c r="K22" s="1"/>
      <c r="L22" s="1"/>
      <c r="M22" s="1"/>
      <c r="N22" s="1"/>
      <c r="O22" s="1"/>
    </row>
    <row r="23" spans="1:15" ht="14.25" customHeight="1">
      <c r="A23" s="222"/>
      <c r="B23" s="222"/>
      <c r="C23" s="232"/>
      <c r="D23" s="232"/>
      <c r="E23" s="1"/>
      <c r="F23" s="1"/>
      <c r="G23" s="1"/>
      <c r="H23" s="1"/>
      <c r="I23" s="1"/>
      <c r="J23" s="1"/>
      <c r="K23" s="1"/>
      <c r="L23" s="1"/>
      <c r="M23" s="1"/>
      <c r="N23" s="1"/>
      <c r="O23" s="1"/>
    </row>
    <row r="24" spans="1:15" ht="14.25" customHeight="1">
      <c r="A24" s="222"/>
      <c r="B24" s="222"/>
      <c r="C24" s="232"/>
      <c r="D24" s="232"/>
      <c r="E24" s="1"/>
      <c r="F24" s="1"/>
      <c r="G24" s="1"/>
      <c r="H24" s="1"/>
      <c r="I24" s="1"/>
      <c r="J24" s="1"/>
      <c r="K24" s="1"/>
      <c r="L24" s="1"/>
      <c r="M24" s="1"/>
      <c r="N24" s="1"/>
      <c r="O24" s="1"/>
    </row>
    <row r="25" spans="1:15" ht="14.25" customHeight="1">
      <c r="A25" s="222"/>
      <c r="B25" s="222"/>
      <c r="C25" s="232"/>
      <c r="D25" s="232"/>
      <c r="E25" s="1"/>
      <c r="F25" s="1"/>
      <c r="G25" s="1"/>
      <c r="H25" s="1"/>
      <c r="I25" s="1"/>
      <c r="J25" s="1"/>
      <c r="K25" s="1"/>
      <c r="L25" s="1"/>
      <c r="M25" s="1"/>
      <c r="N25" s="1"/>
      <c r="O25" s="1"/>
    </row>
    <row r="26" spans="1:15" ht="14.25" customHeight="1">
      <c r="A26" s="222"/>
      <c r="B26" s="222"/>
      <c r="C26" s="232"/>
      <c r="D26" s="232"/>
      <c r="E26" s="1"/>
      <c r="F26" s="1"/>
      <c r="G26" s="1"/>
      <c r="H26" s="1"/>
      <c r="I26" s="1"/>
      <c r="J26" s="1"/>
      <c r="K26" s="1"/>
      <c r="L26" s="1"/>
      <c r="M26" s="1"/>
      <c r="N26" s="1"/>
      <c r="O26" s="1"/>
    </row>
    <row r="27" spans="1:15" ht="14.25" customHeight="1">
      <c r="A27" s="222"/>
      <c r="B27" s="222"/>
      <c r="C27" s="232"/>
      <c r="D27" s="232"/>
      <c r="E27" s="1"/>
      <c r="F27" s="1"/>
      <c r="G27" s="1"/>
      <c r="H27" s="1"/>
      <c r="I27" s="1"/>
      <c r="J27" s="1"/>
      <c r="K27" s="1"/>
      <c r="L27" s="1"/>
      <c r="M27" s="1"/>
      <c r="N27" s="1"/>
      <c r="O27" s="1"/>
    </row>
    <row r="28" spans="1:15" ht="14.25" customHeight="1">
      <c r="A28" s="222"/>
      <c r="B28" s="222"/>
      <c r="C28" s="232"/>
      <c r="D28" s="232"/>
      <c r="E28" s="1"/>
      <c r="F28" s="1"/>
      <c r="G28" s="1"/>
      <c r="H28" s="1"/>
      <c r="I28" s="1"/>
      <c r="J28" s="1"/>
      <c r="K28" s="1"/>
      <c r="L28" s="1"/>
      <c r="M28" s="1"/>
      <c r="N28" s="1"/>
      <c r="O28" s="1"/>
    </row>
    <row r="29" spans="1:15" ht="14.25" customHeight="1">
      <c r="A29" s="222"/>
      <c r="B29" s="222"/>
      <c r="C29" s="232"/>
      <c r="D29" s="232"/>
      <c r="E29" s="1"/>
      <c r="F29" s="1"/>
      <c r="G29" s="1"/>
      <c r="H29" s="1"/>
      <c r="I29" s="1"/>
      <c r="J29" s="1"/>
      <c r="K29" s="1"/>
      <c r="L29" s="1"/>
      <c r="M29" s="1"/>
      <c r="N29" s="1"/>
      <c r="O29" s="1"/>
    </row>
    <row r="30" spans="1:15" ht="14.25" customHeight="1">
      <c r="A30" s="222"/>
      <c r="B30" s="222"/>
      <c r="C30" s="232"/>
      <c r="D30" s="232"/>
      <c r="E30" s="1"/>
      <c r="F30" s="1"/>
      <c r="G30" s="1"/>
      <c r="H30" s="1"/>
      <c r="I30" s="1"/>
      <c r="J30" s="1"/>
      <c r="K30" s="1"/>
      <c r="L30" s="1"/>
      <c r="M30" s="1"/>
      <c r="N30" s="1"/>
      <c r="O30" s="1"/>
    </row>
    <row r="31" spans="1:15" ht="14.25" customHeight="1">
      <c r="A31" s="222"/>
      <c r="B31" s="222"/>
      <c r="C31" s="232"/>
      <c r="D31" s="232"/>
      <c r="E31" s="1"/>
      <c r="F31" s="1"/>
      <c r="G31" s="1"/>
      <c r="H31" s="1"/>
      <c r="I31" s="1"/>
      <c r="J31" s="1"/>
      <c r="K31" s="1"/>
      <c r="L31" s="1"/>
      <c r="M31" s="1"/>
      <c r="N31" s="1"/>
      <c r="O31" s="1"/>
    </row>
    <row r="32" spans="1:15" ht="14.25" customHeight="1">
      <c r="A32" s="222"/>
      <c r="B32" s="222"/>
      <c r="C32" s="232"/>
      <c r="D32" s="232"/>
      <c r="E32" s="1"/>
      <c r="F32" s="1"/>
      <c r="G32" s="1"/>
      <c r="H32" s="1"/>
      <c r="I32" s="1"/>
      <c r="J32" s="1"/>
      <c r="K32" s="1"/>
      <c r="L32" s="1"/>
      <c r="M32" s="1"/>
      <c r="N32" s="1"/>
      <c r="O32" s="1"/>
    </row>
    <row r="33" spans="1:15" ht="14.25" customHeight="1">
      <c r="A33" s="222"/>
      <c r="B33" s="222"/>
      <c r="C33" s="232"/>
      <c r="D33" s="232"/>
      <c r="E33" s="1"/>
      <c r="F33" s="1"/>
      <c r="G33" s="1"/>
      <c r="H33" s="1"/>
      <c r="I33" s="1"/>
      <c r="J33" s="1"/>
      <c r="K33" s="1"/>
      <c r="L33" s="1"/>
      <c r="M33" s="1"/>
      <c r="N33" s="1"/>
      <c r="O33" s="1"/>
    </row>
    <row r="34" spans="1:15" ht="14.25" customHeight="1">
      <c r="A34" s="222"/>
      <c r="B34" s="222"/>
      <c r="C34" s="232"/>
      <c r="D34" s="232"/>
      <c r="E34" s="1"/>
      <c r="F34" s="1"/>
      <c r="G34" s="1"/>
      <c r="H34" s="1"/>
      <c r="I34" s="1"/>
      <c r="J34" s="1"/>
      <c r="K34" s="1"/>
      <c r="L34" s="1"/>
      <c r="M34" s="1"/>
      <c r="N34" s="1"/>
      <c r="O34" s="1"/>
    </row>
    <row r="35" spans="1:15" ht="14.25" customHeight="1">
      <c r="A35" s="222"/>
      <c r="B35" s="222"/>
      <c r="C35" s="232"/>
      <c r="D35" s="232"/>
      <c r="E35" s="1"/>
      <c r="F35" s="1"/>
      <c r="G35" s="1"/>
      <c r="H35" s="1"/>
      <c r="I35" s="1"/>
      <c r="J35" s="1"/>
      <c r="K35" s="1"/>
      <c r="L35" s="1"/>
      <c r="M35" s="1"/>
      <c r="N35" s="1"/>
      <c r="O35" s="1"/>
    </row>
    <row r="36" spans="1:15" ht="14.25" customHeight="1">
      <c r="A36" s="222"/>
      <c r="B36" s="222"/>
      <c r="C36" s="232"/>
      <c r="D36" s="232"/>
      <c r="E36" s="1"/>
      <c r="F36" s="1"/>
      <c r="G36" s="1"/>
      <c r="H36" s="1"/>
      <c r="I36" s="1"/>
      <c r="J36" s="1"/>
      <c r="K36" s="1"/>
      <c r="L36" s="1"/>
      <c r="M36" s="1"/>
      <c r="N36" s="1"/>
      <c r="O36" s="1"/>
    </row>
    <row r="37" spans="1:15" ht="14.25" customHeight="1">
      <c r="A37" s="222"/>
      <c r="B37" s="222"/>
      <c r="C37" s="232"/>
      <c r="D37" s="232"/>
      <c r="E37" s="1"/>
      <c r="F37" s="1"/>
      <c r="G37" s="1"/>
      <c r="H37" s="1"/>
      <c r="I37" s="1"/>
      <c r="J37" s="1"/>
      <c r="K37" s="1"/>
      <c r="L37" s="1"/>
      <c r="M37" s="1"/>
      <c r="N37" s="1"/>
      <c r="O37" s="1"/>
    </row>
    <row r="38" spans="1:15" ht="14.25" customHeight="1">
      <c r="A38" s="222"/>
      <c r="B38" s="222"/>
      <c r="C38" s="232"/>
      <c r="D38" s="232"/>
      <c r="E38" s="1"/>
      <c r="F38" s="1"/>
      <c r="G38" s="1"/>
      <c r="H38" s="1"/>
      <c r="I38" s="1"/>
      <c r="J38" s="1"/>
      <c r="K38" s="1"/>
      <c r="L38" s="1"/>
      <c r="M38" s="1"/>
      <c r="N38" s="1"/>
      <c r="O38" s="1"/>
    </row>
    <row r="39" spans="1:15" ht="14.25" customHeight="1">
      <c r="A39" s="222"/>
      <c r="B39" s="222"/>
      <c r="C39" s="232"/>
      <c r="D39" s="232"/>
      <c r="E39" s="1"/>
      <c r="F39" s="1"/>
      <c r="G39" s="1"/>
      <c r="H39" s="1"/>
      <c r="I39" s="1"/>
      <c r="J39" s="1"/>
      <c r="K39" s="1"/>
      <c r="L39" s="1"/>
      <c r="M39" s="1"/>
      <c r="N39" s="1"/>
      <c r="O39" s="1"/>
    </row>
    <row r="40" spans="1:15" ht="14.25" customHeight="1">
      <c r="A40" s="222"/>
      <c r="B40" s="222"/>
      <c r="C40" s="232"/>
      <c r="D40" s="232"/>
      <c r="E40" s="1"/>
      <c r="F40" s="1"/>
      <c r="G40" s="1"/>
      <c r="H40" s="1"/>
      <c r="I40" s="1"/>
      <c r="J40" s="1"/>
      <c r="K40" s="1"/>
      <c r="L40" s="1"/>
      <c r="M40" s="1"/>
      <c r="N40" s="1"/>
      <c r="O40" s="1"/>
    </row>
    <row r="41" spans="1:15" ht="14.25" customHeight="1">
      <c r="A41" s="222"/>
      <c r="B41" s="222"/>
      <c r="C41" s="232"/>
      <c r="D41" s="232"/>
      <c r="E41" s="1"/>
      <c r="F41" s="1"/>
      <c r="G41" s="1"/>
      <c r="H41" s="1"/>
      <c r="I41" s="1"/>
      <c r="J41" s="1"/>
      <c r="K41" s="1"/>
      <c r="L41" s="1"/>
      <c r="M41" s="1"/>
      <c r="N41" s="1"/>
      <c r="O41" s="1"/>
    </row>
    <row r="42" spans="1:15" ht="14.25" customHeight="1">
      <c r="A42" s="222"/>
      <c r="B42" s="222"/>
      <c r="C42" s="232"/>
      <c r="D42" s="232"/>
      <c r="E42" s="1"/>
      <c r="F42" s="1"/>
      <c r="G42" s="1"/>
      <c r="H42" s="1"/>
      <c r="I42" s="1"/>
      <c r="J42" s="1"/>
      <c r="K42" s="1"/>
      <c r="L42" s="1"/>
      <c r="M42" s="1"/>
      <c r="N42" s="1"/>
      <c r="O42" s="1"/>
    </row>
    <row r="43" spans="1:15" ht="14.25" customHeight="1">
      <c r="A43" s="222"/>
      <c r="B43" s="222"/>
      <c r="C43" s="232"/>
      <c r="D43" s="232"/>
      <c r="E43" s="1"/>
      <c r="F43" s="1"/>
      <c r="G43" s="1"/>
      <c r="H43" s="1"/>
      <c r="I43" s="1"/>
      <c r="J43" s="1"/>
      <c r="K43" s="1"/>
      <c r="L43" s="1"/>
      <c r="M43" s="1"/>
      <c r="N43" s="1"/>
      <c r="O43" s="1"/>
    </row>
    <row r="44" spans="1:15" ht="14.25" customHeight="1">
      <c r="A44" s="222"/>
      <c r="B44" s="222"/>
      <c r="C44" s="232"/>
      <c r="D44" s="232"/>
      <c r="E44" s="1"/>
      <c r="F44" s="1"/>
      <c r="G44" s="1"/>
      <c r="H44" s="1"/>
      <c r="I44" s="1"/>
      <c r="J44" s="1"/>
      <c r="K44" s="1"/>
      <c r="L44" s="1"/>
      <c r="M44" s="1"/>
      <c r="N44" s="1"/>
      <c r="O44" s="1"/>
    </row>
    <row r="45" spans="1:15" ht="14.25" customHeight="1">
      <c r="A45" s="222"/>
      <c r="B45" s="222"/>
      <c r="C45" s="232"/>
      <c r="D45" s="232"/>
      <c r="E45" s="1"/>
      <c r="F45" s="1"/>
      <c r="G45" s="1"/>
      <c r="H45" s="1"/>
      <c r="I45" s="1"/>
      <c r="J45" s="1"/>
      <c r="K45" s="1"/>
      <c r="L45" s="1"/>
      <c r="M45" s="1"/>
      <c r="N45" s="1"/>
      <c r="O45" s="1"/>
    </row>
    <row r="46" spans="1:15" ht="14.25" customHeight="1">
      <c r="A46" s="222"/>
      <c r="B46" s="222"/>
      <c r="C46" s="232"/>
      <c r="D46" s="232"/>
      <c r="E46" s="1"/>
      <c r="F46" s="1"/>
      <c r="G46" s="1"/>
      <c r="H46" s="1"/>
      <c r="I46" s="1"/>
      <c r="J46" s="1"/>
      <c r="K46" s="1"/>
      <c r="L46" s="1"/>
      <c r="M46" s="1"/>
      <c r="N46" s="1"/>
      <c r="O46" s="1"/>
    </row>
    <row r="47" spans="1:15" ht="14.25" customHeight="1">
      <c r="A47" s="222"/>
      <c r="B47" s="222"/>
      <c r="C47" s="232"/>
      <c r="D47" s="232"/>
      <c r="E47" s="1"/>
      <c r="F47" s="1"/>
      <c r="G47" s="1"/>
      <c r="H47" s="1"/>
      <c r="I47" s="1"/>
      <c r="J47" s="1"/>
      <c r="K47" s="1"/>
      <c r="L47" s="1"/>
      <c r="M47" s="1"/>
      <c r="N47" s="1"/>
      <c r="O47" s="1"/>
    </row>
    <row r="48" spans="1:15" ht="14.25" customHeight="1">
      <c r="A48" s="222"/>
      <c r="B48" s="222"/>
      <c r="C48" s="232"/>
      <c r="D48" s="232"/>
      <c r="E48" s="1"/>
      <c r="F48" s="1"/>
      <c r="G48" s="1"/>
      <c r="H48" s="1"/>
      <c r="I48" s="1"/>
      <c r="J48" s="1"/>
      <c r="K48" s="1"/>
      <c r="L48" s="1"/>
      <c r="M48" s="1"/>
      <c r="N48" s="1"/>
      <c r="O48" s="1"/>
    </row>
    <row r="49" spans="1:15" ht="14.25" customHeight="1">
      <c r="A49" s="222"/>
      <c r="B49" s="222"/>
      <c r="C49" s="232"/>
      <c r="D49" s="232"/>
      <c r="E49" s="1"/>
      <c r="F49" s="1"/>
      <c r="G49" s="1"/>
      <c r="H49" s="1"/>
      <c r="I49" s="1"/>
      <c r="J49" s="1"/>
      <c r="K49" s="1"/>
      <c r="L49" s="1"/>
      <c r="M49" s="1"/>
      <c r="N49" s="1"/>
      <c r="O49" s="1"/>
    </row>
    <row r="50" spans="1:15" ht="14.25" customHeight="1">
      <c r="A50" s="222"/>
      <c r="B50" s="222"/>
      <c r="C50" s="232"/>
      <c r="D50" s="232"/>
      <c r="E50" s="1"/>
      <c r="F50" s="1"/>
      <c r="G50" s="1"/>
      <c r="H50" s="1"/>
      <c r="I50" s="1"/>
      <c r="J50" s="1"/>
      <c r="K50" s="1"/>
      <c r="L50" s="1"/>
      <c r="M50" s="1"/>
      <c r="N50" s="1"/>
      <c r="O50" s="1"/>
    </row>
    <row r="51" spans="1:15" ht="14.25" customHeight="1">
      <c r="A51" s="222"/>
      <c r="B51" s="222"/>
      <c r="C51" s="232"/>
      <c r="D51" s="232"/>
      <c r="E51" s="1"/>
      <c r="F51" s="1"/>
      <c r="G51" s="1"/>
      <c r="H51" s="1"/>
      <c r="I51" s="1"/>
      <c r="J51" s="1"/>
      <c r="K51" s="1"/>
      <c r="L51" s="1"/>
      <c r="M51" s="1"/>
      <c r="N51" s="1"/>
      <c r="O51" s="1"/>
    </row>
    <row r="52" spans="1:15" ht="14.25" customHeight="1">
      <c r="A52" s="222"/>
      <c r="B52" s="234"/>
      <c r="C52" s="235"/>
      <c r="D52" s="235"/>
    </row>
    <row r="53" spans="1:15" ht="14.25" customHeight="1">
      <c r="A53" s="222"/>
      <c r="B53" s="234"/>
      <c r="C53" s="235"/>
      <c r="D53" s="235"/>
    </row>
    <row r="54" spans="1:15" ht="14.25" customHeight="1">
      <c r="A54" s="222"/>
      <c r="B54" s="234"/>
      <c r="C54" s="235"/>
      <c r="D54" s="235"/>
    </row>
    <row r="55" spans="1:15" ht="14.25" customHeight="1">
      <c r="A55" s="222"/>
      <c r="B55" s="234"/>
      <c r="C55" s="235"/>
      <c r="D55" s="235"/>
    </row>
    <row r="56" spans="1:15" ht="14.25" customHeight="1">
      <c r="A56" s="222"/>
      <c r="B56" s="234"/>
      <c r="C56" s="235"/>
      <c r="D56" s="235"/>
    </row>
    <row r="57" spans="1:15" ht="14.25" customHeight="1">
      <c r="A57" s="222"/>
      <c r="B57" s="234"/>
      <c r="C57" s="235"/>
      <c r="D57" s="235"/>
    </row>
    <row r="58" spans="1:15" ht="14.25" customHeight="1">
      <c r="A58" s="222"/>
      <c r="B58" s="234"/>
      <c r="C58" s="235"/>
      <c r="D58" s="235"/>
    </row>
    <row r="59" spans="1:15" ht="14.25" customHeight="1">
      <c r="A59" s="222"/>
      <c r="B59" s="234"/>
      <c r="C59" s="235"/>
      <c r="D59" s="235"/>
    </row>
    <row r="60" spans="1:15" ht="14.25" customHeight="1">
      <c r="A60" s="222"/>
      <c r="B60" s="234"/>
      <c r="C60" s="235"/>
      <c r="D60" s="235"/>
    </row>
    <row r="61" spans="1:15" ht="14.25" customHeight="1">
      <c r="A61" s="222"/>
      <c r="B61" s="234"/>
      <c r="C61" s="235"/>
      <c r="D61" s="235"/>
    </row>
    <row r="62" spans="1:15" ht="14.25" customHeight="1">
      <c r="A62" s="222"/>
      <c r="B62" s="234"/>
      <c r="C62" s="235"/>
      <c r="D62" s="235"/>
    </row>
    <row r="63" spans="1:15" ht="14.25" customHeight="1">
      <c r="A63" s="222"/>
      <c r="B63" s="234"/>
      <c r="C63" s="235"/>
      <c r="D63" s="235"/>
    </row>
    <row r="64" spans="1:15" ht="14.25" customHeight="1">
      <c r="A64" s="222"/>
      <c r="B64" s="234"/>
      <c r="C64" s="235"/>
      <c r="D64" s="235"/>
    </row>
    <row r="65" spans="1:4" ht="14.25" customHeight="1">
      <c r="A65" s="222"/>
      <c r="B65" s="234"/>
      <c r="C65" s="235"/>
      <c r="D65" s="235"/>
    </row>
    <row r="66" spans="1:4" ht="14.25" customHeight="1">
      <c r="A66" s="222"/>
      <c r="B66" s="234"/>
      <c r="C66" s="235"/>
      <c r="D66" s="235"/>
    </row>
    <row r="67" spans="1:4" ht="14.25" customHeight="1">
      <c r="A67" s="222"/>
      <c r="B67" s="234"/>
      <c r="C67" s="235"/>
      <c r="D67" s="235"/>
    </row>
    <row r="68" spans="1:4" ht="14.25" customHeight="1">
      <c r="A68" s="222"/>
      <c r="B68" s="234"/>
      <c r="C68" s="235"/>
      <c r="D68" s="235"/>
    </row>
    <row r="69" spans="1:4" ht="14.25" customHeight="1">
      <c r="A69" s="222"/>
      <c r="B69" s="234"/>
      <c r="C69" s="235"/>
      <c r="D69" s="235"/>
    </row>
    <row r="70" spans="1:4" ht="14.25" customHeight="1">
      <c r="A70" s="222"/>
      <c r="B70" s="234"/>
      <c r="C70" s="235"/>
      <c r="D70" s="235"/>
    </row>
    <row r="71" spans="1:4" ht="14.25" customHeight="1">
      <c r="A71" s="222"/>
      <c r="B71" s="234"/>
      <c r="C71" s="235"/>
      <c r="D71" s="235"/>
    </row>
    <row r="72" spans="1:4" ht="14.25" customHeight="1">
      <c r="A72" s="222"/>
      <c r="B72" s="234"/>
      <c r="C72" s="235"/>
      <c r="D72" s="235"/>
    </row>
    <row r="73" spans="1:4" ht="14.25" customHeight="1">
      <c r="A73" s="222"/>
      <c r="B73" s="234"/>
      <c r="C73" s="235"/>
      <c r="D73" s="235"/>
    </row>
    <row r="74" spans="1:4" ht="14.25" customHeight="1">
      <c r="A74" s="222"/>
      <c r="B74" s="234"/>
      <c r="C74" s="235"/>
      <c r="D74" s="235"/>
    </row>
    <row r="75" spans="1:4" ht="14.25" customHeight="1">
      <c r="A75" s="222"/>
      <c r="B75" s="234"/>
      <c r="C75" s="235"/>
      <c r="D75" s="235"/>
    </row>
    <row r="76" spans="1:4" ht="14.25" customHeight="1">
      <c r="A76" s="222"/>
      <c r="B76" s="234"/>
      <c r="C76" s="235"/>
      <c r="D76" s="235"/>
    </row>
    <row r="77" spans="1:4" ht="14.25" customHeight="1">
      <c r="A77" s="222"/>
      <c r="B77" s="234"/>
      <c r="C77" s="235"/>
      <c r="D77" s="235"/>
    </row>
    <row r="78" spans="1:4" ht="14.25" customHeight="1">
      <c r="A78" s="222"/>
      <c r="B78" s="234"/>
      <c r="C78" s="235"/>
      <c r="D78" s="235"/>
    </row>
    <row r="79" spans="1:4" ht="14.25" customHeight="1">
      <c r="A79" s="222"/>
      <c r="B79" s="234"/>
      <c r="C79" s="235"/>
      <c r="D79" s="235"/>
    </row>
    <row r="80" spans="1:4" ht="14.25" customHeight="1">
      <c r="A80" s="222"/>
      <c r="B80" s="234"/>
      <c r="C80" s="235"/>
      <c r="D80" s="235"/>
    </row>
    <row r="81" spans="1:4" ht="14.25" customHeight="1">
      <c r="A81" s="222"/>
      <c r="B81" s="234"/>
      <c r="C81" s="235"/>
      <c r="D81" s="235"/>
    </row>
    <row r="82" spans="1:4" ht="14.25" customHeight="1">
      <c r="A82" s="222"/>
      <c r="B82" s="234"/>
      <c r="C82" s="235"/>
      <c r="D82" s="235"/>
    </row>
    <row r="83" spans="1:4" ht="14.25" customHeight="1">
      <c r="A83" s="222"/>
      <c r="B83" s="234"/>
      <c r="C83" s="235"/>
      <c r="D83" s="235"/>
    </row>
    <row r="84" spans="1:4" ht="14.25" customHeight="1">
      <c r="A84" s="222"/>
      <c r="B84" s="234"/>
      <c r="C84" s="235"/>
      <c r="D84" s="235"/>
    </row>
    <row r="85" spans="1:4" ht="14.25" customHeight="1">
      <c r="A85" s="222"/>
      <c r="B85" s="234"/>
      <c r="C85" s="235"/>
      <c r="D85" s="235"/>
    </row>
    <row r="86" spans="1:4" ht="14.25" customHeight="1">
      <c r="A86" s="222"/>
      <c r="B86" s="234"/>
      <c r="C86" s="235"/>
      <c r="D86" s="235"/>
    </row>
    <row r="87" spans="1:4" ht="14.25" customHeight="1">
      <c r="A87" s="222"/>
      <c r="B87" s="234"/>
      <c r="C87" s="235"/>
      <c r="D87" s="235"/>
    </row>
    <row r="88" spans="1:4" ht="14.25" customHeight="1">
      <c r="A88" s="222"/>
      <c r="B88" s="234"/>
      <c r="C88" s="235"/>
      <c r="D88" s="235"/>
    </row>
    <row r="89" spans="1:4" ht="14.25" customHeight="1">
      <c r="A89" s="222"/>
      <c r="B89" s="234"/>
      <c r="C89" s="235"/>
      <c r="D89" s="235"/>
    </row>
    <row r="90" spans="1:4" ht="14.25" customHeight="1">
      <c r="A90" s="222"/>
      <c r="B90" s="234"/>
      <c r="C90" s="235"/>
      <c r="D90" s="235"/>
    </row>
    <row r="91" spans="1:4" ht="14.25" customHeight="1">
      <c r="A91" s="222"/>
      <c r="B91" s="234"/>
      <c r="C91" s="235"/>
      <c r="D91" s="235"/>
    </row>
    <row r="92" spans="1:4" ht="14.25" customHeight="1">
      <c r="A92" s="222"/>
      <c r="B92" s="234"/>
      <c r="C92" s="235"/>
      <c r="D92" s="235"/>
    </row>
    <row r="93" spans="1:4" ht="14.25" customHeight="1">
      <c r="A93" s="222"/>
      <c r="B93" s="234"/>
      <c r="C93" s="235"/>
      <c r="D93" s="235"/>
    </row>
    <row r="94" spans="1:4" ht="14.25" customHeight="1">
      <c r="A94" s="222"/>
      <c r="B94" s="234"/>
      <c r="C94" s="235"/>
      <c r="D94" s="235"/>
    </row>
    <row r="95" spans="1:4" ht="14.25" customHeight="1">
      <c r="A95" s="222"/>
      <c r="B95" s="234"/>
      <c r="C95" s="235"/>
      <c r="D95" s="235"/>
    </row>
    <row r="96" spans="1:4" ht="14.25" customHeight="1">
      <c r="A96" s="222"/>
      <c r="B96" s="234"/>
      <c r="C96" s="235"/>
      <c r="D96" s="235"/>
    </row>
    <row r="97" spans="1:4" ht="14.25" customHeight="1">
      <c r="A97" s="222"/>
      <c r="B97" s="234"/>
      <c r="C97" s="235"/>
      <c r="D97" s="235"/>
    </row>
    <row r="98" spans="1:4" ht="14.25" customHeight="1">
      <c r="A98" s="222"/>
      <c r="B98" s="234"/>
      <c r="C98" s="235"/>
      <c r="D98" s="235"/>
    </row>
    <row r="99" spans="1:4" ht="14.25" customHeight="1">
      <c r="A99" s="222"/>
      <c r="B99" s="234"/>
      <c r="C99" s="235"/>
      <c r="D99" s="235"/>
    </row>
    <row r="100" spans="1:4" ht="14.25" customHeight="1">
      <c r="A100" s="222"/>
      <c r="B100" s="234"/>
      <c r="C100" s="235"/>
      <c r="D100" s="235"/>
    </row>
    <row r="101" spans="1:4" ht="14.25" customHeight="1">
      <c r="A101" s="222"/>
      <c r="B101" s="234"/>
      <c r="C101" s="235"/>
      <c r="D101" s="235"/>
    </row>
    <row r="102" spans="1:4" ht="14.25" customHeight="1">
      <c r="A102" s="222"/>
      <c r="B102" s="234"/>
      <c r="C102" s="235"/>
      <c r="D102" s="235"/>
    </row>
    <row r="103" spans="1:4" ht="14.25" customHeight="1">
      <c r="A103" s="222"/>
      <c r="B103" s="234"/>
      <c r="C103" s="235"/>
      <c r="D103" s="235"/>
    </row>
    <row r="104" spans="1:4" ht="14.25" customHeight="1">
      <c r="A104" s="222"/>
      <c r="B104" s="234"/>
      <c r="C104" s="235"/>
      <c r="D104" s="235"/>
    </row>
    <row r="105" spans="1:4" ht="14.25" customHeight="1">
      <c r="A105" s="222"/>
      <c r="B105" s="234"/>
      <c r="C105" s="235"/>
      <c r="D105" s="235"/>
    </row>
    <row r="106" spans="1:4" ht="14.25" customHeight="1">
      <c r="A106" s="222"/>
      <c r="B106" s="234"/>
      <c r="C106" s="235"/>
      <c r="D106" s="235"/>
    </row>
    <row r="107" spans="1:4" ht="14.25" customHeight="1">
      <c r="A107" s="222"/>
      <c r="B107" s="234"/>
      <c r="C107" s="235"/>
      <c r="D107" s="235"/>
    </row>
    <row r="108" spans="1:4" ht="14.25" customHeight="1">
      <c r="A108" s="222"/>
      <c r="B108" s="234"/>
      <c r="C108" s="235"/>
      <c r="D108" s="235"/>
    </row>
    <row r="109" spans="1:4" ht="14.25" customHeight="1">
      <c r="A109" s="222"/>
      <c r="B109" s="234"/>
      <c r="C109" s="235"/>
      <c r="D109" s="235"/>
    </row>
    <row r="110" spans="1:4" ht="14.25" customHeight="1">
      <c r="A110" s="222"/>
      <c r="B110" s="234"/>
      <c r="C110" s="235"/>
      <c r="D110" s="235"/>
    </row>
    <row r="111" spans="1:4" ht="14.25" customHeight="1">
      <c r="A111" s="222"/>
      <c r="B111" s="234"/>
      <c r="C111" s="235"/>
      <c r="D111" s="235"/>
    </row>
    <row r="112" spans="1:4" ht="14.25" customHeight="1">
      <c r="A112" s="222"/>
      <c r="B112" s="234"/>
      <c r="C112" s="235"/>
      <c r="D112" s="235"/>
    </row>
    <row r="113" spans="1:4" ht="14.25" customHeight="1">
      <c r="A113" s="222"/>
      <c r="B113" s="234"/>
      <c r="C113" s="235"/>
      <c r="D113" s="235"/>
    </row>
    <row r="114" spans="1:4" ht="14.25" customHeight="1">
      <c r="A114" s="222"/>
      <c r="B114" s="234"/>
      <c r="C114" s="235"/>
      <c r="D114" s="235"/>
    </row>
    <row r="115" spans="1:4" ht="14.25" customHeight="1">
      <c r="A115" s="222"/>
      <c r="B115" s="234"/>
      <c r="C115" s="235"/>
      <c r="D115" s="235"/>
    </row>
    <row r="116" spans="1:4" ht="14.25" customHeight="1">
      <c r="A116" s="222"/>
      <c r="B116" s="234"/>
      <c r="C116" s="235"/>
      <c r="D116" s="235"/>
    </row>
    <row r="117" spans="1:4" ht="14.25" customHeight="1">
      <c r="A117" s="222"/>
      <c r="B117" s="234"/>
      <c r="C117" s="235"/>
      <c r="D117" s="235"/>
    </row>
    <row r="118" spans="1:4" ht="14.25" customHeight="1">
      <c r="A118" s="222"/>
      <c r="B118" s="234"/>
      <c r="C118" s="235"/>
      <c r="D118" s="235"/>
    </row>
    <row r="119" spans="1:4" ht="14.25" customHeight="1">
      <c r="A119" s="222"/>
      <c r="B119" s="234"/>
      <c r="C119" s="235"/>
      <c r="D119" s="235"/>
    </row>
    <row r="120" spans="1:4" ht="14.25" customHeight="1">
      <c r="A120" s="222"/>
      <c r="B120" s="234"/>
      <c r="C120" s="235"/>
      <c r="D120" s="235"/>
    </row>
    <row r="121" spans="1:4" ht="14.25" customHeight="1">
      <c r="A121" s="222"/>
      <c r="B121" s="234"/>
      <c r="C121" s="235"/>
      <c r="D121" s="235"/>
    </row>
    <row r="122" spans="1:4" ht="14.25" customHeight="1">
      <c r="A122" s="222"/>
      <c r="B122" s="234"/>
      <c r="C122" s="235"/>
      <c r="D122" s="235"/>
    </row>
    <row r="123" spans="1:4" ht="14.25" customHeight="1">
      <c r="A123" s="222"/>
      <c r="B123" s="234"/>
      <c r="C123" s="235"/>
      <c r="D123" s="235"/>
    </row>
    <row r="124" spans="1:4" ht="14.25" customHeight="1">
      <c r="A124" s="222"/>
      <c r="B124" s="234"/>
      <c r="C124" s="235"/>
      <c r="D124" s="235"/>
    </row>
    <row r="125" spans="1:4" ht="14.25" customHeight="1">
      <c r="A125" s="222"/>
      <c r="B125" s="234"/>
      <c r="C125" s="235"/>
      <c r="D125" s="235"/>
    </row>
    <row r="126" spans="1:4" ht="14.25" customHeight="1">
      <c r="A126" s="222"/>
      <c r="B126" s="234"/>
      <c r="C126" s="235"/>
      <c r="D126" s="235"/>
    </row>
    <row r="127" spans="1:4" ht="14.25" customHeight="1">
      <c r="A127" s="222"/>
      <c r="B127" s="234"/>
      <c r="C127" s="235"/>
      <c r="D127" s="235"/>
    </row>
    <row r="128" spans="1:4" ht="14.25" customHeight="1">
      <c r="A128" s="222"/>
      <c r="B128" s="234"/>
      <c r="C128" s="235"/>
      <c r="D128" s="235"/>
    </row>
    <row r="129" spans="1:4" ht="14.25" customHeight="1">
      <c r="A129" s="222"/>
      <c r="B129" s="234"/>
      <c r="C129" s="235"/>
      <c r="D129" s="235"/>
    </row>
    <row r="130" spans="1:4" ht="14.25" customHeight="1">
      <c r="A130" s="222"/>
      <c r="B130" s="234"/>
      <c r="C130" s="235"/>
      <c r="D130" s="235"/>
    </row>
    <row r="131" spans="1:4" ht="14.25" customHeight="1">
      <c r="A131" s="222"/>
      <c r="B131" s="234"/>
      <c r="C131" s="235"/>
      <c r="D131" s="235"/>
    </row>
    <row r="132" spans="1:4" ht="14.25" customHeight="1">
      <c r="A132" s="222"/>
      <c r="B132" s="234"/>
      <c r="C132" s="235"/>
      <c r="D132" s="235"/>
    </row>
    <row r="133" spans="1:4" ht="14.25" customHeight="1">
      <c r="A133" s="222"/>
      <c r="B133" s="234"/>
      <c r="C133" s="235"/>
      <c r="D133" s="235"/>
    </row>
    <row r="134" spans="1:4" ht="14.25" customHeight="1">
      <c r="A134" s="222"/>
      <c r="B134" s="234"/>
      <c r="C134" s="235"/>
      <c r="D134" s="235"/>
    </row>
    <row r="135" spans="1:4" ht="14.25" customHeight="1">
      <c r="A135" s="222"/>
      <c r="B135" s="234"/>
      <c r="C135" s="235"/>
      <c r="D135" s="235"/>
    </row>
    <row r="136" spans="1:4" ht="14.25" customHeight="1">
      <c r="A136" s="222"/>
      <c r="B136" s="234"/>
      <c r="C136" s="235"/>
      <c r="D136" s="235"/>
    </row>
    <row r="137" spans="1:4" ht="14.25" customHeight="1">
      <c r="A137" s="222"/>
      <c r="B137" s="234"/>
      <c r="C137" s="235"/>
      <c r="D137" s="235"/>
    </row>
    <row r="138" spans="1:4" ht="14.25" customHeight="1">
      <c r="A138" s="222"/>
      <c r="B138" s="234"/>
      <c r="C138" s="235"/>
      <c r="D138" s="235"/>
    </row>
    <row r="139" spans="1:4" ht="14.25" customHeight="1">
      <c r="A139" s="222"/>
      <c r="B139" s="234"/>
      <c r="C139" s="235"/>
      <c r="D139" s="235"/>
    </row>
    <row r="140" spans="1:4" ht="14.25" customHeight="1">
      <c r="A140" s="222"/>
      <c r="B140" s="234"/>
      <c r="C140" s="235"/>
      <c r="D140" s="235"/>
    </row>
    <row r="141" spans="1:4" ht="14.25" customHeight="1">
      <c r="A141" s="222"/>
      <c r="B141" s="234"/>
      <c r="C141" s="235"/>
      <c r="D141" s="235"/>
    </row>
    <row r="142" spans="1:4" ht="14.25" customHeight="1">
      <c r="A142" s="222"/>
      <c r="B142" s="234"/>
      <c r="C142" s="235"/>
      <c r="D142" s="235"/>
    </row>
    <row r="143" spans="1:4" ht="14.25" customHeight="1">
      <c r="A143" s="222"/>
      <c r="B143" s="234"/>
      <c r="C143" s="235"/>
      <c r="D143" s="235"/>
    </row>
    <row r="144" spans="1:4" ht="14.25" customHeight="1">
      <c r="A144" s="222"/>
      <c r="B144" s="234"/>
      <c r="C144" s="235"/>
      <c r="D144" s="235"/>
    </row>
    <row r="145" spans="1:4" ht="14.25" customHeight="1">
      <c r="A145" s="222"/>
      <c r="B145" s="234"/>
      <c r="C145" s="235"/>
      <c r="D145" s="235"/>
    </row>
    <row r="146" spans="1:4" ht="14.25" customHeight="1">
      <c r="A146" s="222"/>
      <c r="B146" s="234"/>
      <c r="C146" s="235"/>
      <c r="D146" s="235"/>
    </row>
    <row r="147" spans="1:4" ht="14.25" customHeight="1">
      <c r="A147" s="222"/>
      <c r="B147" s="234"/>
      <c r="C147" s="235"/>
      <c r="D147" s="235"/>
    </row>
    <row r="148" spans="1:4" ht="14.25" customHeight="1">
      <c r="A148" s="222"/>
      <c r="B148" s="234"/>
      <c r="C148" s="235"/>
      <c r="D148" s="235"/>
    </row>
    <row r="149" spans="1:4" ht="14.25" customHeight="1">
      <c r="A149" s="222"/>
      <c r="B149" s="234"/>
      <c r="C149" s="235"/>
      <c r="D149" s="235"/>
    </row>
    <row r="150" spans="1:4" ht="14.25" customHeight="1">
      <c r="A150" s="222"/>
      <c r="B150" s="234"/>
      <c r="C150" s="235"/>
      <c r="D150" s="235"/>
    </row>
    <row r="151" spans="1:4" ht="14.25" customHeight="1">
      <c r="A151" s="222"/>
      <c r="B151" s="234"/>
      <c r="C151" s="235"/>
      <c r="D151" s="235"/>
    </row>
    <row r="152" spans="1:4" ht="14.25" customHeight="1">
      <c r="A152" s="222"/>
      <c r="B152" s="234"/>
      <c r="C152" s="235"/>
      <c r="D152" s="235"/>
    </row>
    <row r="153" spans="1:4" ht="14.25" customHeight="1">
      <c r="A153" s="222"/>
      <c r="B153" s="234"/>
      <c r="C153" s="235"/>
      <c r="D153" s="235"/>
    </row>
    <row r="154" spans="1:4" ht="14.25" customHeight="1">
      <c r="A154" s="222"/>
      <c r="B154" s="234"/>
      <c r="C154" s="235"/>
      <c r="D154" s="235"/>
    </row>
    <row r="155" spans="1:4" ht="14.25" customHeight="1">
      <c r="A155" s="222"/>
      <c r="B155" s="234"/>
      <c r="C155" s="235"/>
      <c r="D155" s="235"/>
    </row>
    <row r="156" spans="1:4" ht="14.25" customHeight="1">
      <c r="A156" s="222"/>
      <c r="B156" s="234"/>
      <c r="C156" s="235"/>
      <c r="D156" s="235"/>
    </row>
    <row r="157" spans="1:4" ht="14.25" customHeight="1">
      <c r="A157" s="222"/>
      <c r="B157" s="234"/>
      <c r="C157" s="235"/>
      <c r="D157" s="235"/>
    </row>
    <row r="158" spans="1:4" ht="14.25" customHeight="1">
      <c r="A158" s="222"/>
      <c r="B158" s="234"/>
      <c r="C158" s="235"/>
      <c r="D158" s="235"/>
    </row>
    <row r="159" spans="1:4" ht="14.25" customHeight="1">
      <c r="A159" s="222"/>
      <c r="B159" s="234"/>
      <c r="C159" s="235"/>
      <c r="D159" s="235"/>
    </row>
    <row r="160" spans="1:4" ht="14.25" customHeight="1">
      <c r="A160" s="222"/>
      <c r="B160" s="234"/>
      <c r="C160" s="235"/>
      <c r="D160" s="235"/>
    </row>
    <row r="161" spans="1:4" ht="14.25" customHeight="1">
      <c r="A161" s="222"/>
      <c r="B161" s="234"/>
      <c r="C161" s="235"/>
      <c r="D161" s="235"/>
    </row>
    <row r="162" spans="1:4" ht="14.25" customHeight="1">
      <c r="A162" s="222"/>
      <c r="B162" s="234"/>
      <c r="C162" s="235"/>
      <c r="D162" s="235"/>
    </row>
    <row r="163" spans="1:4" ht="14.25" customHeight="1">
      <c r="A163" s="222"/>
      <c r="B163" s="234"/>
      <c r="C163" s="235"/>
      <c r="D163" s="235"/>
    </row>
    <row r="164" spans="1:4" ht="14.25" customHeight="1">
      <c r="A164" s="222"/>
      <c r="B164" s="234"/>
      <c r="C164" s="235"/>
      <c r="D164" s="235"/>
    </row>
    <row r="165" spans="1:4" ht="14.25" customHeight="1">
      <c r="A165" s="222"/>
      <c r="B165" s="234"/>
      <c r="C165" s="235"/>
      <c r="D165" s="235"/>
    </row>
    <row r="166" spans="1:4" ht="14.25" customHeight="1">
      <c r="A166" s="222"/>
      <c r="B166" s="234"/>
      <c r="C166" s="235"/>
      <c r="D166" s="235"/>
    </row>
    <row r="167" spans="1:4" ht="14.25" customHeight="1">
      <c r="A167" s="222"/>
      <c r="B167" s="234"/>
      <c r="C167" s="235"/>
      <c r="D167" s="235"/>
    </row>
    <row r="168" spans="1:4" ht="14.25" customHeight="1">
      <c r="A168" s="222"/>
      <c r="B168" s="234"/>
      <c r="C168" s="235"/>
      <c r="D168" s="235"/>
    </row>
    <row r="169" spans="1:4" ht="14.25" customHeight="1">
      <c r="A169" s="222"/>
      <c r="B169" s="234"/>
      <c r="C169" s="235"/>
      <c r="D169" s="235"/>
    </row>
    <row r="170" spans="1:4" ht="14.25" customHeight="1">
      <c r="A170" s="222"/>
      <c r="B170" s="234"/>
      <c r="C170" s="235"/>
      <c r="D170" s="235"/>
    </row>
    <row r="171" spans="1:4" ht="14.25" customHeight="1">
      <c r="A171" s="222"/>
      <c r="B171" s="234"/>
      <c r="C171" s="235"/>
      <c r="D171" s="235"/>
    </row>
    <row r="172" spans="1:4" ht="14.25" customHeight="1">
      <c r="A172" s="222"/>
      <c r="B172" s="234"/>
      <c r="C172" s="235"/>
      <c r="D172" s="235"/>
    </row>
    <row r="173" spans="1:4" ht="14.25" customHeight="1">
      <c r="A173" s="222"/>
      <c r="B173" s="234"/>
      <c r="C173" s="235"/>
      <c r="D173" s="235"/>
    </row>
    <row r="174" spans="1:4" ht="14.25" customHeight="1">
      <c r="A174" s="222"/>
      <c r="B174" s="234"/>
      <c r="C174" s="235"/>
      <c r="D174" s="235"/>
    </row>
    <row r="175" spans="1:4" ht="14.25" customHeight="1">
      <c r="A175" s="222"/>
      <c r="B175" s="234"/>
      <c r="C175" s="235"/>
      <c r="D175" s="235"/>
    </row>
    <row r="176" spans="1:4" ht="14.25" customHeight="1">
      <c r="A176" s="222"/>
      <c r="B176" s="234"/>
      <c r="C176" s="235"/>
      <c r="D176" s="235"/>
    </row>
    <row r="177" spans="1:4" ht="14.25" customHeight="1">
      <c r="A177" s="222"/>
      <c r="B177" s="234"/>
      <c r="C177" s="235"/>
      <c r="D177" s="235"/>
    </row>
    <row r="178" spans="1:4" ht="14.25" customHeight="1">
      <c r="A178" s="222"/>
      <c r="B178" s="234"/>
      <c r="C178" s="235"/>
      <c r="D178" s="235"/>
    </row>
    <row r="179" spans="1:4" ht="14.25" customHeight="1">
      <c r="A179" s="222"/>
      <c r="B179" s="234"/>
      <c r="C179" s="235"/>
      <c r="D179" s="235"/>
    </row>
    <row r="180" spans="1:4" ht="14.25" customHeight="1">
      <c r="A180" s="222"/>
      <c r="B180" s="234"/>
      <c r="C180" s="235"/>
      <c r="D180" s="235"/>
    </row>
    <row r="181" spans="1:4" ht="14.25" customHeight="1">
      <c r="A181" s="222"/>
      <c r="B181" s="234"/>
      <c r="C181" s="235"/>
      <c r="D181" s="235"/>
    </row>
    <row r="182" spans="1:4" ht="14.25" customHeight="1">
      <c r="A182" s="222"/>
      <c r="B182" s="234"/>
      <c r="C182" s="235"/>
      <c r="D182" s="235"/>
    </row>
    <row r="183" spans="1:4" ht="14.25" customHeight="1">
      <c r="A183" s="222"/>
      <c r="B183" s="234"/>
      <c r="C183" s="235"/>
      <c r="D183" s="235"/>
    </row>
    <row r="184" spans="1:4" ht="14.25" customHeight="1">
      <c r="A184" s="222"/>
      <c r="B184" s="234"/>
      <c r="C184" s="235"/>
      <c r="D184" s="235"/>
    </row>
    <row r="185" spans="1:4" ht="14.25" customHeight="1">
      <c r="A185" s="222"/>
      <c r="B185" s="234"/>
      <c r="C185" s="235"/>
      <c r="D185" s="235"/>
    </row>
    <row r="186" spans="1:4" ht="14.25" customHeight="1">
      <c r="A186" s="222"/>
      <c r="B186" s="234"/>
      <c r="C186" s="235"/>
      <c r="D186" s="235"/>
    </row>
    <row r="187" spans="1:4" ht="14.25" customHeight="1">
      <c r="A187" s="222"/>
      <c r="B187" s="234"/>
      <c r="C187" s="235"/>
      <c r="D187" s="235"/>
    </row>
    <row r="188" spans="1:4" ht="14.25" customHeight="1">
      <c r="A188" s="222"/>
      <c r="B188" s="234"/>
      <c r="C188" s="235"/>
      <c r="D188" s="235"/>
    </row>
    <row r="189" spans="1:4" ht="14.25" customHeight="1">
      <c r="A189" s="222"/>
      <c r="B189" s="234"/>
      <c r="C189" s="235"/>
      <c r="D189" s="235"/>
    </row>
    <row r="190" spans="1:4" ht="14.25" customHeight="1">
      <c r="A190" s="222"/>
      <c r="B190" s="234"/>
      <c r="C190" s="235"/>
      <c r="D190" s="235"/>
    </row>
    <row r="191" spans="1:4" ht="14.25" customHeight="1">
      <c r="A191" s="222"/>
      <c r="B191" s="234"/>
      <c r="C191" s="235"/>
      <c r="D191" s="235"/>
    </row>
    <row r="192" spans="1:4" ht="14.25" customHeight="1">
      <c r="A192" s="222"/>
      <c r="B192" s="234"/>
      <c r="C192" s="235"/>
      <c r="D192" s="235"/>
    </row>
    <row r="193" spans="1:4" ht="14.25" customHeight="1">
      <c r="A193" s="222"/>
      <c r="B193" s="234"/>
      <c r="C193" s="235"/>
      <c r="D193" s="235"/>
    </row>
    <row r="194" spans="1:4" ht="14.25" customHeight="1">
      <c r="A194" s="222"/>
      <c r="B194" s="234"/>
      <c r="C194" s="235"/>
      <c r="D194" s="235"/>
    </row>
    <row r="195" spans="1:4" ht="14.25" customHeight="1">
      <c r="A195" s="222"/>
      <c r="B195" s="234"/>
      <c r="C195" s="235"/>
      <c r="D195" s="235"/>
    </row>
    <row r="196" spans="1:4" ht="14.25" customHeight="1">
      <c r="A196" s="222"/>
      <c r="B196" s="234"/>
      <c r="C196" s="235"/>
      <c r="D196" s="235"/>
    </row>
    <row r="197" spans="1:4" ht="14.25" customHeight="1">
      <c r="A197" s="222"/>
      <c r="B197" s="234"/>
      <c r="C197" s="235"/>
      <c r="D197" s="235"/>
    </row>
    <row r="198" spans="1:4" ht="14.25" customHeight="1">
      <c r="A198" s="222"/>
      <c r="B198" s="234"/>
      <c r="C198" s="235"/>
      <c r="D198" s="235"/>
    </row>
    <row r="199" spans="1:4" ht="14.25" customHeight="1">
      <c r="A199" s="222"/>
      <c r="B199" s="234"/>
      <c r="C199" s="235"/>
      <c r="D199" s="235"/>
    </row>
    <row r="200" spans="1:4" ht="14.25" customHeight="1">
      <c r="A200" s="222"/>
      <c r="B200" s="234"/>
      <c r="C200" s="235"/>
      <c r="D200" s="235"/>
    </row>
    <row r="201" spans="1:4" ht="14.25" customHeight="1">
      <c r="A201" s="222"/>
      <c r="B201" s="234"/>
      <c r="C201" s="235"/>
      <c r="D201" s="235"/>
    </row>
    <row r="202" spans="1:4" ht="14.25" customHeight="1">
      <c r="A202" s="222"/>
      <c r="B202" s="234"/>
      <c r="C202" s="235"/>
      <c r="D202" s="235"/>
    </row>
    <row r="203" spans="1:4" ht="14.25" customHeight="1">
      <c r="A203" s="222"/>
      <c r="B203" s="234"/>
      <c r="C203" s="235"/>
      <c r="D203" s="235"/>
    </row>
    <row r="204" spans="1:4" ht="14.25" customHeight="1">
      <c r="A204" s="222"/>
      <c r="B204" s="234"/>
      <c r="C204" s="235"/>
      <c r="D204" s="235"/>
    </row>
    <row r="205" spans="1:4" ht="14.25" customHeight="1">
      <c r="A205" s="222"/>
      <c r="B205" s="234"/>
      <c r="C205" s="235"/>
      <c r="D205" s="235"/>
    </row>
    <row r="206" spans="1:4" ht="14.25" customHeight="1">
      <c r="A206" s="222"/>
      <c r="B206" s="234"/>
      <c r="C206" s="235"/>
      <c r="D206" s="235"/>
    </row>
    <row r="207" spans="1:4" ht="14.25" customHeight="1">
      <c r="A207" s="222"/>
      <c r="B207" s="234"/>
      <c r="C207" s="235"/>
      <c r="D207" s="235"/>
    </row>
    <row r="208" spans="1:4" ht="14.25" customHeight="1">
      <c r="A208" s="1"/>
      <c r="B208" s="234"/>
      <c r="C208" s="234"/>
      <c r="D208" s="234"/>
    </row>
    <row r="209" spans="1:8" ht="14.25" customHeight="1">
      <c r="A209" s="1"/>
      <c r="B209" s="236" t="s">
        <v>312</v>
      </c>
      <c r="C209" s="236" t="s">
        <v>313</v>
      </c>
      <c r="D209" s="18" t="s">
        <v>312</v>
      </c>
      <c r="E209" s="18" t="s">
        <v>313</v>
      </c>
    </row>
    <row r="210" spans="1:8" ht="14.25" customHeight="1">
      <c r="A210" s="1"/>
      <c r="B210" s="237" t="s">
        <v>314</v>
      </c>
      <c r="C210" s="237" t="s">
        <v>315</v>
      </c>
      <c r="D210" s="18" t="s">
        <v>314</v>
      </c>
      <c r="F210" s="18" t="str">
        <f t="shared" ref="F210:F221" si="0">IF(NOT(ISBLANK(D210)),D210,IF(NOT(ISBLANK(E210)),"     "&amp;E210,FALSE))</f>
        <v>Afectación Económica o presupuestal</v>
      </c>
      <c r="G210" s="18" t="s">
        <v>314</v>
      </c>
      <c r="H210" s="18" t="str">
        <f ca="1">IF(NOT(ISERROR(MATCH(G210,ANCHORARRAY(B221),0))),F223&amp;"Por favor no seleccionar los criterios de impacto",G210)</f>
        <v>Afectación Económica o presupuestal</v>
      </c>
    </row>
    <row r="211" spans="1:8" ht="14.25" customHeight="1">
      <c r="A211" s="1"/>
      <c r="B211" s="237" t="s">
        <v>314</v>
      </c>
      <c r="C211" s="237" t="s">
        <v>290</v>
      </c>
      <c r="E211" s="18" t="s">
        <v>315</v>
      </c>
      <c r="F211" s="18" t="str">
        <f t="shared" si="0"/>
        <v xml:space="preserve">     Afectación menor a 10 SMLMV .</v>
      </c>
    </row>
    <row r="212" spans="1:8" ht="14.25" customHeight="1">
      <c r="A212" s="1"/>
      <c r="B212" s="237" t="s">
        <v>314</v>
      </c>
      <c r="C212" s="237" t="s">
        <v>293</v>
      </c>
      <c r="E212" s="18" t="s">
        <v>290</v>
      </c>
      <c r="F212" s="18" t="str">
        <f t="shared" si="0"/>
        <v xml:space="preserve">     Entre 10 y 50 SMLMV </v>
      </c>
    </row>
    <row r="213" spans="1:8" ht="14.25" customHeight="1">
      <c r="A213" s="1"/>
      <c r="B213" s="237" t="s">
        <v>314</v>
      </c>
      <c r="C213" s="237" t="s">
        <v>297</v>
      </c>
      <c r="E213" s="18" t="s">
        <v>293</v>
      </c>
      <c r="F213" s="18" t="str">
        <f t="shared" si="0"/>
        <v xml:space="preserve">     Entre 50 y 100 SMLMV </v>
      </c>
    </row>
    <row r="214" spans="1:8" ht="14.25" customHeight="1">
      <c r="A214" s="1"/>
      <c r="B214" s="237" t="s">
        <v>314</v>
      </c>
      <c r="C214" s="237" t="s">
        <v>301</v>
      </c>
      <c r="E214" s="18" t="s">
        <v>297</v>
      </c>
      <c r="F214" s="18" t="str">
        <f t="shared" si="0"/>
        <v xml:space="preserve">     Entre 100 y 500 SMLMV </v>
      </c>
    </row>
    <row r="215" spans="1:8" ht="14.25" customHeight="1">
      <c r="A215" s="1"/>
      <c r="B215" s="237" t="s">
        <v>283</v>
      </c>
      <c r="C215" s="237" t="s">
        <v>287</v>
      </c>
      <c r="E215" s="18" t="s">
        <v>301</v>
      </c>
      <c r="F215" s="18" t="str">
        <f t="shared" si="0"/>
        <v xml:space="preserve">     Mayor a 500 SMLMV </v>
      </c>
    </row>
    <row r="216" spans="1:8" ht="14.25" customHeight="1">
      <c r="A216" s="1"/>
      <c r="B216" s="237" t="s">
        <v>283</v>
      </c>
      <c r="C216" s="237" t="s">
        <v>291</v>
      </c>
      <c r="D216" s="18" t="s">
        <v>283</v>
      </c>
      <c r="F216" s="18" t="str">
        <f t="shared" si="0"/>
        <v>Pérdida Reputacional</v>
      </c>
    </row>
    <row r="217" spans="1:8" ht="14.25" customHeight="1">
      <c r="A217" s="1"/>
      <c r="B217" s="237" t="s">
        <v>283</v>
      </c>
      <c r="C217" s="237" t="s">
        <v>294</v>
      </c>
      <c r="E217" s="18" t="s">
        <v>287</v>
      </c>
      <c r="F217" s="18" t="str">
        <f t="shared" si="0"/>
        <v xml:space="preserve">     El riesgo afecta la imagen de alguna área de la organización</v>
      </c>
    </row>
    <row r="218" spans="1:8" ht="14.25" customHeight="1">
      <c r="A218" s="1"/>
      <c r="B218" s="237" t="s">
        <v>283</v>
      </c>
      <c r="C218" s="237" t="s">
        <v>298</v>
      </c>
      <c r="E218" s="18" t="s">
        <v>291</v>
      </c>
      <c r="F218" s="18" t="str">
        <f t="shared" si="0"/>
        <v xml:space="preserve">     El riesgo afecta la imagen de la entidad internamente, de conocimiento general, nivel interno, de junta dircetiva y accionistas y/o de provedores</v>
      </c>
    </row>
    <row r="219" spans="1:8" ht="14.25" customHeight="1">
      <c r="A219" s="1"/>
      <c r="B219" s="237" t="s">
        <v>283</v>
      </c>
      <c r="C219" s="237" t="s">
        <v>302</v>
      </c>
      <c r="E219" s="18" t="s">
        <v>294</v>
      </c>
      <c r="F219" s="18" t="str">
        <f t="shared" si="0"/>
        <v xml:space="preserve">     El riesgo afecta la imagen de la entidad con algunos usuarios de relevancia frente al logro de los objetivos</v>
      </c>
    </row>
    <row r="220" spans="1:8" ht="14.25" customHeight="1">
      <c r="A220" s="1"/>
      <c r="B220" s="238"/>
      <c r="C220" s="238"/>
      <c r="E220" s="18" t="s">
        <v>298</v>
      </c>
      <c r="F220" s="18" t="str">
        <f t="shared" si="0"/>
        <v xml:space="preserve">     El riesgo afecta la imagen de de la entidad con efecto publicitario sostenido a nivel de sector administrativo, nivel departamental o municipal</v>
      </c>
    </row>
    <row r="221" spans="1:8" ht="14.25" customHeight="1">
      <c r="A221" s="1"/>
      <c r="B221" s="238" t="str">
        <f ca="1">IFERROR(__xludf.DUMMYFUNCTION("ARRAY_CONSTRAIN(ARRAYFORMULA(UNIQUE('Tabla Impacto'!$B$209:$B$219)), 3, 1)"),"Criterios")</f>
        <v>Criterios</v>
      </c>
      <c r="C221" s="238"/>
      <c r="E221" s="18" t="s">
        <v>302</v>
      </c>
      <c r="F221" s="18" t="str">
        <f t="shared" si="0"/>
        <v xml:space="preserve">     El riesgo afecta la imagen de la entidad a nivel nacional, con efecto publicitarios sostenible a nivel país</v>
      </c>
    </row>
    <row r="222" spans="1:8" ht="14.25" customHeight="1">
      <c r="A222" s="1"/>
      <c r="B222" s="238" t="str">
        <f ca="1">IFERROR(__xludf.DUMMYFUNCTION("""COMPUTED_VALUE"""),"Afectación Económica o presupuestal")</f>
        <v>Afectación Económica o presupuestal</v>
      </c>
      <c r="C222" s="238"/>
    </row>
    <row r="223" spans="1:8" ht="14.25" customHeight="1">
      <c r="B223" s="238" t="str">
        <f ca="1">IFERROR(__xludf.DUMMYFUNCTION("""COMPUTED_VALUE"""),"Pérdida Reputacional")</f>
        <v>Pérdida Reputacional</v>
      </c>
      <c r="C223" s="238"/>
      <c r="F223" s="239" t="s">
        <v>316</v>
      </c>
    </row>
    <row r="224" spans="1:8" ht="14.25" customHeight="1">
      <c r="B224" s="18"/>
      <c r="C224" s="18"/>
      <c r="F224" s="239" t="s">
        <v>317</v>
      </c>
    </row>
    <row r="225" spans="2:4" ht="14.25" customHeight="1">
      <c r="B225" s="18"/>
      <c r="C225" s="18"/>
    </row>
    <row r="226" spans="2:4" ht="14.25" customHeight="1">
      <c r="B226" s="18"/>
      <c r="C226" s="18"/>
    </row>
    <row r="227" spans="2:4" ht="14.25" customHeight="1">
      <c r="B227" s="18"/>
      <c r="C227" s="18"/>
      <c r="D227" s="18"/>
    </row>
    <row r="228" spans="2:4" ht="14.25" customHeight="1">
      <c r="B228" s="18"/>
      <c r="C228" s="18"/>
      <c r="D228" s="18"/>
    </row>
    <row r="229" spans="2:4" ht="14.25" customHeight="1">
      <c r="B229" s="18"/>
      <c r="C229" s="18"/>
      <c r="D229" s="18"/>
    </row>
    <row r="230" spans="2:4" ht="14.25" customHeight="1">
      <c r="B230" s="18"/>
      <c r="C230" s="18"/>
      <c r="D230" s="18"/>
    </row>
    <row r="231" spans="2:4" ht="14.25" customHeight="1">
      <c r="B231" s="18"/>
      <c r="C231" s="18"/>
      <c r="D231" s="18"/>
    </row>
    <row r="232" spans="2:4" ht="14.25" customHeight="1">
      <c r="B232" s="18"/>
      <c r="C232" s="18"/>
      <c r="D232" s="18"/>
    </row>
    <row r="233" spans="2:4" ht="14.25" customHeight="1"/>
    <row r="234" spans="2:4" ht="14.25" customHeight="1"/>
    <row r="235" spans="2:4" ht="14.25" customHeight="1"/>
    <row r="236" spans="2:4" ht="14.25" customHeight="1"/>
    <row r="237" spans="2:4" ht="14.25" customHeight="1"/>
    <row r="238" spans="2:4" ht="14.25" customHeight="1"/>
    <row r="239" spans="2:4" ht="14.25" customHeight="1"/>
    <row r="240" spans="2:4"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B1:D1"/>
  </mergeCells>
  <dataValidations count="1">
    <dataValidation type="list" allowBlank="1" showErrorMessage="1" sqref="G210" xr:uid="{00000000-0002-0000-0600-000000000000}">
      <formula1>$F$210:$F$221</formula1>
    </dataValidation>
  </dataValidations>
  <pageMargins left="0.7" right="0.7" top="0.75" bottom="0.75" header="0" footer="0"/>
  <pageSetup orientation="portrait"/>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5F497A"/>
  </sheetPr>
  <dimension ref="A1:Z1000"/>
  <sheetViews>
    <sheetView workbookViewId="0"/>
  </sheetViews>
  <sheetFormatPr defaultColWidth="14.42578125" defaultRowHeight="15" customHeight="1"/>
  <cols>
    <col min="1" max="2" width="14.28515625" customWidth="1"/>
    <col min="3" max="3" width="17" customWidth="1"/>
    <col min="4" max="4" width="14.28515625" customWidth="1"/>
    <col min="5" max="5" width="46" customWidth="1"/>
    <col min="6" max="26" width="14.28515625" customWidth="1"/>
  </cols>
  <sheetData>
    <row r="1" spans="1:26" ht="24" customHeight="1">
      <c r="A1" s="240"/>
      <c r="B1" s="508" t="s">
        <v>318</v>
      </c>
      <c r="C1" s="509"/>
      <c r="D1" s="509"/>
      <c r="E1" s="509"/>
      <c r="F1" s="510"/>
      <c r="G1" s="240"/>
      <c r="H1" s="240"/>
      <c r="I1" s="240"/>
      <c r="J1" s="240"/>
      <c r="K1" s="240"/>
      <c r="L1" s="240"/>
      <c r="M1" s="240"/>
      <c r="N1" s="240"/>
      <c r="O1" s="240"/>
      <c r="P1" s="240"/>
      <c r="Q1" s="240"/>
      <c r="R1" s="240"/>
      <c r="S1" s="240"/>
      <c r="T1" s="240"/>
      <c r="U1" s="240"/>
      <c r="V1" s="240"/>
      <c r="W1" s="240"/>
      <c r="X1" s="240"/>
      <c r="Y1" s="240"/>
      <c r="Z1" s="240"/>
    </row>
    <row r="2" spans="1:26" ht="12.75" customHeight="1">
      <c r="A2" s="240"/>
      <c r="B2" s="241"/>
      <c r="C2" s="241"/>
      <c r="D2" s="241"/>
      <c r="E2" s="241"/>
      <c r="F2" s="241"/>
      <c r="G2" s="240"/>
      <c r="H2" s="240"/>
      <c r="I2" s="240"/>
      <c r="J2" s="240"/>
      <c r="K2" s="240"/>
      <c r="L2" s="240"/>
      <c r="M2" s="240"/>
      <c r="N2" s="240"/>
      <c r="O2" s="240"/>
      <c r="P2" s="240"/>
      <c r="Q2" s="240"/>
      <c r="R2" s="240"/>
      <c r="S2" s="240"/>
      <c r="T2" s="240"/>
      <c r="U2" s="240"/>
      <c r="V2" s="240"/>
      <c r="W2" s="240"/>
      <c r="X2" s="240"/>
      <c r="Y2" s="240"/>
      <c r="Z2" s="240"/>
    </row>
    <row r="3" spans="1:26" ht="12.75" customHeight="1">
      <c r="A3" s="240"/>
      <c r="B3" s="511" t="s">
        <v>319</v>
      </c>
      <c r="C3" s="509"/>
      <c r="D3" s="512"/>
      <c r="E3" s="242" t="s">
        <v>320</v>
      </c>
      <c r="F3" s="243" t="s">
        <v>321</v>
      </c>
      <c r="G3" s="240"/>
      <c r="H3" s="240"/>
      <c r="I3" s="240"/>
      <c r="J3" s="240"/>
      <c r="K3" s="240"/>
      <c r="L3" s="240"/>
      <c r="M3" s="240"/>
      <c r="N3" s="240"/>
      <c r="O3" s="240"/>
      <c r="P3" s="240"/>
      <c r="Q3" s="240"/>
      <c r="R3" s="240"/>
      <c r="S3" s="240"/>
      <c r="T3" s="240"/>
      <c r="U3" s="240"/>
      <c r="V3" s="240"/>
      <c r="W3" s="240"/>
      <c r="X3" s="240"/>
      <c r="Y3" s="240"/>
      <c r="Z3" s="240"/>
    </row>
    <row r="4" spans="1:26" ht="39" customHeight="1">
      <c r="A4" s="240"/>
      <c r="B4" s="513" t="s">
        <v>322</v>
      </c>
      <c r="C4" s="516" t="s">
        <v>132</v>
      </c>
      <c r="D4" s="244" t="s">
        <v>146</v>
      </c>
      <c r="E4" s="245" t="s">
        <v>323</v>
      </c>
      <c r="F4" s="246">
        <v>0.25</v>
      </c>
      <c r="G4" s="240"/>
      <c r="H4" s="240"/>
      <c r="I4" s="240"/>
      <c r="J4" s="240"/>
      <c r="K4" s="240"/>
      <c r="L4" s="240"/>
      <c r="M4" s="240"/>
      <c r="N4" s="240"/>
      <c r="O4" s="240"/>
      <c r="P4" s="240"/>
      <c r="Q4" s="240"/>
      <c r="R4" s="240"/>
      <c r="S4" s="240"/>
      <c r="T4" s="240"/>
      <c r="U4" s="240"/>
      <c r="V4" s="240"/>
      <c r="W4" s="240"/>
      <c r="X4" s="240"/>
      <c r="Y4" s="240"/>
      <c r="Z4" s="240"/>
    </row>
    <row r="5" spans="1:26" ht="44.25" customHeight="1">
      <c r="A5" s="240"/>
      <c r="B5" s="514"/>
      <c r="C5" s="482"/>
      <c r="D5" s="247" t="s">
        <v>324</v>
      </c>
      <c r="E5" s="248" t="s">
        <v>325</v>
      </c>
      <c r="F5" s="249">
        <v>0.15</v>
      </c>
      <c r="G5" s="240"/>
      <c r="H5" s="240"/>
      <c r="I5" s="240"/>
      <c r="J5" s="240"/>
      <c r="K5" s="240"/>
      <c r="L5" s="240"/>
      <c r="M5" s="240"/>
      <c r="N5" s="240"/>
      <c r="O5" s="240"/>
      <c r="P5" s="240"/>
      <c r="Q5" s="240"/>
      <c r="R5" s="240"/>
      <c r="S5" s="240"/>
      <c r="T5" s="240"/>
      <c r="U5" s="240"/>
      <c r="V5" s="240"/>
      <c r="W5" s="240"/>
      <c r="X5" s="240"/>
      <c r="Y5" s="240"/>
      <c r="Z5" s="240"/>
    </row>
    <row r="6" spans="1:26" ht="44.25" customHeight="1">
      <c r="A6" s="240"/>
      <c r="B6" s="514"/>
      <c r="C6" s="483"/>
      <c r="D6" s="247" t="s">
        <v>326</v>
      </c>
      <c r="E6" s="248" t="s">
        <v>327</v>
      </c>
      <c r="F6" s="249">
        <v>0.1</v>
      </c>
      <c r="G6" s="240"/>
      <c r="H6" s="240"/>
      <c r="I6" s="240"/>
      <c r="J6" s="240"/>
      <c r="K6" s="240"/>
      <c r="L6" s="240"/>
      <c r="M6" s="240"/>
      <c r="N6" s="240"/>
      <c r="O6" s="240"/>
      <c r="P6" s="240"/>
      <c r="Q6" s="240"/>
      <c r="R6" s="240"/>
      <c r="S6" s="240"/>
      <c r="T6" s="240"/>
      <c r="U6" s="240"/>
      <c r="V6" s="240"/>
      <c r="W6" s="240"/>
      <c r="X6" s="240"/>
      <c r="Y6" s="240"/>
      <c r="Z6" s="240"/>
    </row>
    <row r="7" spans="1:26" ht="65.25" customHeight="1">
      <c r="A7" s="240"/>
      <c r="B7" s="514"/>
      <c r="C7" s="506" t="s">
        <v>133</v>
      </c>
      <c r="D7" s="247" t="s">
        <v>328</v>
      </c>
      <c r="E7" s="248" t="s">
        <v>329</v>
      </c>
      <c r="F7" s="249">
        <v>0.25</v>
      </c>
      <c r="G7" s="240"/>
      <c r="H7" s="240"/>
      <c r="I7" s="240"/>
      <c r="J7" s="240"/>
      <c r="K7" s="240"/>
      <c r="L7" s="240"/>
      <c r="M7" s="240"/>
      <c r="N7" s="240"/>
      <c r="O7" s="240"/>
      <c r="P7" s="240"/>
      <c r="Q7" s="240"/>
      <c r="R7" s="240"/>
      <c r="S7" s="240"/>
      <c r="T7" s="240"/>
      <c r="U7" s="240"/>
      <c r="V7" s="240"/>
      <c r="W7" s="240"/>
      <c r="X7" s="240"/>
      <c r="Y7" s="240"/>
      <c r="Z7" s="240"/>
    </row>
    <row r="8" spans="1:26" ht="36" customHeight="1">
      <c r="A8" s="240"/>
      <c r="B8" s="515"/>
      <c r="C8" s="483"/>
      <c r="D8" s="247" t="s">
        <v>147</v>
      </c>
      <c r="E8" s="248" t="s">
        <v>330</v>
      </c>
      <c r="F8" s="249">
        <v>0.15</v>
      </c>
      <c r="G8" s="240"/>
      <c r="H8" s="240"/>
      <c r="I8" s="240"/>
      <c r="J8" s="240"/>
      <c r="K8" s="240"/>
      <c r="L8" s="240"/>
      <c r="M8" s="240"/>
      <c r="N8" s="240"/>
      <c r="O8" s="240"/>
      <c r="P8" s="240"/>
      <c r="Q8" s="240"/>
      <c r="R8" s="240"/>
      <c r="S8" s="240"/>
      <c r="T8" s="240"/>
      <c r="U8" s="240"/>
      <c r="V8" s="240"/>
      <c r="W8" s="240"/>
      <c r="X8" s="240"/>
      <c r="Y8" s="240"/>
      <c r="Z8" s="240"/>
    </row>
    <row r="9" spans="1:26" ht="60" customHeight="1">
      <c r="A9" s="240"/>
      <c r="B9" s="517" t="s">
        <v>331</v>
      </c>
      <c r="C9" s="506" t="s">
        <v>135</v>
      </c>
      <c r="D9" s="247" t="s">
        <v>152</v>
      </c>
      <c r="E9" s="248" t="s">
        <v>332</v>
      </c>
      <c r="F9" s="250" t="s">
        <v>333</v>
      </c>
      <c r="G9" s="240"/>
      <c r="H9" s="240"/>
      <c r="I9" s="240"/>
      <c r="J9" s="240"/>
      <c r="K9" s="240"/>
      <c r="L9" s="240"/>
      <c r="M9" s="240"/>
      <c r="N9" s="240"/>
      <c r="O9" s="240"/>
      <c r="P9" s="240"/>
      <c r="Q9" s="240"/>
      <c r="R9" s="240"/>
      <c r="S9" s="240"/>
      <c r="T9" s="240"/>
      <c r="U9" s="240"/>
      <c r="V9" s="240"/>
      <c r="W9" s="240"/>
      <c r="X9" s="240"/>
      <c r="Y9" s="240"/>
      <c r="Z9" s="240"/>
    </row>
    <row r="10" spans="1:26" ht="53.25" customHeight="1">
      <c r="A10" s="240"/>
      <c r="B10" s="514"/>
      <c r="C10" s="483"/>
      <c r="D10" s="247" t="s">
        <v>148</v>
      </c>
      <c r="E10" s="248" t="s">
        <v>334</v>
      </c>
      <c r="F10" s="250" t="s">
        <v>333</v>
      </c>
      <c r="G10" s="240"/>
      <c r="H10" s="240"/>
      <c r="I10" s="240"/>
      <c r="J10" s="240"/>
      <c r="K10" s="240"/>
      <c r="L10" s="240"/>
      <c r="M10" s="240"/>
      <c r="N10" s="240"/>
      <c r="O10" s="240"/>
      <c r="P10" s="240"/>
      <c r="Q10" s="240"/>
      <c r="R10" s="240"/>
      <c r="S10" s="240"/>
      <c r="T10" s="240"/>
      <c r="U10" s="240"/>
      <c r="V10" s="240"/>
      <c r="W10" s="240"/>
      <c r="X10" s="240"/>
      <c r="Y10" s="240"/>
      <c r="Z10" s="240"/>
    </row>
    <row r="11" spans="1:26" ht="51" customHeight="1">
      <c r="A11" s="240"/>
      <c r="B11" s="514"/>
      <c r="C11" s="506" t="s">
        <v>136</v>
      </c>
      <c r="D11" s="247" t="s">
        <v>149</v>
      </c>
      <c r="E11" s="248" t="s">
        <v>335</v>
      </c>
      <c r="F11" s="250" t="s">
        <v>333</v>
      </c>
      <c r="G11" s="240"/>
      <c r="H11" s="240"/>
      <c r="I11" s="240"/>
      <c r="J11" s="240"/>
      <c r="K11" s="240"/>
      <c r="L11" s="240"/>
      <c r="M11" s="240"/>
      <c r="N11" s="240"/>
      <c r="O11" s="240"/>
      <c r="P11" s="240"/>
      <c r="Q11" s="240"/>
      <c r="R11" s="240"/>
      <c r="S11" s="240"/>
      <c r="T11" s="240"/>
      <c r="U11" s="240"/>
      <c r="V11" s="240"/>
      <c r="W11" s="240"/>
      <c r="X11" s="240"/>
      <c r="Y11" s="240"/>
      <c r="Z11" s="240"/>
    </row>
    <row r="12" spans="1:26" ht="54.75" customHeight="1">
      <c r="A12" s="240"/>
      <c r="B12" s="514"/>
      <c r="C12" s="483"/>
      <c r="D12" s="247" t="s">
        <v>336</v>
      </c>
      <c r="E12" s="248" t="s">
        <v>337</v>
      </c>
      <c r="F12" s="250" t="s">
        <v>333</v>
      </c>
      <c r="G12" s="240"/>
      <c r="H12" s="240"/>
      <c r="I12" s="240"/>
      <c r="J12" s="240"/>
      <c r="K12" s="240"/>
      <c r="L12" s="240"/>
      <c r="M12" s="240"/>
      <c r="N12" s="240"/>
      <c r="O12" s="240"/>
      <c r="P12" s="240"/>
      <c r="Q12" s="240"/>
      <c r="R12" s="240"/>
      <c r="S12" s="240"/>
      <c r="T12" s="240"/>
      <c r="U12" s="240"/>
      <c r="V12" s="240"/>
      <c r="W12" s="240"/>
      <c r="X12" s="240"/>
      <c r="Y12" s="240"/>
      <c r="Z12" s="240"/>
    </row>
    <row r="13" spans="1:26" ht="36" customHeight="1">
      <c r="A13" s="240"/>
      <c r="B13" s="514"/>
      <c r="C13" s="506" t="s">
        <v>137</v>
      </c>
      <c r="D13" s="247" t="s">
        <v>150</v>
      </c>
      <c r="E13" s="248" t="s">
        <v>338</v>
      </c>
      <c r="F13" s="250" t="s">
        <v>333</v>
      </c>
      <c r="G13" s="240"/>
      <c r="H13" s="240"/>
      <c r="I13" s="240"/>
      <c r="J13" s="240"/>
      <c r="K13" s="240"/>
      <c r="L13" s="240"/>
      <c r="M13" s="240"/>
      <c r="N13" s="240"/>
      <c r="O13" s="240"/>
      <c r="P13" s="240"/>
      <c r="Q13" s="240"/>
      <c r="R13" s="240"/>
      <c r="S13" s="240"/>
      <c r="T13" s="240"/>
      <c r="U13" s="240"/>
      <c r="V13" s="240"/>
      <c r="W13" s="240"/>
      <c r="X13" s="240"/>
      <c r="Y13" s="240"/>
      <c r="Z13" s="240"/>
    </row>
    <row r="14" spans="1:26" ht="39.75" customHeight="1">
      <c r="A14" s="240"/>
      <c r="B14" s="518"/>
      <c r="C14" s="507"/>
      <c r="D14" s="251" t="s">
        <v>178</v>
      </c>
      <c r="E14" s="252" t="s">
        <v>339</v>
      </c>
      <c r="F14" s="253" t="s">
        <v>333</v>
      </c>
      <c r="G14" s="240"/>
      <c r="H14" s="240"/>
      <c r="I14" s="240"/>
      <c r="J14" s="240"/>
      <c r="K14" s="240"/>
      <c r="L14" s="240"/>
      <c r="M14" s="240"/>
      <c r="N14" s="240"/>
      <c r="O14" s="240"/>
      <c r="P14" s="240"/>
      <c r="Q14" s="240"/>
      <c r="R14" s="240"/>
      <c r="S14" s="240"/>
      <c r="T14" s="240"/>
      <c r="U14" s="240"/>
      <c r="V14" s="240"/>
      <c r="W14" s="240"/>
      <c r="X14" s="240"/>
      <c r="Y14" s="240"/>
      <c r="Z14" s="240"/>
    </row>
    <row r="15" spans="1:26" ht="49.5" customHeight="1">
      <c r="A15" s="240"/>
      <c r="B15" s="519" t="s">
        <v>340</v>
      </c>
      <c r="C15" s="298"/>
      <c r="D15" s="298"/>
      <c r="E15" s="298"/>
      <c r="F15" s="353"/>
      <c r="G15" s="240"/>
      <c r="H15" s="240"/>
      <c r="I15" s="240"/>
      <c r="J15" s="240"/>
      <c r="K15" s="240"/>
      <c r="L15" s="240"/>
      <c r="M15" s="240"/>
      <c r="N15" s="240"/>
      <c r="O15" s="240"/>
      <c r="P15" s="240"/>
      <c r="Q15" s="240"/>
      <c r="R15" s="240"/>
      <c r="S15" s="240"/>
      <c r="T15" s="240"/>
      <c r="U15" s="240"/>
      <c r="V15" s="240"/>
      <c r="W15" s="240"/>
      <c r="X15" s="240"/>
      <c r="Y15" s="240"/>
      <c r="Z15" s="240"/>
    </row>
    <row r="16" spans="1:26" ht="27" customHeight="1">
      <c r="A16" s="240"/>
      <c r="B16" s="254"/>
      <c r="C16" s="240"/>
      <c r="D16" s="240"/>
      <c r="E16" s="240"/>
      <c r="F16" s="240"/>
      <c r="G16" s="240"/>
      <c r="H16" s="240"/>
      <c r="I16" s="240"/>
      <c r="J16" s="240"/>
      <c r="K16" s="240"/>
      <c r="L16" s="240"/>
      <c r="M16" s="240"/>
      <c r="N16" s="240"/>
      <c r="O16" s="240"/>
      <c r="P16" s="240"/>
      <c r="Q16" s="240"/>
      <c r="R16" s="240"/>
      <c r="S16" s="240"/>
      <c r="T16" s="240"/>
      <c r="U16" s="240"/>
      <c r="V16" s="240"/>
      <c r="W16" s="240"/>
      <c r="X16" s="240"/>
      <c r="Y16" s="240"/>
      <c r="Z16" s="240"/>
    </row>
    <row r="17" spans="1:26" ht="12.75" customHeight="1">
      <c r="A17" s="240"/>
      <c r="B17" s="240"/>
      <c r="C17" s="240"/>
      <c r="D17" s="240"/>
      <c r="E17" s="240"/>
      <c r="F17" s="240"/>
      <c r="G17" s="240"/>
      <c r="H17" s="240"/>
      <c r="I17" s="240"/>
      <c r="J17" s="240"/>
      <c r="K17" s="240"/>
      <c r="L17" s="240"/>
      <c r="M17" s="240"/>
      <c r="N17" s="240"/>
      <c r="O17" s="240"/>
      <c r="P17" s="240"/>
      <c r="Q17" s="240"/>
      <c r="R17" s="240"/>
      <c r="S17" s="240"/>
      <c r="T17" s="240"/>
      <c r="U17" s="240"/>
      <c r="V17" s="240"/>
      <c r="W17" s="240"/>
      <c r="X17" s="240"/>
      <c r="Y17" s="240"/>
      <c r="Z17" s="240"/>
    </row>
    <row r="18" spans="1:26" ht="12.75" customHeight="1">
      <c r="A18" s="240"/>
      <c r="B18" s="240"/>
      <c r="C18" s="240"/>
      <c r="D18" s="240"/>
      <c r="E18" s="240"/>
      <c r="F18" s="240"/>
      <c r="G18" s="240"/>
      <c r="H18" s="240"/>
      <c r="I18" s="240"/>
      <c r="J18" s="240"/>
      <c r="K18" s="240"/>
      <c r="L18" s="240"/>
      <c r="M18" s="240"/>
      <c r="N18" s="240"/>
      <c r="O18" s="240"/>
      <c r="P18" s="240"/>
      <c r="Q18" s="240"/>
      <c r="R18" s="240"/>
      <c r="S18" s="240"/>
      <c r="T18" s="240"/>
      <c r="U18" s="240"/>
      <c r="V18" s="240"/>
      <c r="W18" s="240"/>
      <c r="X18" s="240"/>
      <c r="Y18" s="240"/>
      <c r="Z18" s="240"/>
    </row>
    <row r="19" spans="1:26" ht="12.75" customHeight="1">
      <c r="A19" s="240"/>
      <c r="B19" s="240"/>
      <c r="C19" s="240"/>
      <c r="D19" s="240"/>
      <c r="E19" s="240"/>
      <c r="F19" s="240"/>
      <c r="G19" s="240"/>
      <c r="H19" s="240"/>
      <c r="I19" s="240"/>
      <c r="J19" s="240"/>
      <c r="K19" s="240"/>
      <c r="L19" s="240"/>
      <c r="M19" s="240"/>
      <c r="N19" s="240"/>
      <c r="O19" s="240"/>
      <c r="P19" s="240"/>
      <c r="Q19" s="240"/>
      <c r="R19" s="240"/>
      <c r="S19" s="240"/>
      <c r="T19" s="240"/>
      <c r="U19" s="240"/>
      <c r="V19" s="240"/>
      <c r="W19" s="240"/>
      <c r="X19" s="240"/>
      <c r="Y19" s="240"/>
      <c r="Z19" s="240"/>
    </row>
    <row r="20" spans="1:26" ht="12.75" customHeight="1">
      <c r="A20" s="240"/>
      <c r="B20" s="240"/>
      <c r="C20" s="240"/>
      <c r="D20" s="240"/>
      <c r="E20" s="240"/>
      <c r="F20" s="240"/>
      <c r="G20" s="240"/>
      <c r="H20" s="240"/>
      <c r="I20" s="240"/>
      <c r="J20" s="240"/>
      <c r="K20" s="240"/>
      <c r="L20" s="240"/>
      <c r="M20" s="240"/>
      <c r="N20" s="240"/>
      <c r="O20" s="240"/>
      <c r="P20" s="240"/>
      <c r="Q20" s="240"/>
      <c r="R20" s="240"/>
      <c r="S20" s="240"/>
      <c r="T20" s="240"/>
      <c r="U20" s="240"/>
      <c r="V20" s="240"/>
      <c r="W20" s="240"/>
      <c r="X20" s="240"/>
      <c r="Y20" s="240"/>
      <c r="Z20" s="240"/>
    </row>
    <row r="21" spans="1:26" ht="12.75" customHeight="1">
      <c r="A21" s="240"/>
      <c r="B21" s="240"/>
      <c r="C21" s="240"/>
      <c r="D21" s="240"/>
      <c r="E21" s="240"/>
      <c r="F21" s="240"/>
      <c r="G21" s="240"/>
      <c r="H21" s="240"/>
      <c r="I21" s="240"/>
      <c r="J21" s="240"/>
      <c r="K21" s="240"/>
      <c r="L21" s="240"/>
      <c r="M21" s="240"/>
      <c r="N21" s="240"/>
      <c r="O21" s="240"/>
      <c r="P21" s="240"/>
      <c r="Q21" s="240"/>
      <c r="R21" s="240"/>
      <c r="S21" s="240"/>
      <c r="T21" s="240"/>
      <c r="U21" s="240"/>
      <c r="V21" s="240"/>
      <c r="W21" s="240"/>
      <c r="X21" s="240"/>
      <c r="Y21" s="240"/>
      <c r="Z21" s="240"/>
    </row>
    <row r="22" spans="1:26" ht="12.75" customHeight="1">
      <c r="A22" s="240"/>
      <c r="B22" s="240"/>
      <c r="C22" s="240"/>
      <c r="D22" s="240"/>
      <c r="E22" s="240"/>
      <c r="F22" s="240"/>
      <c r="G22" s="240"/>
      <c r="H22" s="240"/>
      <c r="I22" s="240"/>
      <c r="J22" s="240"/>
      <c r="K22" s="240"/>
      <c r="L22" s="240"/>
      <c r="M22" s="240"/>
      <c r="N22" s="240"/>
      <c r="O22" s="240"/>
      <c r="P22" s="240"/>
      <c r="Q22" s="240"/>
      <c r="R22" s="240"/>
      <c r="S22" s="240"/>
      <c r="T22" s="240"/>
      <c r="U22" s="240"/>
      <c r="V22" s="240"/>
      <c r="W22" s="240"/>
      <c r="X22" s="240"/>
      <c r="Y22" s="240"/>
      <c r="Z22" s="240"/>
    </row>
    <row r="23" spans="1:26" ht="12.75" customHeight="1">
      <c r="A23" s="240"/>
      <c r="B23" s="240"/>
      <c r="C23" s="240"/>
      <c r="D23" s="240"/>
      <c r="E23" s="240"/>
      <c r="F23" s="240"/>
      <c r="G23" s="240"/>
      <c r="H23" s="240"/>
      <c r="I23" s="240"/>
      <c r="J23" s="240"/>
      <c r="K23" s="240"/>
      <c r="L23" s="240"/>
      <c r="M23" s="240"/>
      <c r="N23" s="240"/>
      <c r="O23" s="240"/>
      <c r="P23" s="240"/>
      <c r="Q23" s="240"/>
      <c r="R23" s="240"/>
      <c r="S23" s="240"/>
      <c r="T23" s="240"/>
      <c r="U23" s="240"/>
      <c r="V23" s="240"/>
      <c r="W23" s="240"/>
      <c r="X23" s="240"/>
      <c r="Y23" s="240"/>
      <c r="Z23" s="240"/>
    </row>
    <row r="24" spans="1:26" ht="12.75" customHeight="1">
      <c r="A24" s="240"/>
      <c r="B24" s="240"/>
      <c r="C24" s="240"/>
      <c r="D24" s="240"/>
      <c r="E24" s="240"/>
      <c r="F24" s="240"/>
      <c r="G24" s="240"/>
      <c r="H24" s="240"/>
      <c r="I24" s="240"/>
      <c r="J24" s="240"/>
      <c r="K24" s="240"/>
      <c r="L24" s="240"/>
      <c r="M24" s="240"/>
      <c r="N24" s="240"/>
      <c r="O24" s="240"/>
      <c r="P24" s="240"/>
      <c r="Q24" s="240"/>
      <c r="R24" s="240"/>
      <c r="S24" s="240"/>
      <c r="T24" s="240"/>
      <c r="U24" s="240"/>
      <c r="V24" s="240"/>
      <c r="W24" s="240"/>
      <c r="X24" s="240"/>
      <c r="Y24" s="240"/>
      <c r="Z24" s="240"/>
    </row>
    <row r="25" spans="1:26" ht="12.75" customHeight="1">
      <c r="A25" s="240"/>
      <c r="B25" s="240"/>
      <c r="C25" s="240"/>
      <c r="D25" s="240"/>
      <c r="E25" s="240"/>
      <c r="F25" s="240"/>
      <c r="G25" s="240"/>
      <c r="H25" s="240"/>
      <c r="I25" s="240"/>
      <c r="J25" s="240"/>
      <c r="K25" s="240"/>
      <c r="L25" s="240"/>
      <c r="M25" s="240"/>
      <c r="N25" s="240"/>
      <c r="O25" s="240"/>
      <c r="P25" s="240"/>
      <c r="Q25" s="240"/>
      <c r="R25" s="240"/>
      <c r="S25" s="240"/>
      <c r="T25" s="240"/>
      <c r="U25" s="240"/>
      <c r="V25" s="240"/>
      <c r="W25" s="240"/>
      <c r="X25" s="240"/>
      <c r="Y25" s="240"/>
      <c r="Z25" s="240"/>
    </row>
    <row r="26" spans="1:26" ht="12.75" customHeight="1">
      <c r="A26" s="240"/>
      <c r="B26" s="240"/>
      <c r="C26" s="240"/>
      <c r="D26" s="240"/>
      <c r="E26" s="240"/>
      <c r="F26" s="240"/>
      <c r="G26" s="240"/>
      <c r="H26" s="240"/>
      <c r="I26" s="240"/>
      <c r="J26" s="240"/>
      <c r="K26" s="240"/>
      <c r="L26" s="240"/>
      <c r="M26" s="240"/>
      <c r="N26" s="240"/>
      <c r="O26" s="240"/>
      <c r="P26" s="240"/>
      <c r="Q26" s="240"/>
      <c r="R26" s="240"/>
      <c r="S26" s="240"/>
      <c r="T26" s="240"/>
      <c r="U26" s="240"/>
      <c r="V26" s="240"/>
      <c r="W26" s="240"/>
      <c r="X26" s="240"/>
      <c r="Y26" s="240"/>
      <c r="Z26" s="240"/>
    </row>
    <row r="27" spans="1:26" ht="12.75" customHeight="1">
      <c r="A27" s="240"/>
      <c r="B27" s="240"/>
      <c r="C27" s="240"/>
      <c r="D27" s="240"/>
      <c r="E27" s="240"/>
      <c r="F27" s="240"/>
      <c r="G27" s="240"/>
      <c r="H27" s="240"/>
      <c r="I27" s="240"/>
      <c r="J27" s="240"/>
      <c r="K27" s="240"/>
      <c r="L27" s="240"/>
      <c r="M27" s="240"/>
      <c r="N27" s="240"/>
      <c r="O27" s="240"/>
      <c r="P27" s="240"/>
      <c r="Q27" s="240"/>
      <c r="R27" s="240"/>
      <c r="S27" s="240"/>
      <c r="T27" s="240"/>
      <c r="U27" s="240"/>
      <c r="V27" s="240"/>
      <c r="W27" s="240"/>
      <c r="X27" s="240"/>
      <c r="Y27" s="240"/>
      <c r="Z27" s="240"/>
    </row>
    <row r="28" spans="1:26" ht="12.75" customHeight="1">
      <c r="A28" s="240"/>
      <c r="B28" s="240"/>
      <c r="C28" s="240"/>
      <c r="D28" s="240"/>
      <c r="E28" s="240"/>
      <c r="F28" s="240"/>
      <c r="G28" s="240"/>
      <c r="H28" s="240"/>
      <c r="I28" s="240"/>
      <c r="J28" s="240"/>
      <c r="K28" s="240"/>
      <c r="L28" s="240"/>
      <c r="M28" s="240"/>
      <c r="N28" s="240"/>
      <c r="O28" s="240"/>
      <c r="P28" s="240"/>
      <c r="Q28" s="240"/>
      <c r="R28" s="240"/>
      <c r="S28" s="240"/>
      <c r="T28" s="240"/>
      <c r="U28" s="240"/>
      <c r="V28" s="240"/>
      <c r="W28" s="240"/>
      <c r="X28" s="240"/>
      <c r="Y28" s="240"/>
      <c r="Z28" s="240"/>
    </row>
    <row r="29" spans="1:26" ht="12.75" customHeight="1">
      <c r="A29" s="240"/>
      <c r="B29" s="240"/>
      <c r="C29" s="240"/>
      <c r="D29" s="240"/>
      <c r="E29" s="240"/>
      <c r="F29" s="240"/>
      <c r="G29" s="240"/>
      <c r="H29" s="240"/>
      <c r="I29" s="240"/>
      <c r="J29" s="240"/>
      <c r="K29" s="240"/>
      <c r="L29" s="240"/>
      <c r="M29" s="240"/>
      <c r="N29" s="240"/>
      <c r="O29" s="240"/>
      <c r="P29" s="240"/>
      <c r="Q29" s="240"/>
      <c r="R29" s="240"/>
      <c r="S29" s="240"/>
      <c r="T29" s="240"/>
      <c r="U29" s="240"/>
      <c r="V29" s="240"/>
      <c r="W29" s="240"/>
      <c r="X29" s="240"/>
      <c r="Y29" s="240"/>
      <c r="Z29" s="240"/>
    </row>
    <row r="30" spans="1:26" ht="12.75" customHeight="1">
      <c r="A30" s="240"/>
      <c r="B30" s="240"/>
      <c r="C30" s="240"/>
      <c r="D30" s="240"/>
      <c r="E30" s="240"/>
      <c r="F30" s="240"/>
      <c r="G30" s="240"/>
      <c r="H30" s="240"/>
      <c r="I30" s="240"/>
      <c r="J30" s="240"/>
      <c r="K30" s="240"/>
      <c r="L30" s="240"/>
      <c r="M30" s="240"/>
      <c r="N30" s="240"/>
      <c r="O30" s="240"/>
      <c r="P30" s="240"/>
      <c r="Q30" s="240"/>
      <c r="R30" s="240"/>
      <c r="S30" s="240"/>
      <c r="T30" s="240"/>
      <c r="U30" s="240"/>
      <c r="V30" s="240"/>
      <c r="W30" s="240"/>
      <c r="X30" s="240"/>
      <c r="Y30" s="240"/>
      <c r="Z30" s="240"/>
    </row>
    <row r="31" spans="1:26" ht="12.75" customHeight="1">
      <c r="A31" s="240"/>
      <c r="B31" s="240"/>
      <c r="C31" s="240"/>
      <c r="D31" s="240"/>
      <c r="E31" s="240"/>
      <c r="F31" s="240"/>
      <c r="G31" s="240"/>
      <c r="H31" s="240"/>
      <c r="I31" s="240"/>
      <c r="J31" s="240"/>
      <c r="K31" s="240"/>
      <c r="L31" s="240"/>
      <c r="M31" s="240"/>
      <c r="N31" s="240"/>
      <c r="O31" s="240"/>
      <c r="P31" s="240"/>
      <c r="Q31" s="240"/>
      <c r="R31" s="240"/>
      <c r="S31" s="240"/>
      <c r="T31" s="240"/>
      <c r="U31" s="240"/>
      <c r="V31" s="240"/>
      <c r="W31" s="240"/>
      <c r="X31" s="240"/>
      <c r="Y31" s="240"/>
      <c r="Z31" s="240"/>
    </row>
    <row r="32" spans="1:26" ht="12.75" customHeight="1">
      <c r="A32" s="240"/>
      <c r="B32" s="240"/>
      <c r="C32" s="240"/>
      <c r="D32" s="240"/>
      <c r="E32" s="240"/>
      <c r="F32" s="240"/>
      <c r="G32" s="240"/>
      <c r="H32" s="240"/>
      <c r="I32" s="240"/>
      <c r="J32" s="240"/>
      <c r="K32" s="240"/>
      <c r="L32" s="240"/>
      <c r="M32" s="240"/>
      <c r="N32" s="240"/>
      <c r="O32" s="240"/>
      <c r="P32" s="240"/>
      <c r="Q32" s="240"/>
      <c r="R32" s="240"/>
      <c r="S32" s="240"/>
      <c r="T32" s="240"/>
      <c r="U32" s="240"/>
      <c r="V32" s="240"/>
      <c r="W32" s="240"/>
      <c r="X32" s="240"/>
      <c r="Y32" s="240"/>
      <c r="Z32" s="240"/>
    </row>
    <row r="33" spans="1:26" ht="12.75" customHeight="1">
      <c r="A33" s="240"/>
      <c r="B33" s="240"/>
      <c r="C33" s="240"/>
      <c r="D33" s="240"/>
      <c r="E33" s="240"/>
      <c r="F33" s="240"/>
      <c r="G33" s="240"/>
      <c r="H33" s="240"/>
      <c r="I33" s="240"/>
      <c r="J33" s="240"/>
      <c r="K33" s="240"/>
      <c r="L33" s="240"/>
      <c r="M33" s="240"/>
      <c r="N33" s="240"/>
      <c r="O33" s="240"/>
      <c r="P33" s="240"/>
      <c r="Q33" s="240"/>
      <c r="R33" s="240"/>
      <c r="S33" s="240"/>
      <c r="T33" s="240"/>
      <c r="U33" s="240"/>
      <c r="V33" s="240"/>
      <c r="W33" s="240"/>
      <c r="X33" s="240"/>
      <c r="Y33" s="240"/>
      <c r="Z33" s="240"/>
    </row>
    <row r="34" spans="1:26" ht="12.75" customHeight="1">
      <c r="A34" s="240"/>
      <c r="B34" s="240"/>
      <c r="C34" s="240"/>
      <c r="D34" s="240"/>
      <c r="E34" s="240"/>
      <c r="F34" s="240"/>
      <c r="G34" s="240"/>
      <c r="H34" s="240"/>
      <c r="I34" s="240"/>
      <c r="J34" s="240"/>
      <c r="K34" s="240"/>
      <c r="L34" s="240"/>
      <c r="M34" s="240"/>
      <c r="N34" s="240"/>
      <c r="O34" s="240"/>
      <c r="P34" s="240"/>
      <c r="Q34" s="240"/>
      <c r="R34" s="240"/>
      <c r="S34" s="240"/>
      <c r="T34" s="240"/>
      <c r="U34" s="240"/>
      <c r="V34" s="240"/>
      <c r="W34" s="240"/>
      <c r="X34" s="240"/>
      <c r="Y34" s="240"/>
      <c r="Z34" s="240"/>
    </row>
    <row r="35" spans="1:26" ht="12.75" customHeight="1">
      <c r="A35" s="240"/>
      <c r="B35" s="240"/>
      <c r="C35" s="240"/>
      <c r="D35" s="240"/>
      <c r="E35" s="240"/>
      <c r="F35" s="240"/>
      <c r="G35" s="240"/>
      <c r="H35" s="240"/>
      <c r="I35" s="240"/>
      <c r="J35" s="240"/>
      <c r="K35" s="240"/>
      <c r="L35" s="240"/>
      <c r="M35" s="240"/>
      <c r="N35" s="240"/>
      <c r="O35" s="240"/>
      <c r="P35" s="240"/>
      <c r="Q35" s="240"/>
      <c r="R35" s="240"/>
      <c r="S35" s="240"/>
      <c r="T35" s="240"/>
      <c r="U35" s="240"/>
      <c r="V35" s="240"/>
      <c r="W35" s="240"/>
      <c r="X35" s="240"/>
      <c r="Y35" s="240"/>
      <c r="Z35" s="240"/>
    </row>
    <row r="36" spans="1:26" ht="12.75" customHeight="1">
      <c r="A36" s="240"/>
      <c r="B36" s="240"/>
      <c r="C36" s="240"/>
      <c r="D36" s="240"/>
      <c r="E36" s="240"/>
      <c r="F36" s="240"/>
      <c r="G36" s="240"/>
      <c r="H36" s="240"/>
      <c r="I36" s="240"/>
      <c r="J36" s="240"/>
      <c r="K36" s="240"/>
      <c r="L36" s="240"/>
      <c r="M36" s="240"/>
      <c r="N36" s="240"/>
      <c r="O36" s="240"/>
      <c r="P36" s="240"/>
      <c r="Q36" s="240"/>
      <c r="R36" s="240"/>
      <c r="S36" s="240"/>
      <c r="T36" s="240"/>
      <c r="U36" s="240"/>
      <c r="V36" s="240"/>
      <c r="W36" s="240"/>
      <c r="X36" s="240"/>
      <c r="Y36" s="240"/>
      <c r="Z36" s="240"/>
    </row>
    <row r="37" spans="1:26" ht="12.75" customHeight="1">
      <c r="A37" s="240"/>
      <c r="B37" s="240"/>
      <c r="C37" s="240"/>
      <c r="D37" s="240"/>
      <c r="E37" s="240"/>
      <c r="F37" s="240"/>
      <c r="G37" s="240"/>
      <c r="H37" s="240"/>
      <c r="I37" s="240"/>
      <c r="J37" s="240"/>
      <c r="K37" s="240"/>
      <c r="L37" s="240"/>
      <c r="M37" s="240"/>
      <c r="N37" s="240"/>
      <c r="O37" s="240"/>
      <c r="P37" s="240"/>
      <c r="Q37" s="240"/>
      <c r="R37" s="240"/>
      <c r="S37" s="240"/>
      <c r="T37" s="240"/>
      <c r="U37" s="240"/>
      <c r="V37" s="240"/>
      <c r="W37" s="240"/>
      <c r="X37" s="240"/>
      <c r="Y37" s="240"/>
      <c r="Z37" s="240"/>
    </row>
    <row r="38" spans="1:26" ht="12.75" customHeight="1">
      <c r="A38" s="240"/>
      <c r="B38" s="240"/>
      <c r="C38" s="240"/>
      <c r="D38" s="240"/>
      <c r="E38" s="240"/>
      <c r="F38" s="240"/>
      <c r="G38" s="240"/>
      <c r="H38" s="240"/>
      <c r="I38" s="240"/>
      <c r="J38" s="240"/>
      <c r="K38" s="240"/>
      <c r="L38" s="240"/>
      <c r="M38" s="240"/>
      <c r="N38" s="240"/>
      <c r="O38" s="240"/>
      <c r="P38" s="240"/>
      <c r="Q38" s="240"/>
      <c r="R38" s="240"/>
      <c r="S38" s="240"/>
      <c r="T38" s="240"/>
      <c r="U38" s="240"/>
      <c r="V38" s="240"/>
      <c r="W38" s="240"/>
      <c r="X38" s="240"/>
      <c r="Y38" s="240"/>
      <c r="Z38" s="240"/>
    </row>
    <row r="39" spans="1:26" ht="12.75" customHeight="1">
      <c r="A39" s="240"/>
      <c r="B39" s="240"/>
      <c r="C39" s="240"/>
      <c r="D39" s="240"/>
      <c r="E39" s="240"/>
      <c r="F39" s="240"/>
      <c r="G39" s="240"/>
      <c r="H39" s="240"/>
      <c r="I39" s="240"/>
      <c r="J39" s="240"/>
      <c r="K39" s="240"/>
      <c r="L39" s="240"/>
      <c r="M39" s="240"/>
      <c r="N39" s="240"/>
      <c r="O39" s="240"/>
      <c r="P39" s="240"/>
      <c r="Q39" s="240"/>
      <c r="R39" s="240"/>
      <c r="S39" s="240"/>
      <c r="T39" s="240"/>
      <c r="U39" s="240"/>
      <c r="V39" s="240"/>
      <c r="W39" s="240"/>
      <c r="X39" s="240"/>
      <c r="Y39" s="240"/>
      <c r="Z39" s="240"/>
    </row>
    <row r="40" spans="1:26" ht="12.75" customHeight="1">
      <c r="A40" s="240"/>
      <c r="B40" s="240"/>
      <c r="C40" s="240"/>
      <c r="D40" s="240"/>
      <c r="E40" s="240"/>
      <c r="F40" s="240"/>
      <c r="G40" s="240"/>
      <c r="H40" s="240"/>
      <c r="I40" s="240"/>
      <c r="J40" s="240"/>
      <c r="K40" s="240"/>
      <c r="L40" s="240"/>
      <c r="M40" s="240"/>
      <c r="N40" s="240"/>
      <c r="O40" s="240"/>
      <c r="P40" s="240"/>
      <c r="Q40" s="240"/>
      <c r="R40" s="240"/>
      <c r="S40" s="240"/>
      <c r="T40" s="240"/>
      <c r="U40" s="240"/>
      <c r="V40" s="240"/>
      <c r="W40" s="240"/>
      <c r="X40" s="240"/>
      <c r="Y40" s="240"/>
      <c r="Z40" s="240"/>
    </row>
    <row r="41" spans="1:26" ht="12.75" customHeight="1">
      <c r="A41" s="240"/>
      <c r="B41" s="240"/>
      <c r="C41" s="240"/>
      <c r="D41" s="240"/>
      <c r="E41" s="240"/>
      <c r="F41" s="240"/>
      <c r="G41" s="240"/>
      <c r="H41" s="240"/>
      <c r="I41" s="240"/>
      <c r="J41" s="240"/>
      <c r="K41" s="240"/>
      <c r="L41" s="240"/>
      <c r="M41" s="240"/>
      <c r="N41" s="240"/>
      <c r="O41" s="240"/>
      <c r="P41" s="240"/>
      <c r="Q41" s="240"/>
      <c r="R41" s="240"/>
      <c r="S41" s="240"/>
      <c r="T41" s="240"/>
      <c r="U41" s="240"/>
      <c r="V41" s="240"/>
      <c r="W41" s="240"/>
      <c r="X41" s="240"/>
      <c r="Y41" s="240"/>
      <c r="Z41" s="240"/>
    </row>
    <row r="42" spans="1:26" ht="12.75" customHeight="1">
      <c r="A42" s="240"/>
      <c r="B42" s="240"/>
      <c r="C42" s="240"/>
      <c r="D42" s="240"/>
      <c r="E42" s="240"/>
      <c r="F42" s="240"/>
      <c r="G42" s="240"/>
      <c r="H42" s="240"/>
      <c r="I42" s="240"/>
      <c r="J42" s="240"/>
      <c r="K42" s="240"/>
      <c r="L42" s="240"/>
      <c r="M42" s="240"/>
      <c r="N42" s="240"/>
      <c r="O42" s="240"/>
      <c r="P42" s="240"/>
      <c r="Q42" s="240"/>
      <c r="R42" s="240"/>
      <c r="S42" s="240"/>
      <c r="T42" s="240"/>
      <c r="U42" s="240"/>
      <c r="V42" s="240"/>
      <c r="W42" s="240"/>
      <c r="X42" s="240"/>
      <c r="Y42" s="240"/>
      <c r="Z42" s="240"/>
    </row>
    <row r="43" spans="1:26" ht="12.75" customHeight="1">
      <c r="A43" s="240"/>
      <c r="B43" s="240"/>
      <c r="C43" s="240"/>
      <c r="D43" s="240"/>
      <c r="E43" s="240"/>
      <c r="F43" s="240"/>
      <c r="G43" s="240"/>
      <c r="H43" s="240"/>
      <c r="I43" s="240"/>
      <c r="J43" s="240"/>
      <c r="K43" s="240"/>
      <c r="L43" s="240"/>
      <c r="M43" s="240"/>
      <c r="N43" s="240"/>
      <c r="O43" s="240"/>
      <c r="P43" s="240"/>
      <c r="Q43" s="240"/>
      <c r="R43" s="240"/>
      <c r="S43" s="240"/>
      <c r="T43" s="240"/>
      <c r="U43" s="240"/>
      <c r="V43" s="240"/>
      <c r="W43" s="240"/>
      <c r="X43" s="240"/>
      <c r="Y43" s="240"/>
      <c r="Z43" s="240"/>
    </row>
    <row r="44" spans="1:26" ht="12.75" customHeight="1">
      <c r="A44" s="240"/>
      <c r="B44" s="240"/>
      <c r="C44" s="240"/>
      <c r="D44" s="240"/>
      <c r="E44" s="240"/>
      <c r="F44" s="240"/>
      <c r="G44" s="240"/>
      <c r="H44" s="240"/>
      <c r="I44" s="240"/>
      <c r="J44" s="240"/>
      <c r="K44" s="240"/>
      <c r="L44" s="240"/>
      <c r="M44" s="240"/>
      <c r="N44" s="240"/>
      <c r="O44" s="240"/>
      <c r="P44" s="240"/>
      <c r="Q44" s="240"/>
      <c r="R44" s="240"/>
      <c r="S44" s="240"/>
      <c r="T44" s="240"/>
      <c r="U44" s="240"/>
      <c r="V44" s="240"/>
      <c r="W44" s="240"/>
      <c r="X44" s="240"/>
      <c r="Y44" s="240"/>
      <c r="Z44" s="240"/>
    </row>
    <row r="45" spans="1:26" ht="12.75" customHeight="1">
      <c r="A45" s="240"/>
      <c r="B45" s="240"/>
      <c r="C45" s="240"/>
      <c r="D45" s="240"/>
      <c r="E45" s="240"/>
      <c r="F45" s="240"/>
      <c r="G45" s="240"/>
      <c r="H45" s="240"/>
      <c r="I45" s="240"/>
      <c r="J45" s="240"/>
      <c r="K45" s="240"/>
      <c r="L45" s="240"/>
      <c r="M45" s="240"/>
      <c r="N45" s="240"/>
      <c r="O45" s="240"/>
      <c r="P45" s="240"/>
      <c r="Q45" s="240"/>
      <c r="R45" s="240"/>
      <c r="S45" s="240"/>
      <c r="T45" s="240"/>
      <c r="U45" s="240"/>
      <c r="V45" s="240"/>
      <c r="W45" s="240"/>
      <c r="X45" s="240"/>
      <c r="Y45" s="240"/>
      <c r="Z45" s="240"/>
    </row>
    <row r="46" spans="1:26" ht="12.75" customHeight="1">
      <c r="A46" s="240"/>
      <c r="B46" s="240"/>
      <c r="C46" s="240"/>
      <c r="D46" s="240"/>
      <c r="E46" s="240"/>
      <c r="F46" s="240"/>
      <c r="G46" s="240"/>
      <c r="H46" s="240"/>
      <c r="I46" s="240"/>
      <c r="J46" s="240"/>
      <c r="K46" s="240"/>
      <c r="L46" s="240"/>
      <c r="M46" s="240"/>
      <c r="N46" s="240"/>
      <c r="O46" s="240"/>
      <c r="P46" s="240"/>
      <c r="Q46" s="240"/>
      <c r="R46" s="240"/>
      <c r="S46" s="240"/>
      <c r="T46" s="240"/>
      <c r="U46" s="240"/>
      <c r="V46" s="240"/>
      <c r="W46" s="240"/>
      <c r="X46" s="240"/>
      <c r="Y46" s="240"/>
      <c r="Z46" s="240"/>
    </row>
    <row r="47" spans="1:26" ht="12.75" customHeight="1">
      <c r="A47" s="240"/>
      <c r="B47" s="240"/>
      <c r="C47" s="240"/>
      <c r="D47" s="240"/>
      <c r="E47" s="240"/>
      <c r="F47" s="240"/>
      <c r="G47" s="240"/>
      <c r="H47" s="240"/>
      <c r="I47" s="240"/>
      <c r="J47" s="240"/>
      <c r="K47" s="240"/>
      <c r="L47" s="240"/>
      <c r="M47" s="240"/>
      <c r="N47" s="240"/>
      <c r="O47" s="240"/>
      <c r="P47" s="240"/>
      <c r="Q47" s="240"/>
      <c r="R47" s="240"/>
      <c r="S47" s="240"/>
      <c r="T47" s="240"/>
      <c r="U47" s="240"/>
      <c r="V47" s="240"/>
      <c r="W47" s="240"/>
      <c r="X47" s="240"/>
      <c r="Y47" s="240"/>
      <c r="Z47" s="240"/>
    </row>
    <row r="48" spans="1:26" ht="12.75" customHeight="1">
      <c r="A48" s="240"/>
      <c r="B48" s="240"/>
      <c r="C48" s="240"/>
      <c r="D48" s="240"/>
      <c r="E48" s="240"/>
      <c r="F48" s="240"/>
      <c r="G48" s="240"/>
      <c r="H48" s="240"/>
      <c r="I48" s="240"/>
      <c r="J48" s="240"/>
      <c r="K48" s="240"/>
      <c r="L48" s="240"/>
      <c r="M48" s="240"/>
      <c r="N48" s="240"/>
      <c r="O48" s="240"/>
      <c r="P48" s="240"/>
      <c r="Q48" s="240"/>
      <c r="R48" s="240"/>
      <c r="S48" s="240"/>
      <c r="T48" s="240"/>
      <c r="U48" s="240"/>
      <c r="V48" s="240"/>
      <c r="W48" s="240"/>
      <c r="X48" s="240"/>
      <c r="Y48" s="240"/>
      <c r="Z48" s="240"/>
    </row>
    <row r="49" spans="1:26" ht="12.75" customHeight="1">
      <c r="A49" s="240"/>
      <c r="B49" s="240"/>
      <c r="C49" s="240"/>
      <c r="D49" s="240"/>
      <c r="E49" s="240"/>
      <c r="F49" s="240"/>
      <c r="G49" s="240"/>
      <c r="H49" s="240"/>
      <c r="I49" s="240"/>
      <c r="J49" s="240"/>
      <c r="K49" s="240"/>
      <c r="L49" s="240"/>
      <c r="M49" s="240"/>
      <c r="N49" s="240"/>
      <c r="O49" s="240"/>
      <c r="P49" s="240"/>
      <c r="Q49" s="240"/>
      <c r="R49" s="240"/>
      <c r="S49" s="240"/>
      <c r="T49" s="240"/>
      <c r="U49" s="240"/>
      <c r="V49" s="240"/>
      <c r="W49" s="240"/>
      <c r="X49" s="240"/>
      <c r="Y49" s="240"/>
      <c r="Z49" s="240"/>
    </row>
    <row r="50" spans="1:26" ht="12.75" customHeight="1">
      <c r="A50" s="240"/>
      <c r="B50" s="240"/>
      <c r="C50" s="240"/>
      <c r="D50" s="240"/>
      <c r="E50" s="240"/>
      <c r="F50" s="240"/>
      <c r="G50" s="240"/>
      <c r="H50" s="240"/>
      <c r="I50" s="240"/>
      <c r="J50" s="240"/>
      <c r="K50" s="240"/>
      <c r="L50" s="240"/>
      <c r="M50" s="240"/>
      <c r="N50" s="240"/>
      <c r="O50" s="240"/>
      <c r="P50" s="240"/>
      <c r="Q50" s="240"/>
      <c r="R50" s="240"/>
      <c r="S50" s="240"/>
      <c r="T50" s="240"/>
      <c r="U50" s="240"/>
      <c r="V50" s="240"/>
      <c r="W50" s="240"/>
      <c r="X50" s="240"/>
      <c r="Y50" s="240"/>
      <c r="Z50" s="240"/>
    </row>
    <row r="51" spans="1:26" ht="12.75" customHeight="1">
      <c r="A51" s="240"/>
      <c r="B51" s="240"/>
      <c r="C51" s="240"/>
      <c r="D51" s="240"/>
      <c r="E51" s="240"/>
      <c r="F51" s="240"/>
      <c r="G51" s="240"/>
      <c r="H51" s="240"/>
      <c r="I51" s="240"/>
      <c r="J51" s="240"/>
      <c r="K51" s="240"/>
      <c r="L51" s="240"/>
      <c r="M51" s="240"/>
      <c r="N51" s="240"/>
      <c r="O51" s="240"/>
      <c r="P51" s="240"/>
      <c r="Q51" s="240"/>
      <c r="R51" s="240"/>
      <c r="S51" s="240"/>
      <c r="T51" s="240"/>
      <c r="U51" s="240"/>
      <c r="V51" s="240"/>
      <c r="W51" s="240"/>
      <c r="X51" s="240"/>
      <c r="Y51" s="240"/>
      <c r="Z51" s="240"/>
    </row>
    <row r="52" spans="1:26" ht="12.75" customHeight="1">
      <c r="A52" s="240"/>
      <c r="B52" s="240"/>
      <c r="C52" s="240"/>
      <c r="D52" s="240"/>
      <c r="E52" s="240"/>
      <c r="F52" s="240"/>
      <c r="G52" s="240"/>
      <c r="H52" s="240"/>
      <c r="I52" s="240"/>
      <c r="J52" s="240"/>
      <c r="K52" s="240"/>
      <c r="L52" s="240"/>
      <c r="M52" s="240"/>
      <c r="N52" s="240"/>
      <c r="O52" s="240"/>
      <c r="P52" s="240"/>
      <c r="Q52" s="240"/>
      <c r="R52" s="240"/>
      <c r="S52" s="240"/>
      <c r="T52" s="240"/>
      <c r="U52" s="240"/>
      <c r="V52" s="240"/>
      <c r="W52" s="240"/>
      <c r="X52" s="240"/>
      <c r="Y52" s="240"/>
      <c r="Z52" s="240"/>
    </row>
    <row r="53" spans="1:26" ht="12.75" customHeight="1">
      <c r="A53" s="240"/>
      <c r="B53" s="240"/>
      <c r="C53" s="240"/>
      <c r="D53" s="240"/>
      <c r="E53" s="240"/>
      <c r="F53" s="240"/>
      <c r="G53" s="240"/>
      <c r="H53" s="240"/>
      <c r="I53" s="240"/>
      <c r="J53" s="240"/>
      <c r="K53" s="240"/>
      <c r="L53" s="240"/>
      <c r="M53" s="240"/>
      <c r="N53" s="240"/>
      <c r="O53" s="240"/>
      <c r="P53" s="240"/>
      <c r="Q53" s="240"/>
      <c r="R53" s="240"/>
      <c r="S53" s="240"/>
      <c r="T53" s="240"/>
      <c r="U53" s="240"/>
      <c r="V53" s="240"/>
      <c r="W53" s="240"/>
      <c r="X53" s="240"/>
      <c r="Y53" s="240"/>
      <c r="Z53" s="240"/>
    </row>
    <row r="54" spans="1:26" ht="12.75" customHeight="1">
      <c r="A54" s="240"/>
      <c r="B54" s="240"/>
      <c r="C54" s="240"/>
      <c r="D54" s="240"/>
      <c r="E54" s="240"/>
      <c r="F54" s="240"/>
      <c r="G54" s="240"/>
      <c r="H54" s="240"/>
      <c r="I54" s="240"/>
      <c r="J54" s="240"/>
      <c r="K54" s="240"/>
      <c r="L54" s="240"/>
      <c r="M54" s="240"/>
      <c r="N54" s="240"/>
      <c r="O54" s="240"/>
      <c r="P54" s="240"/>
      <c r="Q54" s="240"/>
      <c r="R54" s="240"/>
      <c r="S54" s="240"/>
      <c r="T54" s="240"/>
      <c r="U54" s="240"/>
      <c r="V54" s="240"/>
      <c r="W54" s="240"/>
      <c r="X54" s="240"/>
      <c r="Y54" s="240"/>
      <c r="Z54" s="240"/>
    </row>
    <row r="55" spans="1:26" ht="12.75" customHeight="1">
      <c r="A55" s="240"/>
      <c r="B55" s="240"/>
      <c r="C55" s="240"/>
      <c r="D55" s="240"/>
      <c r="E55" s="240"/>
      <c r="F55" s="240"/>
      <c r="G55" s="240"/>
      <c r="H55" s="240"/>
      <c r="I55" s="240"/>
      <c r="J55" s="240"/>
      <c r="K55" s="240"/>
      <c r="L55" s="240"/>
      <c r="M55" s="240"/>
      <c r="N55" s="240"/>
      <c r="O55" s="240"/>
      <c r="P55" s="240"/>
      <c r="Q55" s="240"/>
      <c r="R55" s="240"/>
      <c r="S55" s="240"/>
      <c r="T55" s="240"/>
      <c r="U55" s="240"/>
      <c r="V55" s="240"/>
      <c r="W55" s="240"/>
      <c r="X55" s="240"/>
      <c r="Y55" s="240"/>
      <c r="Z55" s="240"/>
    </row>
    <row r="56" spans="1:26" ht="12.75" customHeight="1">
      <c r="A56" s="240"/>
      <c r="B56" s="240"/>
      <c r="C56" s="240"/>
      <c r="D56" s="240"/>
      <c r="E56" s="240"/>
      <c r="F56" s="240"/>
      <c r="G56" s="240"/>
      <c r="H56" s="240"/>
      <c r="I56" s="240"/>
      <c r="J56" s="240"/>
      <c r="K56" s="240"/>
      <c r="L56" s="240"/>
      <c r="M56" s="240"/>
      <c r="N56" s="240"/>
      <c r="O56" s="240"/>
      <c r="P56" s="240"/>
      <c r="Q56" s="240"/>
      <c r="R56" s="240"/>
      <c r="S56" s="240"/>
      <c r="T56" s="240"/>
      <c r="U56" s="240"/>
      <c r="V56" s="240"/>
      <c r="W56" s="240"/>
      <c r="X56" s="240"/>
      <c r="Y56" s="240"/>
      <c r="Z56" s="240"/>
    </row>
    <row r="57" spans="1:26" ht="12.75" customHeight="1">
      <c r="A57" s="240"/>
      <c r="B57" s="240"/>
      <c r="C57" s="240"/>
      <c r="D57" s="240"/>
      <c r="E57" s="240"/>
      <c r="F57" s="240"/>
      <c r="G57" s="240"/>
      <c r="H57" s="240"/>
      <c r="I57" s="240"/>
      <c r="J57" s="240"/>
      <c r="K57" s="240"/>
      <c r="L57" s="240"/>
      <c r="M57" s="240"/>
      <c r="N57" s="240"/>
      <c r="O57" s="240"/>
      <c r="P57" s="240"/>
      <c r="Q57" s="240"/>
      <c r="R57" s="240"/>
      <c r="S57" s="240"/>
      <c r="T57" s="240"/>
      <c r="U57" s="240"/>
      <c r="V57" s="240"/>
      <c r="W57" s="240"/>
      <c r="X57" s="240"/>
      <c r="Y57" s="240"/>
      <c r="Z57" s="240"/>
    </row>
    <row r="58" spans="1:26" ht="12.75" customHeight="1">
      <c r="A58" s="240"/>
      <c r="B58" s="240"/>
      <c r="C58" s="240"/>
      <c r="D58" s="240"/>
      <c r="E58" s="240"/>
      <c r="F58" s="240"/>
      <c r="G58" s="240"/>
      <c r="H58" s="240"/>
      <c r="I58" s="240"/>
      <c r="J58" s="240"/>
      <c r="K58" s="240"/>
      <c r="L58" s="240"/>
      <c r="M58" s="240"/>
      <c r="N58" s="240"/>
      <c r="O58" s="240"/>
      <c r="P58" s="240"/>
      <c r="Q58" s="240"/>
      <c r="R58" s="240"/>
      <c r="S58" s="240"/>
      <c r="T58" s="240"/>
      <c r="U58" s="240"/>
      <c r="V58" s="240"/>
      <c r="W58" s="240"/>
      <c r="X58" s="240"/>
      <c r="Y58" s="240"/>
      <c r="Z58" s="240"/>
    </row>
    <row r="59" spans="1:26" ht="12.75" customHeight="1">
      <c r="A59" s="240"/>
      <c r="B59" s="240"/>
      <c r="C59" s="240"/>
      <c r="D59" s="240"/>
      <c r="E59" s="240"/>
      <c r="F59" s="240"/>
      <c r="G59" s="240"/>
      <c r="H59" s="240"/>
      <c r="I59" s="240"/>
      <c r="J59" s="240"/>
      <c r="K59" s="240"/>
      <c r="L59" s="240"/>
      <c r="M59" s="240"/>
      <c r="N59" s="240"/>
      <c r="O59" s="240"/>
      <c r="P59" s="240"/>
      <c r="Q59" s="240"/>
      <c r="R59" s="240"/>
      <c r="S59" s="240"/>
      <c r="T59" s="240"/>
      <c r="U59" s="240"/>
      <c r="V59" s="240"/>
      <c r="W59" s="240"/>
      <c r="X59" s="240"/>
      <c r="Y59" s="240"/>
      <c r="Z59" s="240"/>
    </row>
    <row r="60" spans="1:26" ht="12.75" customHeight="1">
      <c r="A60" s="240"/>
      <c r="B60" s="240"/>
      <c r="C60" s="240"/>
      <c r="D60" s="240"/>
      <c r="E60" s="240"/>
      <c r="F60" s="240"/>
      <c r="G60" s="240"/>
      <c r="H60" s="240"/>
      <c r="I60" s="240"/>
      <c r="J60" s="240"/>
      <c r="K60" s="240"/>
      <c r="L60" s="240"/>
      <c r="M60" s="240"/>
      <c r="N60" s="240"/>
      <c r="O60" s="240"/>
      <c r="P60" s="240"/>
      <c r="Q60" s="240"/>
      <c r="R60" s="240"/>
      <c r="S60" s="240"/>
      <c r="T60" s="240"/>
      <c r="U60" s="240"/>
      <c r="V60" s="240"/>
      <c r="W60" s="240"/>
      <c r="X60" s="240"/>
      <c r="Y60" s="240"/>
      <c r="Z60" s="240"/>
    </row>
    <row r="61" spans="1:26" ht="12.75" customHeight="1">
      <c r="A61" s="240"/>
      <c r="B61" s="240"/>
      <c r="C61" s="240"/>
      <c r="D61" s="240"/>
      <c r="E61" s="240"/>
      <c r="F61" s="240"/>
      <c r="G61" s="240"/>
      <c r="H61" s="240"/>
      <c r="I61" s="240"/>
      <c r="J61" s="240"/>
      <c r="K61" s="240"/>
      <c r="L61" s="240"/>
      <c r="M61" s="240"/>
      <c r="N61" s="240"/>
      <c r="O61" s="240"/>
      <c r="P61" s="240"/>
      <c r="Q61" s="240"/>
      <c r="R61" s="240"/>
      <c r="S61" s="240"/>
      <c r="T61" s="240"/>
      <c r="U61" s="240"/>
      <c r="V61" s="240"/>
      <c r="W61" s="240"/>
      <c r="X61" s="240"/>
      <c r="Y61" s="240"/>
      <c r="Z61" s="240"/>
    </row>
    <row r="62" spans="1:26" ht="12.75" customHeight="1">
      <c r="A62" s="240"/>
      <c r="B62" s="240"/>
      <c r="C62" s="240"/>
      <c r="D62" s="240"/>
      <c r="E62" s="240"/>
      <c r="F62" s="240"/>
      <c r="G62" s="240"/>
      <c r="H62" s="240"/>
      <c r="I62" s="240"/>
      <c r="J62" s="240"/>
      <c r="K62" s="240"/>
      <c r="L62" s="240"/>
      <c r="M62" s="240"/>
      <c r="N62" s="240"/>
      <c r="O62" s="240"/>
      <c r="P62" s="240"/>
      <c r="Q62" s="240"/>
      <c r="R62" s="240"/>
      <c r="S62" s="240"/>
      <c r="T62" s="240"/>
      <c r="U62" s="240"/>
      <c r="V62" s="240"/>
      <c r="W62" s="240"/>
      <c r="X62" s="240"/>
      <c r="Y62" s="240"/>
      <c r="Z62" s="240"/>
    </row>
    <row r="63" spans="1:26" ht="12.75" customHeight="1">
      <c r="A63" s="240"/>
      <c r="B63" s="240"/>
      <c r="C63" s="240"/>
      <c r="D63" s="240"/>
      <c r="E63" s="240"/>
      <c r="F63" s="240"/>
      <c r="G63" s="240"/>
      <c r="H63" s="240"/>
      <c r="I63" s="240"/>
      <c r="J63" s="240"/>
      <c r="K63" s="240"/>
      <c r="L63" s="240"/>
      <c r="M63" s="240"/>
      <c r="N63" s="240"/>
      <c r="O63" s="240"/>
      <c r="P63" s="240"/>
      <c r="Q63" s="240"/>
      <c r="R63" s="240"/>
      <c r="S63" s="240"/>
      <c r="T63" s="240"/>
      <c r="U63" s="240"/>
      <c r="V63" s="240"/>
      <c r="W63" s="240"/>
      <c r="X63" s="240"/>
      <c r="Y63" s="240"/>
      <c r="Z63" s="240"/>
    </row>
    <row r="64" spans="1:26" ht="12.75" customHeight="1">
      <c r="A64" s="240"/>
      <c r="B64" s="240"/>
      <c r="C64" s="240"/>
      <c r="D64" s="240"/>
      <c r="E64" s="240"/>
      <c r="F64" s="240"/>
      <c r="G64" s="240"/>
      <c r="H64" s="240"/>
      <c r="I64" s="240"/>
      <c r="J64" s="240"/>
      <c r="K64" s="240"/>
      <c r="L64" s="240"/>
      <c r="M64" s="240"/>
      <c r="N64" s="240"/>
      <c r="O64" s="240"/>
      <c r="P64" s="240"/>
      <c r="Q64" s="240"/>
      <c r="R64" s="240"/>
      <c r="S64" s="240"/>
      <c r="T64" s="240"/>
      <c r="U64" s="240"/>
      <c r="V64" s="240"/>
      <c r="W64" s="240"/>
      <c r="X64" s="240"/>
      <c r="Y64" s="240"/>
      <c r="Z64" s="240"/>
    </row>
    <row r="65" spans="1:26" ht="12.75" customHeight="1">
      <c r="A65" s="240"/>
      <c r="B65" s="240"/>
      <c r="C65" s="240"/>
      <c r="D65" s="240"/>
      <c r="E65" s="240"/>
      <c r="F65" s="240"/>
      <c r="G65" s="240"/>
      <c r="H65" s="240"/>
      <c r="I65" s="240"/>
      <c r="J65" s="240"/>
      <c r="K65" s="240"/>
      <c r="L65" s="240"/>
      <c r="M65" s="240"/>
      <c r="N65" s="240"/>
      <c r="O65" s="240"/>
      <c r="P65" s="240"/>
      <c r="Q65" s="240"/>
      <c r="R65" s="240"/>
      <c r="S65" s="240"/>
      <c r="T65" s="240"/>
      <c r="U65" s="240"/>
      <c r="V65" s="240"/>
      <c r="W65" s="240"/>
      <c r="X65" s="240"/>
      <c r="Y65" s="240"/>
      <c r="Z65" s="240"/>
    </row>
    <row r="66" spans="1:26" ht="12.75" customHeight="1">
      <c r="A66" s="240"/>
      <c r="B66" s="240"/>
      <c r="C66" s="240"/>
      <c r="D66" s="240"/>
      <c r="E66" s="240"/>
      <c r="F66" s="240"/>
      <c r="G66" s="240"/>
      <c r="H66" s="240"/>
      <c r="I66" s="240"/>
      <c r="J66" s="240"/>
      <c r="K66" s="240"/>
      <c r="L66" s="240"/>
      <c r="M66" s="240"/>
      <c r="N66" s="240"/>
      <c r="O66" s="240"/>
      <c r="P66" s="240"/>
      <c r="Q66" s="240"/>
      <c r="R66" s="240"/>
      <c r="S66" s="240"/>
      <c r="T66" s="240"/>
      <c r="U66" s="240"/>
      <c r="V66" s="240"/>
      <c r="W66" s="240"/>
      <c r="X66" s="240"/>
      <c r="Y66" s="240"/>
      <c r="Z66" s="240"/>
    </row>
    <row r="67" spans="1:26" ht="12.75" customHeight="1">
      <c r="A67" s="240"/>
      <c r="B67" s="240"/>
      <c r="C67" s="240"/>
      <c r="D67" s="240"/>
      <c r="E67" s="240"/>
      <c r="F67" s="240"/>
      <c r="G67" s="240"/>
      <c r="H67" s="240"/>
      <c r="I67" s="240"/>
      <c r="J67" s="240"/>
      <c r="K67" s="240"/>
      <c r="L67" s="240"/>
      <c r="M67" s="240"/>
      <c r="N67" s="240"/>
      <c r="O67" s="240"/>
      <c r="P67" s="240"/>
      <c r="Q67" s="240"/>
      <c r="R67" s="240"/>
      <c r="S67" s="240"/>
      <c r="T67" s="240"/>
      <c r="U67" s="240"/>
      <c r="V67" s="240"/>
      <c r="W67" s="240"/>
      <c r="X67" s="240"/>
      <c r="Y67" s="240"/>
      <c r="Z67" s="240"/>
    </row>
    <row r="68" spans="1:26" ht="12.75" customHeight="1">
      <c r="A68" s="240"/>
      <c r="B68" s="240"/>
      <c r="C68" s="240"/>
      <c r="D68" s="240"/>
      <c r="E68" s="240"/>
      <c r="F68" s="240"/>
      <c r="G68" s="240"/>
      <c r="H68" s="240"/>
      <c r="I68" s="240"/>
      <c r="J68" s="240"/>
      <c r="K68" s="240"/>
      <c r="L68" s="240"/>
      <c r="M68" s="240"/>
      <c r="N68" s="240"/>
      <c r="O68" s="240"/>
      <c r="P68" s="240"/>
      <c r="Q68" s="240"/>
      <c r="R68" s="240"/>
      <c r="S68" s="240"/>
      <c r="T68" s="240"/>
      <c r="U68" s="240"/>
      <c r="V68" s="240"/>
      <c r="W68" s="240"/>
      <c r="X68" s="240"/>
      <c r="Y68" s="240"/>
      <c r="Z68" s="240"/>
    </row>
    <row r="69" spans="1:26" ht="12.75" customHeight="1">
      <c r="A69" s="240"/>
      <c r="B69" s="240"/>
      <c r="C69" s="240"/>
      <c r="D69" s="240"/>
      <c r="E69" s="240"/>
      <c r="F69" s="240"/>
      <c r="G69" s="240"/>
      <c r="H69" s="240"/>
      <c r="I69" s="240"/>
      <c r="J69" s="240"/>
      <c r="K69" s="240"/>
      <c r="L69" s="240"/>
      <c r="M69" s="240"/>
      <c r="N69" s="240"/>
      <c r="O69" s="240"/>
      <c r="P69" s="240"/>
      <c r="Q69" s="240"/>
      <c r="R69" s="240"/>
      <c r="S69" s="240"/>
      <c r="T69" s="240"/>
      <c r="U69" s="240"/>
      <c r="V69" s="240"/>
      <c r="W69" s="240"/>
      <c r="X69" s="240"/>
      <c r="Y69" s="240"/>
      <c r="Z69" s="240"/>
    </row>
    <row r="70" spans="1:26" ht="12.75" customHeight="1">
      <c r="A70" s="240"/>
      <c r="B70" s="240"/>
      <c r="C70" s="240"/>
      <c r="D70" s="240"/>
      <c r="E70" s="240"/>
      <c r="F70" s="240"/>
      <c r="G70" s="240"/>
      <c r="H70" s="240"/>
      <c r="I70" s="240"/>
      <c r="J70" s="240"/>
      <c r="K70" s="240"/>
      <c r="L70" s="240"/>
      <c r="M70" s="240"/>
      <c r="N70" s="240"/>
      <c r="O70" s="240"/>
      <c r="P70" s="240"/>
      <c r="Q70" s="240"/>
      <c r="R70" s="240"/>
      <c r="S70" s="240"/>
      <c r="T70" s="240"/>
      <c r="U70" s="240"/>
      <c r="V70" s="240"/>
      <c r="W70" s="240"/>
      <c r="X70" s="240"/>
      <c r="Y70" s="240"/>
      <c r="Z70" s="240"/>
    </row>
    <row r="71" spans="1:26" ht="12.75" customHeight="1">
      <c r="A71" s="240"/>
      <c r="B71" s="240"/>
      <c r="C71" s="240"/>
      <c r="D71" s="240"/>
      <c r="E71" s="240"/>
      <c r="F71" s="240"/>
      <c r="G71" s="240"/>
      <c r="H71" s="240"/>
      <c r="I71" s="240"/>
      <c r="J71" s="240"/>
      <c r="K71" s="240"/>
      <c r="L71" s="240"/>
      <c r="M71" s="240"/>
      <c r="N71" s="240"/>
      <c r="O71" s="240"/>
      <c r="P71" s="240"/>
      <c r="Q71" s="240"/>
      <c r="R71" s="240"/>
      <c r="S71" s="240"/>
      <c r="T71" s="240"/>
      <c r="U71" s="240"/>
      <c r="V71" s="240"/>
      <c r="W71" s="240"/>
      <c r="X71" s="240"/>
      <c r="Y71" s="240"/>
      <c r="Z71" s="240"/>
    </row>
    <row r="72" spans="1:26" ht="12.75" customHeight="1">
      <c r="A72" s="240"/>
      <c r="B72" s="240"/>
      <c r="C72" s="240"/>
      <c r="D72" s="240"/>
      <c r="E72" s="240"/>
      <c r="F72" s="240"/>
      <c r="G72" s="240"/>
      <c r="H72" s="240"/>
      <c r="I72" s="240"/>
      <c r="J72" s="240"/>
      <c r="K72" s="240"/>
      <c r="L72" s="240"/>
      <c r="M72" s="240"/>
      <c r="N72" s="240"/>
      <c r="O72" s="240"/>
      <c r="P72" s="240"/>
      <c r="Q72" s="240"/>
      <c r="R72" s="240"/>
      <c r="S72" s="240"/>
      <c r="T72" s="240"/>
      <c r="U72" s="240"/>
      <c r="V72" s="240"/>
      <c r="W72" s="240"/>
      <c r="X72" s="240"/>
      <c r="Y72" s="240"/>
      <c r="Z72" s="240"/>
    </row>
    <row r="73" spans="1:26" ht="12.75" customHeight="1">
      <c r="A73" s="240"/>
      <c r="B73" s="240"/>
      <c r="C73" s="240"/>
      <c r="D73" s="240"/>
      <c r="E73" s="240"/>
      <c r="F73" s="240"/>
      <c r="G73" s="240"/>
      <c r="H73" s="240"/>
      <c r="I73" s="240"/>
      <c r="J73" s="240"/>
      <c r="K73" s="240"/>
      <c r="L73" s="240"/>
      <c r="M73" s="240"/>
      <c r="N73" s="240"/>
      <c r="O73" s="240"/>
      <c r="P73" s="240"/>
      <c r="Q73" s="240"/>
      <c r="R73" s="240"/>
      <c r="S73" s="240"/>
      <c r="T73" s="240"/>
      <c r="U73" s="240"/>
      <c r="V73" s="240"/>
      <c r="W73" s="240"/>
      <c r="X73" s="240"/>
      <c r="Y73" s="240"/>
      <c r="Z73" s="240"/>
    </row>
    <row r="74" spans="1:26" ht="12.75" customHeight="1">
      <c r="A74" s="240"/>
      <c r="B74" s="240"/>
      <c r="C74" s="240"/>
      <c r="D74" s="240"/>
      <c r="E74" s="240"/>
      <c r="F74" s="240"/>
      <c r="G74" s="240"/>
      <c r="H74" s="240"/>
      <c r="I74" s="240"/>
      <c r="J74" s="240"/>
      <c r="K74" s="240"/>
      <c r="L74" s="240"/>
      <c r="M74" s="240"/>
      <c r="N74" s="240"/>
      <c r="O74" s="240"/>
      <c r="P74" s="240"/>
      <c r="Q74" s="240"/>
      <c r="R74" s="240"/>
      <c r="S74" s="240"/>
      <c r="T74" s="240"/>
      <c r="U74" s="240"/>
      <c r="V74" s="240"/>
      <c r="W74" s="240"/>
      <c r="X74" s="240"/>
      <c r="Y74" s="240"/>
      <c r="Z74" s="240"/>
    </row>
    <row r="75" spans="1:26" ht="12.75" customHeight="1">
      <c r="A75" s="240"/>
      <c r="B75" s="240"/>
      <c r="C75" s="240"/>
      <c r="D75" s="240"/>
      <c r="E75" s="240"/>
      <c r="F75" s="240"/>
      <c r="G75" s="240"/>
      <c r="H75" s="240"/>
      <c r="I75" s="240"/>
      <c r="J75" s="240"/>
      <c r="K75" s="240"/>
      <c r="L75" s="240"/>
      <c r="M75" s="240"/>
      <c r="N75" s="240"/>
      <c r="O75" s="240"/>
      <c r="P75" s="240"/>
      <c r="Q75" s="240"/>
      <c r="R75" s="240"/>
      <c r="S75" s="240"/>
      <c r="T75" s="240"/>
      <c r="U75" s="240"/>
      <c r="V75" s="240"/>
      <c r="W75" s="240"/>
      <c r="X75" s="240"/>
      <c r="Y75" s="240"/>
      <c r="Z75" s="240"/>
    </row>
    <row r="76" spans="1:26" ht="12.75" customHeight="1">
      <c r="A76" s="240"/>
      <c r="B76" s="240"/>
      <c r="C76" s="240"/>
      <c r="D76" s="240"/>
      <c r="E76" s="240"/>
      <c r="F76" s="240"/>
      <c r="G76" s="240"/>
      <c r="H76" s="240"/>
      <c r="I76" s="240"/>
      <c r="J76" s="240"/>
      <c r="K76" s="240"/>
      <c r="L76" s="240"/>
      <c r="M76" s="240"/>
      <c r="N76" s="240"/>
      <c r="O76" s="240"/>
      <c r="P76" s="240"/>
      <c r="Q76" s="240"/>
      <c r="R76" s="240"/>
      <c r="S76" s="240"/>
      <c r="T76" s="240"/>
      <c r="U76" s="240"/>
      <c r="V76" s="240"/>
      <c r="W76" s="240"/>
      <c r="X76" s="240"/>
      <c r="Y76" s="240"/>
      <c r="Z76" s="240"/>
    </row>
    <row r="77" spans="1:26" ht="12.75" customHeight="1">
      <c r="A77" s="240"/>
      <c r="B77" s="240"/>
      <c r="C77" s="240"/>
      <c r="D77" s="240"/>
      <c r="E77" s="240"/>
      <c r="F77" s="240"/>
      <c r="G77" s="240"/>
      <c r="H77" s="240"/>
      <c r="I77" s="240"/>
      <c r="J77" s="240"/>
      <c r="K77" s="240"/>
      <c r="L77" s="240"/>
      <c r="M77" s="240"/>
      <c r="N77" s="240"/>
      <c r="O77" s="240"/>
      <c r="P77" s="240"/>
      <c r="Q77" s="240"/>
      <c r="R77" s="240"/>
      <c r="S77" s="240"/>
      <c r="T77" s="240"/>
      <c r="U77" s="240"/>
      <c r="V77" s="240"/>
      <c r="W77" s="240"/>
      <c r="X77" s="240"/>
      <c r="Y77" s="240"/>
      <c r="Z77" s="240"/>
    </row>
    <row r="78" spans="1:26" ht="12.75" customHeight="1">
      <c r="A78" s="240"/>
      <c r="B78" s="240"/>
      <c r="C78" s="240"/>
      <c r="D78" s="240"/>
      <c r="E78" s="240"/>
      <c r="F78" s="240"/>
      <c r="G78" s="240"/>
      <c r="H78" s="240"/>
      <c r="I78" s="240"/>
      <c r="J78" s="240"/>
      <c r="K78" s="240"/>
      <c r="L78" s="240"/>
      <c r="M78" s="240"/>
      <c r="N78" s="240"/>
      <c r="O78" s="240"/>
      <c r="P78" s="240"/>
      <c r="Q78" s="240"/>
      <c r="R78" s="240"/>
      <c r="S78" s="240"/>
      <c r="T78" s="240"/>
      <c r="U78" s="240"/>
      <c r="V78" s="240"/>
      <c r="W78" s="240"/>
      <c r="X78" s="240"/>
      <c r="Y78" s="240"/>
      <c r="Z78" s="240"/>
    </row>
    <row r="79" spans="1:26" ht="12.75" customHeight="1">
      <c r="A79" s="240"/>
      <c r="B79" s="240"/>
      <c r="C79" s="240"/>
      <c r="D79" s="240"/>
      <c r="E79" s="240"/>
      <c r="F79" s="240"/>
      <c r="G79" s="240"/>
      <c r="H79" s="240"/>
      <c r="I79" s="240"/>
      <c r="J79" s="240"/>
      <c r="K79" s="240"/>
      <c r="L79" s="240"/>
      <c r="M79" s="240"/>
      <c r="N79" s="240"/>
      <c r="O79" s="240"/>
      <c r="P79" s="240"/>
      <c r="Q79" s="240"/>
      <c r="R79" s="240"/>
      <c r="S79" s="240"/>
      <c r="T79" s="240"/>
      <c r="U79" s="240"/>
      <c r="V79" s="240"/>
      <c r="W79" s="240"/>
      <c r="X79" s="240"/>
      <c r="Y79" s="240"/>
      <c r="Z79" s="240"/>
    </row>
    <row r="80" spans="1:26" ht="12.75" customHeight="1">
      <c r="A80" s="240"/>
      <c r="B80" s="240"/>
      <c r="C80" s="240"/>
      <c r="D80" s="240"/>
      <c r="E80" s="240"/>
      <c r="F80" s="240"/>
      <c r="G80" s="240"/>
      <c r="H80" s="240"/>
      <c r="I80" s="240"/>
      <c r="J80" s="240"/>
      <c r="K80" s="240"/>
      <c r="L80" s="240"/>
      <c r="M80" s="240"/>
      <c r="N80" s="240"/>
      <c r="O80" s="240"/>
      <c r="P80" s="240"/>
      <c r="Q80" s="240"/>
      <c r="R80" s="240"/>
      <c r="S80" s="240"/>
      <c r="T80" s="240"/>
      <c r="U80" s="240"/>
      <c r="V80" s="240"/>
      <c r="W80" s="240"/>
      <c r="X80" s="240"/>
      <c r="Y80" s="240"/>
      <c r="Z80" s="240"/>
    </row>
    <row r="81" spans="1:26" ht="12.75" customHeight="1">
      <c r="A81" s="240"/>
      <c r="B81" s="240"/>
      <c r="C81" s="240"/>
      <c r="D81" s="240"/>
      <c r="E81" s="240"/>
      <c r="F81" s="240"/>
      <c r="G81" s="240"/>
      <c r="H81" s="240"/>
      <c r="I81" s="240"/>
      <c r="J81" s="240"/>
      <c r="K81" s="240"/>
      <c r="L81" s="240"/>
      <c r="M81" s="240"/>
      <c r="N81" s="240"/>
      <c r="O81" s="240"/>
      <c r="P81" s="240"/>
      <c r="Q81" s="240"/>
      <c r="R81" s="240"/>
      <c r="S81" s="240"/>
      <c r="T81" s="240"/>
      <c r="U81" s="240"/>
      <c r="V81" s="240"/>
      <c r="W81" s="240"/>
      <c r="X81" s="240"/>
      <c r="Y81" s="240"/>
      <c r="Z81" s="240"/>
    </row>
    <row r="82" spans="1:26" ht="12.75" customHeight="1">
      <c r="A82" s="240"/>
      <c r="B82" s="240"/>
      <c r="C82" s="240"/>
      <c r="D82" s="240"/>
      <c r="E82" s="240"/>
      <c r="F82" s="240"/>
      <c r="G82" s="240"/>
      <c r="H82" s="240"/>
      <c r="I82" s="240"/>
      <c r="J82" s="240"/>
      <c r="K82" s="240"/>
      <c r="L82" s="240"/>
      <c r="M82" s="240"/>
      <c r="N82" s="240"/>
      <c r="O82" s="240"/>
      <c r="P82" s="240"/>
      <c r="Q82" s="240"/>
      <c r="R82" s="240"/>
      <c r="S82" s="240"/>
      <c r="T82" s="240"/>
      <c r="U82" s="240"/>
      <c r="V82" s="240"/>
      <c r="W82" s="240"/>
      <c r="X82" s="240"/>
      <c r="Y82" s="240"/>
      <c r="Z82" s="240"/>
    </row>
    <row r="83" spans="1:26" ht="12.75" customHeight="1">
      <c r="A83" s="240"/>
      <c r="B83" s="240"/>
      <c r="C83" s="240"/>
      <c r="D83" s="240"/>
      <c r="E83" s="240"/>
      <c r="F83" s="240"/>
      <c r="G83" s="240"/>
      <c r="H83" s="240"/>
      <c r="I83" s="240"/>
      <c r="J83" s="240"/>
      <c r="K83" s="240"/>
      <c r="L83" s="240"/>
      <c r="M83" s="240"/>
      <c r="N83" s="240"/>
      <c r="O83" s="240"/>
      <c r="P83" s="240"/>
      <c r="Q83" s="240"/>
      <c r="R83" s="240"/>
      <c r="S83" s="240"/>
      <c r="T83" s="240"/>
      <c r="U83" s="240"/>
      <c r="V83" s="240"/>
      <c r="W83" s="240"/>
      <c r="X83" s="240"/>
      <c r="Y83" s="240"/>
      <c r="Z83" s="240"/>
    </row>
    <row r="84" spans="1:26" ht="12.75" customHeight="1">
      <c r="A84" s="240"/>
      <c r="B84" s="240"/>
      <c r="C84" s="240"/>
      <c r="D84" s="240"/>
      <c r="E84" s="240"/>
      <c r="F84" s="240"/>
      <c r="G84" s="240"/>
      <c r="H84" s="240"/>
      <c r="I84" s="240"/>
      <c r="J84" s="240"/>
      <c r="K84" s="240"/>
      <c r="L84" s="240"/>
      <c r="M84" s="240"/>
      <c r="N84" s="240"/>
      <c r="O84" s="240"/>
      <c r="P84" s="240"/>
      <c r="Q84" s="240"/>
      <c r="R84" s="240"/>
      <c r="S84" s="240"/>
      <c r="T84" s="240"/>
      <c r="U84" s="240"/>
      <c r="V84" s="240"/>
      <c r="W84" s="240"/>
      <c r="X84" s="240"/>
      <c r="Y84" s="240"/>
      <c r="Z84" s="240"/>
    </row>
    <row r="85" spans="1:26" ht="12.75" customHeight="1">
      <c r="A85" s="240"/>
      <c r="B85" s="240"/>
      <c r="C85" s="240"/>
      <c r="D85" s="240"/>
      <c r="E85" s="240"/>
      <c r="F85" s="240"/>
      <c r="G85" s="240"/>
      <c r="H85" s="240"/>
      <c r="I85" s="240"/>
      <c r="J85" s="240"/>
      <c r="K85" s="240"/>
      <c r="L85" s="240"/>
      <c r="M85" s="240"/>
      <c r="N85" s="240"/>
      <c r="O85" s="240"/>
      <c r="P85" s="240"/>
      <c r="Q85" s="240"/>
      <c r="R85" s="240"/>
      <c r="S85" s="240"/>
      <c r="T85" s="240"/>
      <c r="U85" s="240"/>
      <c r="V85" s="240"/>
      <c r="W85" s="240"/>
      <c r="X85" s="240"/>
      <c r="Y85" s="240"/>
      <c r="Z85" s="240"/>
    </row>
    <row r="86" spans="1:26" ht="12.75" customHeight="1">
      <c r="A86" s="240"/>
      <c r="B86" s="240"/>
      <c r="C86" s="240"/>
      <c r="D86" s="240"/>
      <c r="E86" s="240"/>
      <c r="F86" s="240"/>
      <c r="G86" s="240"/>
      <c r="H86" s="240"/>
      <c r="I86" s="240"/>
      <c r="J86" s="240"/>
      <c r="K86" s="240"/>
      <c r="L86" s="240"/>
      <c r="M86" s="240"/>
      <c r="N86" s="240"/>
      <c r="O86" s="240"/>
      <c r="P86" s="240"/>
      <c r="Q86" s="240"/>
      <c r="R86" s="240"/>
      <c r="S86" s="240"/>
      <c r="T86" s="240"/>
      <c r="U86" s="240"/>
      <c r="V86" s="240"/>
      <c r="W86" s="240"/>
      <c r="X86" s="240"/>
      <c r="Y86" s="240"/>
      <c r="Z86" s="240"/>
    </row>
    <row r="87" spans="1:26" ht="12.75" customHeight="1">
      <c r="A87" s="240"/>
      <c r="B87" s="240"/>
      <c r="C87" s="240"/>
      <c r="D87" s="240"/>
      <c r="E87" s="240"/>
      <c r="F87" s="240"/>
      <c r="G87" s="240"/>
      <c r="H87" s="240"/>
      <c r="I87" s="240"/>
      <c r="J87" s="240"/>
      <c r="K87" s="240"/>
      <c r="L87" s="240"/>
      <c r="M87" s="240"/>
      <c r="N87" s="240"/>
      <c r="O87" s="240"/>
      <c r="P87" s="240"/>
      <c r="Q87" s="240"/>
      <c r="R87" s="240"/>
      <c r="S87" s="240"/>
      <c r="T87" s="240"/>
      <c r="U87" s="240"/>
      <c r="V87" s="240"/>
      <c r="W87" s="240"/>
      <c r="X87" s="240"/>
      <c r="Y87" s="240"/>
      <c r="Z87" s="240"/>
    </row>
    <row r="88" spans="1:26" ht="12.75" customHeight="1">
      <c r="A88" s="240"/>
      <c r="B88" s="240"/>
      <c r="C88" s="240"/>
      <c r="D88" s="240"/>
      <c r="E88" s="240"/>
      <c r="F88" s="240"/>
      <c r="G88" s="240"/>
      <c r="H88" s="240"/>
      <c r="I88" s="240"/>
      <c r="J88" s="240"/>
      <c r="K88" s="240"/>
      <c r="L88" s="240"/>
      <c r="M88" s="240"/>
      <c r="N88" s="240"/>
      <c r="O88" s="240"/>
      <c r="P88" s="240"/>
      <c r="Q88" s="240"/>
      <c r="R88" s="240"/>
      <c r="S88" s="240"/>
      <c r="T88" s="240"/>
      <c r="U88" s="240"/>
      <c r="V88" s="240"/>
      <c r="W88" s="240"/>
      <c r="X88" s="240"/>
      <c r="Y88" s="240"/>
      <c r="Z88" s="240"/>
    </row>
    <row r="89" spans="1:26" ht="12.75" customHeight="1">
      <c r="A89" s="240"/>
      <c r="B89" s="240"/>
      <c r="C89" s="240"/>
      <c r="D89" s="240"/>
      <c r="E89" s="240"/>
      <c r="F89" s="240"/>
      <c r="G89" s="240"/>
      <c r="H89" s="240"/>
      <c r="I89" s="240"/>
      <c r="J89" s="240"/>
      <c r="K89" s="240"/>
      <c r="L89" s="240"/>
      <c r="M89" s="240"/>
      <c r="N89" s="240"/>
      <c r="O89" s="240"/>
      <c r="P89" s="240"/>
      <c r="Q89" s="240"/>
      <c r="R89" s="240"/>
      <c r="S89" s="240"/>
      <c r="T89" s="240"/>
      <c r="U89" s="240"/>
      <c r="V89" s="240"/>
      <c r="W89" s="240"/>
      <c r="X89" s="240"/>
      <c r="Y89" s="240"/>
      <c r="Z89" s="240"/>
    </row>
    <row r="90" spans="1:26" ht="12.75" customHeight="1">
      <c r="A90" s="240"/>
      <c r="B90" s="240"/>
      <c r="C90" s="240"/>
      <c r="D90" s="240"/>
      <c r="E90" s="240"/>
      <c r="F90" s="240"/>
      <c r="G90" s="240"/>
      <c r="H90" s="240"/>
      <c r="I90" s="240"/>
      <c r="J90" s="240"/>
      <c r="K90" s="240"/>
      <c r="L90" s="240"/>
      <c r="M90" s="240"/>
      <c r="N90" s="240"/>
      <c r="O90" s="240"/>
      <c r="P90" s="240"/>
      <c r="Q90" s="240"/>
      <c r="R90" s="240"/>
      <c r="S90" s="240"/>
      <c r="T90" s="240"/>
      <c r="U90" s="240"/>
      <c r="V90" s="240"/>
      <c r="W90" s="240"/>
      <c r="X90" s="240"/>
      <c r="Y90" s="240"/>
      <c r="Z90" s="240"/>
    </row>
    <row r="91" spans="1:26" ht="12.75" customHeight="1">
      <c r="A91" s="240"/>
      <c r="B91" s="240"/>
      <c r="C91" s="240"/>
      <c r="D91" s="240"/>
      <c r="E91" s="240"/>
      <c r="F91" s="240"/>
      <c r="G91" s="240"/>
      <c r="H91" s="240"/>
      <c r="I91" s="240"/>
      <c r="J91" s="240"/>
      <c r="K91" s="240"/>
      <c r="L91" s="240"/>
      <c r="M91" s="240"/>
      <c r="N91" s="240"/>
      <c r="O91" s="240"/>
      <c r="P91" s="240"/>
      <c r="Q91" s="240"/>
      <c r="R91" s="240"/>
      <c r="S91" s="240"/>
      <c r="T91" s="240"/>
      <c r="U91" s="240"/>
      <c r="V91" s="240"/>
      <c r="W91" s="240"/>
      <c r="X91" s="240"/>
      <c r="Y91" s="240"/>
      <c r="Z91" s="240"/>
    </row>
    <row r="92" spans="1:26" ht="12.75" customHeight="1">
      <c r="A92" s="240"/>
      <c r="B92" s="240"/>
      <c r="C92" s="240"/>
      <c r="D92" s="240"/>
      <c r="E92" s="240"/>
      <c r="F92" s="240"/>
      <c r="G92" s="240"/>
      <c r="H92" s="240"/>
      <c r="I92" s="240"/>
      <c r="J92" s="240"/>
      <c r="K92" s="240"/>
      <c r="L92" s="240"/>
      <c r="M92" s="240"/>
      <c r="N92" s="240"/>
      <c r="O92" s="240"/>
      <c r="P92" s="240"/>
      <c r="Q92" s="240"/>
      <c r="R92" s="240"/>
      <c r="S92" s="240"/>
      <c r="T92" s="240"/>
      <c r="U92" s="240"/>
      <c r="V92" s="240"/>
      <c r="W92" s="240"/>
      <c r="X92" s="240"/>
      <c r="Y92" s="240"/>
      <c r="Z92" s="240"/>
    </row>
    <row r="93" spans="1:26" ht="12.75" customHeight="1">
      <c r="A93" s="240"/>
      <c r="B93" s="240"/>
      <c r="C93" s="240"/>
      <c r="D93" s="240"/>
      <c r="E93" s="240"/>
      <c r="F93" s="240"/>
      <c r="G93" s="240"/>
      <c r="H93" s="240"/>
      <c r="I93" s="240"/>
      <c r="J93" s="240"/>
      <c r="K93" s="240"/>
      <c r="L93" s="240"/>
      <c r="M93" s="240"/>
      <c r="N93" s="240"/>
      <c r="O93" s="240"/>
      <c r="P93" s="240"/>
      <c r="Q93" s="240"/>
      <c r="R93" s="240"/>
      <c r="S93" s="240"/>
      <c r="T93" s="240"/>
      <c r="U93" s="240"/>
      <c r="V93" s="240"/>
      <c r="W93" s="240"/>
      <c r="X93" s="240"/>
      <c r="Y93" s="240"/>
      <c r="Z93" s="240"/>
    </row>
    <row r="94" spans="1:26" ht="12.75" customHeight="1">
      <c r="A94" s="240"/>
      <c r="B94" s="240"/>
      <c r="C94" s="240"/>
      <c r="D94" s="240"/>
      <c r="E94" s="240"/>
      <c r="F94" s="240"/>
      <c r="G94" s="240"/>
      <c r="H94" s="240"/>
      <c r="I94" s="240"/>
      <c r="J94" s="240"/>
      <c r="K94" s="240"/>
      <c r="L94" s="240"/>
      <c r="M94" s="240"/>
      <c r="N94" s="240"/>
      <c r="O94" s="240"/>
      <c r="P94" s="240"/>
      <c r="Q94" s="240"/>
      <c r="R94" s="240"/>
      <c r="S94" s="240"/>
      <c r="T94" s="240"/>
      <c r="U94" s="240"/>
      <c r="V94" s="240"/>
      <c r="W94" s="240"/>
      <c r="X94" s="240"/>
      <c r="Y94" s="240"/>
      <c r="Z94" s="240"/>
    </row>
    <row r="95" spans="1:26" ht="12.75" customHeight="1">
      <c r="A95" s="240"/>
      <c r="B95" s="240"/>
      <c r="C95" s="240"/>
      <c r="D95" s="240"/>
      <c r="E95" s="240"/>
      <c r="F95" s="240"/>
      <c r="G95" s="240"/>
      <c r="H95" s="240"/>
      <c r="I95" s="240"/>
      <c r="J95" s="240"/>
      <c r="K95" s="240"/>
      <c r="L95" s="240"/>
      <c r="M95" s="240"/>
      <c r="N95" s="240"/>
      <c r="O95" s="240"/>
      <c r="P95" s="240"/>
      <c r="Q95" s="240"/>
      <c r="R95" s="240"/>
      <c r="S95" s="240"/>
      <c r="T95" s="240"/>
      <c r="U95" s="240"/>
      <c r="V95" s="240"/>
      <c r="W95" s="240"/>
      <c r="X95" s="240"/>
      <c r="Y95" s="240"/>
      <c r="Z95" s="240"/>
    </row>
    <row r="96" spans="1:26" ht="12.75" customHeight="1">
      <c r="A96" s="240"/>
      <c r="B96" s="240"/>
      <c r="C96" s="240"/>
      <c r="D96" s="240"/>
      <c r="E96" s="240"/>
      <c r="F96" s="240"/>
      <c r="G96" s="240"/>
      <c r="H96" s="240"/>
      <c r="I96" s="240"/>
      <c r="J96" s="240"/>
      <c r="K96" s="240"/>
      <c r="L96" s="240"/>
      <c r="M96" s="240"/>
      <c r="N96" s="240"/>
      <c r="O96" s="240"/>
      <c r="P96" s="240"/>
      <c r="Q96" s="240"/>
      <c r="R96" s="240"/>
      <c r="S96" s="240"/>
      <c r="T96" s="240"/>
      <c r="U96" s="240"/>
      <c r="V96" s="240"/>
      <c r="W96" s="240"/>
      <c r="X96" s="240"/>
      <c r="Y96" s="240"/>
      <c r="Z96" s="240"/>
    </row>
    <row r="97" spans="1:26" ht="12.75" customHeight="1">
      <c r="A97" s="240"/>
      <c r="B97" s="240"/>
      <c r="C97" s="240"/>
      <c r="D97" s="240"/>
      <c r="E97" s="240"/>
      <c r="F97" s="240"/>
      <c r="G97" s="240"/>
      <c r="H97" s="240"/>
      <c r="I97" s="240"/>
      <c r="J97" s="240"/>
      <c r="K97" s="240"/>
      <c r="L97" s="240"/>
      <c r="M97" s="240"/>
      <c r="N97" s="240"/>
      <c r="O97" s="240"/>
      <c r="P97" s="240"/>
      <c r="Q97" s="240"/>
      <c r="R97" s="240"/>
      <c r="S97" s="240"/>
      <c r="T97" s="240"/>
      <c r="U97" s="240"/>
      <c r="V97" s="240"/>
      <c r="W97" s="240"/>
      <c r="X97" s="240"/>
      <c r="Y97" s="240"/>
      <c r="Z97" s="240"/>
    </row>
    <row r="98" spans="1:26" ht="12.75" customHeight="1">
      <c r="A98" s="240"/>
      <c r="B98" s="240"/>
      <c r="C98" s="240"/>
      <c r="D98" s="240"/>
      <c r="E98" s="240"/>
      <c r="F98" s="240"/>
      <c r="G98" s="240"/>
      <c r="H98" s="240"/>
      <c r="I98" s="240"/>
      <c r="J98" s="240"/>
      <c r="K98" s="240"/>
      <c r="L98" s="240"/>
      <c r="M98" s="240"/>
      <c r="N98" s="240"/>
      <c r="O98" s="240"/>
      <c r="P98" s="240"/>
      <c r="Q98" s="240"/>
      <c r="R98" s="240"/>
      <c r="S98" s="240"/>
      <c r="T98" s="240"/>
      <c r="U98" s="240"/>
      <c r="V98" s="240"/>
      <c r="W98" s="240"/>
      <c r="X98" s="240"/>
      <c r="Y98" s="240"/>
      <c r="Z98" s="240"/>
    </row>
    <row r="99" spans="1:26" ht="12.75" customHeight="1">
      <c r="A99" s="240"/>
      <c r="B99" s="240"/>
      <c r="C99" s="240"/>
      <c r="D99" s="240"/>
      <c r="E99" s="240"/>
      <c r="F99" s="240"/>
      <c r="G99" s="240"/>
      <c r="H99" s="240"/>
      <c r="I99" s="240"/>
      <c r="J99" s="240"/>
      <c r="K99" s="240"/>
      <c r="L99" s="240"/>
      <c r="M99" s="240"/>
      <c r="N99" s="240"/>
      <c r="O99" s="240"/>
      <c r="P99" s="240"/>
      <c r="Q99" s="240"/>
      <c r="R99" s="240"/>
      <c r="S99" s="240"/>
      <c r="T99" s="240"/>
      <c r="U99" s="240"/>
      <c r="V99" s="240"/>
      <c r="W99" s="240"/>
      <c r="X99" s="240"/>
      <c r="Y99" s="240"/>
      <c r="Z99" s="240"/>
    </row>
    <row r="100" spans="1:26" ht="12.75" customHeight="1">
      <c r="A100" s="240"/>
      <c r="B100" s="240"/>
      <c r="C100" s="240"/>
      <c r="D100" s="240"/>
      <c r="E100" s="240"/>
      <c r="F100" s="240"/>
      <c r="G100" s="240"/>
      <c r="H100" s="240"/>
      <c r="I100" s="240"/>
      <c r="J100" s="240"/>
      <c r="K100" s="240"/>
      <c r="L100" s="240"/>
      <c r="M100" s="240"/>
      <c r="N100" s="240"/>
      <c r="O100" s="240"/>
      <c r="P100" s="240"/>
      <c r="Q100" s="240"/>
      <c r="R100" s="240"/>
      <c r="S100" s="240"/>
      <c r="T100" s="240"/>
      <c r="U100" s="240"/>
      <c r="V100" s="240"/>
      <c r="W100" s="240"/>
      <c r="X100" s="240"/>
      <c r="Y100" s="240"/>
      <c r="Z100" s="240"/>
    </row>
    <row r="101" spans="1:26" ht="12.75" customHeight="1">
      <c r="A101" s="240"/>
      <c r="B101" s="240"/>
      <c r="C101" s="240"/>
      <c r="D101" s="240"/>
      <c r="E101" s="240"/>
      <c r="F101" s="240"/>
      <c r="G101" s="240"/>
      <c r="H101" s="240"/>
      <c r="I101" s="240"/>
      <c r="J101" s="240"/>
      <c r="K101" s="240"/>
      <c r="L101" s="240"/>
      <c r="M101" s="240"/>
      <c r="N101" s="240"/>
      <c r="O101" s="240"/>
      <c r="P101" s="240"/>
      <c r="Q101" s="240"/>
      <c r="R101" s="240"/>
      <c r="S101" s="240"/>
      <c r="T101" s="240"/>
      <c r="U101" s="240"/>
      <c r="V101" s="240"/>
      <c r="W101" s="240"/>
      <c r="X101" s="240"/>
      <c r="Y101" s="240"/>
      <c r="Z101" s="240"/>
    </row>
    <row r="102" spans="1:26" ht="12.75" customHeight="1">
      <c r="A102" s="240"/>
      <c r="B102" s="240"/>
      <c r="C102" s="240"/>
      <c r="D102" s="240"/>
      <c r="E102" s="240"/>
      <c r="F102" s="240"/>
      <c r="G102" s="240"/>
      <c r="H102" s="240"/>
      <c r="I102" s="240"/>
      <c r="J102" s="240"/>
      <c r="K102" s="240"/>
      <c r="L102" s="240"/>
      <c r="M102" s="240"/>
      <c r="N102" s="240"/>
      <c r="O102" s="240"/>
      <c r="P102" s="240"/>
      <c r="Q102" s="240"/>
      <c r="R102" s="240"/>
      <c r="S102" s="240"/>
      <c r="T102" s="240"/>
      <c r="U102" s="240"/>
      <c r="V102" s="240"/>
      <c r="W102" s="240"/>
      <c r="X102" s="240"/>
      <c r="Y102" s="240"/>
      <c r="Z102" s="240"/>
    </row>
    <row r="103" spans="1:26" ht="12.75" customHeight="1">
      <c r="A103" s="240"/>
      <c r="B103" s="240"/>
      <c r="C103" s="240"/>
      <c r="D103" s="240"/>
      <c r="E103" s="240"/>
      <c r="F103" s="240"/>
      <c r="G103" s="240"/>
      <c r="H103" s="240"/>
      <c r="I103" s="240"/>
      <c r="J103" s="240"/>
      <c r="K103" s="240"/>
      <c r="L103" s="240"/>
      <c r="M103" s="240"/>
      <c r="N103" s="240"/>
      <c r="O103" s="240"/>
      <c r="P103" s="240"/>
      <c r="Q103" s="240"/>
      <c r="R103" s="240"/>
      <c r="S103" s="240"/>
      <c r="T103" s="240"/>
      <c r="U103" s="240"/>
      <c r="V103" s="240"/>
      <c r="W103" s="240"/>
      <c r="X103" s="240"/>
      <c r="Y103" s="240"/>
      <c r="Z103" s="240"/>
    </row>
    <row r="104" spans="1:26" ht="12.75" customHeight="1">
      <c r="A104" s="240"/>
      <c r="B104" s="240"/>
      <c r="C104" s="240"/>
      <c r="D104" s="240"/>
      <c r="E104" s="240"/>
      <c r="F104" s="240"/>
      <c r="G104" s="240"/>
      <c r="H104" s="240"/>
      <c r="I104" s="240"/>
      <c r="J104" s="240"/>
      <c r="K104" s="240"/>
      <c r="L104" s="240"/>
      <c r="M104" s="240"/>
      <c r="N104" s="240"/>
      <c r="O104" s="240"/>
      <c r="P104" s="240"/>
      <c r="Q104" s="240"/>
      <c r="R104" s="240"/>
      <c r="S104" s="240"/>
      <c r="T104" s="240"/>
      <c r="U104" s="240"/>
      <c r="V104" s="240"/>
      <c r="W104" s="240"/>
      <c r="X104" s="240"/>
      <c r="Y104" s="240"/>
      <c r="Z104" s="240"/>
    </row>
    <row r="105" spans="1:26" ht="12.75" customHeight="1">
      <c r="A105" s="240"/>
      <c r="B105" s="240"/>
      <c r="C105" s="240"/>
      <c r="D105" s="240"/>
      <c r="E105" s="240"/>
      <c r="F105" s="240"/>
      <c r="G105" s="240"/>
      <c r="H105" s="240"/>
      <c r="I105" s="240"/>
      <c r="J105" s="240"/>
      <c r="K105" s="240"/>
      <c r="L105" s="240"/>
      <c r="M105" s="240"/>
      <c r="N105" s="240"/>
      <c r="O105" s="240"/>
      <c r="P105" s="240"/>
      <c r="Q105" s="240"/>
      <c r="R105" s="240"/>
      <c r="S105" s="240"/>
      <c r="T105" s="240"/>
      <c r="U105" s="240"/>
      <c r="V105" s="240"/>
      <c r="W105" s="240"/>
      <c r="X105" s="240"/>
      <c r="Y105" s="240"/>
      <c r="Z105" s="240"/>
    </row>
    <row r="106" spans="1:26" ht="12.75" customHeight="1">
      <c r="A106" s="240"/>
      <c r="B106" s="240"/>
      <c r="C106" s="240"/>
      <c r="D106" s="240"/>
      <c r="E106" s="240"/>
      <c r="F106" s="240"/>
      <c r="G106" s="240"/>
      <c r="H106" s="240"/>
      <c r="I106" s="240"/>
      <c r="J106" s="240"/>
      <c r="K106" s="240"/>
      <c r="L106" s="240"/>
      <c r="M106" s="240"/>
      <c r="N106" s="240"/>
      <c r="O106" s="240"/>
      <c r="P106" s="240"/>
      <c r="Q106" s="240"/>
      <c r="R106" s="240"/>
      <c r="S106" s="240"/>
      <c r="T106" s="240"/>
      <c r="U106" s="240"/>
      <c r="V106" s="240"/>
      <c r="W106" s="240"/>
      <c r="X106" s="240"/>
      <c r="Y106" s="240"/>
      <c r="Z106" s="240"/>
    </row>
    <row r="107" spans="1:26" ht="12.75" customHeight="1">
      <c r="A107" s="240"/>
      <c r="B107" s="240"/>
      <c r="C107" s="240"/>
      <c r="D107" s="240"/>
      <c r="E107" s="240"/>
      <c r="F107" s="240"/>
      <c r="G107" s="240"/>
      <c r="H107" s="240"/>
      <c r="I107" s="240"/>
      <c r="J107" s="240"/>
      <c r="K107" s="240"/>
      <c r="L107" s="240"/>
      <c r="M107" s="240"/>
      <c r="N107" s="240"/>
      <c r="O107" s="240"/>
      <c r="P107" s="240"/>
      <c r="Q107" s="240"/>
      <c r="R107" s="240"/>
      <c r="S107" s="240"/>
      <c r="T107" s="240"/>
      <c r="U107" s="240"/>
      <c r="V107" s="240"/>
      <c r="W107" s="240"/>
      <c r="X107" s="240"/>
      <c r="Y107" s="240"/>
      <c r="Z107" s="240"/>
    </row>
    <row r="108" spans="1:26" ht="12.75" customHeight="1">
      <c r="A108" s="240"/>
      <c r="B108" s="240"/>
      <c r="C108" s="240"/>
      <c r="D108" s="240"/>
      <c r="E108" s="240"/>
      <c r="F108" s="240"/>
      <c r="G108" s="240"/>
      <c r="H108" s="240"/>
      <c r="I108" s="240"/>
      <c r="J108" s="240"/>
      <c r="K108" s="240"/>
      <c r="L108" s="240"/>
      <c r="M108" s="240"/>
      <c r="N108" s="240"/>
      <c r="O108" s="240"/>
      <c r="P108" s="240"/>
      <c r="Q108" s="240"/>
      <c r="R108" s="240"/>
      <c r="S108" s="240"/>
      <c r="T108" s="240"/>
      <c r="U108" s="240"/>
      <c r="V108" s="240"/>
      <c r="W108" s="240"/>
      <c r="X108" s="240"/>
      <c r="Y108" s="240"/>
      <c r="Z108" s="240"/>
    </row>
    <row r="109" spans="1:26" ht="12.75" customHeight="1">
      <c r="A109" s="240"/>
      <c r="B109" s="240"/>
      <c r="C109" s="240"/>
      <c r="D109" s="240"/>
      <c r="E109" s="240"/>
      <c r="F109" s="240"/>
      <c r="G109" s="240"/>
      <c r="H109" s="240"/>
      <c r="I109" s="240"/>
      <c r="J109" s="240"/>
      <c r="K109" s="240"/>
      <c r="L109" s="240"/>
      <c r="M109" s="240"/>
      <c r="N109" s="240"/>
      <c r="O109" s="240"/>
      <c r="P109" s="240"/>
      <c r="Q109" s="240"/>
      <c r="R109" s="240"/>
      <c r="S109" s="240"/>
      <c r="T109" s="240"/>
      <c r="U109" s="240"/>
      <c r="V109" s="240"/>
      <c r="W109" s="240"/>
      <c r="X109" s="240"/>
      <c r="Y109" s="240"/>
      <c r="Z109" s="240"/>
    </row>
    <row r="110" spans="1:26" ht="12.75" customHeight="1">
      <c r="A110" s="240"/>
      <c r="B110" s="240"/>
      <c r="C110" s="240"/>
      <c r="D110" s="240"/>
      <c r="E110" s="240"/>
      <c r="F110" s="240"/>
      <c r="G110" s="240"/>
      <c r="H110" s="240"/>
      <c r="I110" s="240"/>
      <c r="J110" s="240"/>
      <c r="K110" s="240"/>
      <c r="L110" s="240"/>
      <c r="M110" s="240"/>
      <c r="N110" s="240"/>
      <c r="O110" s="240"/>
      <c r="P110" s="240"/>
      <c r="Q110" s="240"/>
      <c r="R110" s="240"/>
      <c r="S110" s="240"/>
      <c r="T110" s="240"/>
      <c r="U110" s="240"/>
      <c r="V110" s="240"/>
      <c r="W110" s="240"/>
      <c r="X110" s="240"/>
      <c r="Y110" s="240"/>
      <c r="Z110" s="240"/>
    </row>
    <row r="111" spans="1:26" ht="12.75" customHeight="1">
      <c r="A111" s="240"/>
      <c r="B111" s="240"/>
      <c r="C111" s="240"/>
      <c r="D111" s="240"/>
      <c r="E111" s="240"/>
      <c r="F111" s="240"/>
      <c r="G111" s="240"/>
      <c r="H111" s="240"/>
      <c r="I111" s="240"/>
      <c r="J111" s="240"/>
      <c r="K111" s="240"/>
      <c r="L111" s="240"/>
      <c r="M111" s="240"/>
      <c r="N111" s="240"/>
      <c r="O111" s="240"/>
      <c r="P111" s="240"/>
      <c r="Q111" s="240"/>
      <c r="R111" s="240"/>
      <c r="S111" s="240"/>
      <c r="T111" s="240"/>
      <c r="U111" s="240"/>
      <c r="V111" s="240"/>
      <c r="W111" s="240"/>
      <c r="X111" s="240"/>
      <c r="Y111" s="240"/>
      <c r="Z111" s="240"/>
    </row>
    <row r="112" spans="1:26" ht="12.75" customHeight="1">
      <c r="A112" s="240"/>
      <c r="B112" s="240"/>
      <c r="C112" s="240"/>
      <c r="D112" s="240"/>
      <c r="E112" s="240"/>
      <c r="F112" s="240"/>
      <c r="G112" s="240"/>
      <c r="H112" s="240"/>
      <c r="I112" s="240"/>
      <c r="J112" s="240"/>
      <c r="K112" s="240"/>
      <c r="L112" s="240"/>
      <c r="M112" s="240"/>
      <c r="N112" s="240"/>
      <c r="O112" s="240"/>
      <c r="P112" s="240"/>
      <c r="Q112" s="240"/>
      <c r="R112" s="240"/>
      <c r="S112" s="240"/>
      <c r="T112" s="240"/>
      <c r="U112" s="240"/>
      <c r="V112" s="240"/>
      <c r="W112" s="240"/>
      <c r="X112" s="240"/>
      <c r="Y112" s="240"/>
      <c r="Z112" s="240"/>
    </row>
    <row r="113" spans="1:26" ht="12.75" customHeight="1">
      <c r="A113" s="240"/>
      <c r="B113" s="240"/>
      <c r="C113" s="240"/>
      <c r="D113" s="240"/>
      <c r="E113" s="240"/>
      <c r="F113" s="240"/>
      <c r="G113" s="240"/>
      <c r="H113" s="240"/>
      <c r="I113" s="240"/>
      <c r="J113" s="240"/>
      <c r="K113" s="240"/>
      <c r="L113" s="240"/>
      <c r="M113" s="240"/>
      <c r="N113" s="240"/>
      <c r="O113" s="240"/>
      <c r="P113" s="240"/>
      <c r="Q113" s="240"/>
      <c r="R113" s="240"/>
      <c r="S113" s="240"/>
      <c r="T113" s="240"/>
      <c r="U113" s="240"/>
      <c r="V113" s="240"/>
      <c r="W113" s="240"/>
      <c r="X113" s="240"/>
      <c r="Y113" s="240"/>
      <c r="Z113" s="240"/>
    </row>
    <row r="114" spans="1:26" ht="12.75" customHeight="1">
      <c r="A114" s="240"/>
      <c r="B114" s="240"/>
      <c r="C114" s="240"/>
      <c r="D114" s="240"/>
      <c r="E114" s="240"/>
      <c r="F114" s="240"/>
      <c r="G114" s="240"/>
      <c r="H114" s="240"/>
      <c r="I114" s="240"/>
      <c r="J114" s="240"/>
      <c r="K114" s="240"/>
      <c r="L114" s="240"/>
      <c r="M114" s="240"/>
      <c r="N114" s="240"/>
      <c r="O114" s="240"/>
      <c r="P114" s="240"/>
      <c r="Q114" s="240"/>
      <c r="R114" s="240"/>
      <c r="S114" s="240"/>
      <c r="T114" s="240"/>
      <c r="U114" s="240"/>
      <c r="V114" s="240"/>
      <c r="W114" s="240"/>
      <c r="X114" s="240"/>
      <c r="Y114" s="240"/>
      <c r="Z114" s="240"/>
    </row>
    <row r="115" spans="1:26" ht="12.75" customHeight="1">
      <c r="A115" s="240"/>
      <c r="B115" s="240"/>
      <c r="C115" s="240"/>
      <c r="D115" s="240"/>
      <c r="E115" s="240"/>
      <c r="F115" s="240"/>
      <c r="G115" s="240"/>
      <c r="H115" s="240"/>
      <c r="I115" s="240"/>
      <c r="J115" s="240"/>
      <c r="K115" s="240"/>
      <c r="L115" s="240"/>
      <c r="M115" s="240"/>
      <c r="N115" s="240"/>
      <c r="O115" s="240"/>
      <c r="P115" s="240"/>
      <c r="Q115" s="240"/>
      <c r="R115" s="240"/>
      <c r="S115" s="240"/>
      <c r="T115" s="240"/>
      <c r="U115" s="240"/>
      <c r="V115" s="240"/>
      <c r="W115" s="240"/>
      <c r="X115" s="240"/>
      <c r="Y115" s="240"/>
      <c r="Z115" s="240"/>
    </row>
    <row r="116" spans="1:26" ht="12.75" customHeight="1">
      <c r="A116" s="240"/>
      <c r="B116" s="240"/>
      <c r="C116" s="240"/>
      <c r="D116" s="240"/>
      <c r="E116" s="240"/>
      <c r="F116" s="240"/>
      <c r="G116" s="240"/>
      <c r="H116" s="240"/>
      <c r="I116" s="240"/>
      <c r="J116" s="240"/>
      <c r="K116" s="240"/>
      <c r="L116" s="240"/>
      <c r="M116" s="240"/>
      <c r="N116" s="240"/>
      <c r="O116" s="240"/>
      <c r="P116" s="240"/>
      <c r="Q116" s="240"/>
      <c r="R116" s="240"/>
      <c r="S116" s="240"/>
      <c r="T116" s="240"/>
      <c r="U116" s="240"/>
      <c r="V116" s="240"/>
      <c r="W116" s="240"/>
      <c r="X116" s="240"/>
      <c r="Y116" s="240"/>
      <c r="Z116" s="240"/>
    </row>
    <row r="117" spans="1:26" ht="12.75" customHeight="1">
      <c r="A117" s="240"/>
      <c r="B117" s="240"/>
      <c r="C117" s="240"/>
      <c r="D117" s="240"/>
      <c r="E117" s="240"/>
      <c r="F117" s="240"/>
      <c r="G117" s="240"/>
      <c r="H117" s="240"/>
      <c r="I117" s="240"/>
      <c r="J117" s="240"/>
      <c r="K117" s="240"/>
      <c r="L117" s="240"/>
      <c r="M117" s="240"/>
      <c r="N117" s="240"/>
      <c r="O117" s="240"/>
      <c r="P117" s="240"/>
      <c r="Q117" s="240"/>
      <c r="R117" s="240"/>
      <c r="S117" s="240"/>
      <c r="T117" s="240"/>
      <c r="U117" s="240"/>
      <c r="V117" s="240"/>
      <c r="W117" s="240"/>
      <c r="X117" s="240"/>
      <c r="Y117" s="240"/>
      <c r="Z117" s="240"/>
    </row>
    <row r="118" spans="1:26" ht="12.75" customHeight="1">
      <c r="A118" s="240"/>
      <c r="B118" s="240"/>
      <c r="C118" s="240"/>
      <c r="D118" s="240"/>
      <c r="E118" s="240"/>
      <c r="F118" s="240"/>
      <c r="G118" s="240"/>
      <c r="H118" s="240"/>
      <c r="I118" s="240"/>
      <c r="J118" s="240"/>
      <c r="K118" s="240"/>
      <c r="L118" s="240"/>
      <c r="M118" s="240"/>
      <c r="N118" s="240"/>
      <c r="O118" s="240"/>
      <c r="P118" s="240"/>
      <c r="Q118" s="240"/>
      <c r="R118" s="240"/>
      <c r="S118" s="240"/>
      <c r="T118" s="240"/>
      <c r="U118" s="240"/>
      <c r="V118" s="240"/>
      <c r="W118" s="240"/>
      <c r="X118" s="240"/>
      <c r="Y118" s="240"/>
      <c r="Z118" s="240"/>
    </row>
    <row r="119" spans="1:26" ht="12.75" customHeight="1">
      <c r="A119" s="240"/>
      <c r="B119" s="240"/>
      <c r="C119" s="240"/>
      <c r="D119" s="240"/>
      <c r="E119" s="240"/>
      <c r="F119" s="240"/>
      <c r="G119" s="240"/>
      <c r="H119" s="240"/>
      <c r="I119" s="240"/>
      <c r="J119" s="240"/>
      <c r="K119" s="240"/>
      <c r="L119" s="240"/>
      <c r="M119" s="240"/>
      <c r="N119" s="240"/>
      <c r="O119" s="240"/>
      <c r="P119" s="240"/>
      <c r="Q119" s="240"/>
      <c r="R119" s="240"/>
      <c r="S119" s="240"/>
      <c r="T119" s="240"/>
      <c r="U119" s="240"/>
      <c r="V119" s="240"/>
      <c r="W119" s="240"/>
      <c r="X119" s="240"/>
      <c r="Y119" s="240"/>
      <c r="Z119" s="240"/>
    </row>
    <row r="120" spans="1:26" ht="12.75" customHeight="1">
      <c r="A120" s="240"/>
      <c r="B120" s="240"/>
      <c r="C120" s="240"/>
      <c r="D120" s="240"/>
      <c r="E120" s="240"/>
      <c r="F120" s="240"/>
      <c r="G120" s="240"/>
      <c r="H120" s="240"/>
      <c r="I120" s="240"/>
      <c r="J120" s="240"/>
      <c r="K120" s="240"/>
      <c r="L120" s="240"/>
      <c r="M120" s="240"/>
      <c r="N120" s="240"/>
      <c r="O120" s="240"/>
      <c r="P120" s="240"/>
      <c r="Q120" s="240"/>
      <c r="R120" s="240"/>
      <c r="S120" s="240"/>
      <c r="T120" s="240"/>
      <c r="U120" s="240"/>
      <c r="V120" s="240"/>
      <c r="W120" s="240"/>
      <c r="X120" s="240"/>
      <c r="Y120" s="240"/>
      <c r="Z120" s="240"/>
    </row>
    <row r="121" spans="1:26" ht="12.75" customHeight="1">
      <c r="A121" s="240"/>
      <c r="B121" s="240"/>
      <c r="C121" s="240"/>
      <c r="D121" s="240"/>
      <c r="E121" s="240"/>
      <c r="F121" s="240"/>
      <c r="G121" s="240"/>
      <c r="H121" s="240"/>
      <c r="I121" s="240"/>
      <c r="J121" s="240"/>
      <c r="K121" s="240"/>
      <c r="L121" s="240"/>
      <c r="M121" s="240"/>
      <c r="N121" s="240"/>
      <c r="O121" s="240"/>
      <c r="P121" s="240"/>
      <c r="Q121" s="240"/>
      <c r="R121" s="240"/>
      <c r="S121" s="240"/>
      <c r="T121" s="240"/>
      <c r="U121" s="240"/>
      <c r="V121" s="240"/>
      <c r="W121" s="240"/>
      <c r="X121" s="240"/>
      <c r="Y121" s="240"/>
      <c r="Z121" s="240"/>
    </row>
    <row r="122" spans="1:26" ht="12.75" customHeight="1">
      <c r="A122" s="240"/>
      <c r="B122" s="240"/>
      <c r="C122" s="240"/>
      <c r="D122" s="240"/>
      <c r="E122" s="240"/>
      <c r="F122" s="240"/>
      <c r="G122" s="240"/>
      <c r="H122" s="240"/>
      <c r="I122" s="240"/>
      <c r="J122" s="240"/>
      <c r="K122" s="240"/>
      <c r="L122" s="240"/>
      <c r="M122" s="240"/>
      <c r="N122" s="240"/>
      <c r="O122" s="240"/>
      <c r="P122" s="240"/>
      <c r="Q122" s="240"/>
      <c r="R122" s="240"/>
      <c r="S122" s="240"/>
      <c r="T122" s="240"/>
      <c r="U122" s="240"/>
      <c r="V122" s="240"/>
      <c r="W122" s="240"/>
      <c r="X122" s="240"/>
      <c r="Y122" s="240"/>
      <c r="Z122" s="240"/>
    </row>
    <row r="123" spans="1:26" ht="12.75" customHeight="1">
      <c r="A123" s="240"/>
      <c r="B123" s="240"/>
      <c r="C123" s="240"/>
      <c r="D123" s="240"/>
      <c r="E123" s="240"/>
      <c r="F123" s="240"/>
      <c r="G123" s="240"/>
      <c r="H123" s="240"/>
      <c r="I123" s="240"/>
      <c r="J123" s="240"/>
      <c r="K123" s="240"/>
      <c r="L123" s="240"/>
      <c r="M123" s="240"/>
      <c r="N123" s="240"/>
      <c r="O123" s="240"/>
      <c r="P123" s="240"/>
      <c r="Q123" s="240"/>
      <c r="R123" s="240"/>
      <c r="S123" s="240"/>
      <c r="T123" s="240"/>
      <c r="U123" s="240"/>
      <c r="V123" s="240"/>
      <c r="W123" s="240"/>
      <c r="X123" s="240"/>
      <c r="Y123" s="240"/>
      <c r="Z123" s="240"/>
    </row>
    <row r="124" spans="1:26" ht="12.75" customHeight="1">
      <c r="A124" s="240"/>
      <c r="B124" s="240"/>
      <c r="C124" s="240"/>
      <c r="D124" s="240"/>
      <c r="E124" s="240"/>
      <c r="F124" s="240"/>
      <c r="G124" s="240"/>
      <c r="H124" s="240"/>
      <c r="I124" s="240"/>
      <c r="J124" s="240"/>
      <c r="K124" s="240"/>
      <c r="L124" s="240"/>
      <c r="M124" s="240"/>
      <c r="N124" s="240"/>
      <c r="O124" s="240"/>
      <c r="P124" s="240"/>
      <c r="Q124" s="240"/>
      <c r="R124" s="240"/>
      <c r="S124" s="240"/>
      <c r="T124" s="240"/>
      <c r="U124" s="240"/>
      <c r="V124" s="240"/>
      <c r="W124" s="240"/>
      <c r="X124" s="240"/>
      <c r="Y124" s="240"/>
      <c r="Z124" s="240"/>
    </row>
    <row r="125" spans="1:26" ht="12.75" customHeight="1">
      <c r="A125" s="240"/>
      <c r="B125" s="240"/>
      <c r="C125" s="240"/>
      <c r="D125" s="240"/>
      <c r="E125" s="240"/>
      <c r="F125" s="240"/>
      <c r="G125" s="240"/>
      <c r="H125" s="240"/>
      <c r="I125" s="240"/>
      <c r="J125" s="240"/>
      <c r="K125" s="240"/>
      <c r="L125" s="240"/>
      <c r="M125" s="240"/>
      <c r="N125" s="240"/>
      <c r="O125" s="240"/>
      <c r="P125" s="240"/>
      <c r="Q125" s="240"/>
      <c r="R125" s="240"/>
      <c r="S125" s="240"/>
      <c r="T125" s="240"/>
      <c r="U125" s="240"/>
      <c r="V125" s="240"/>
      <c r="W125" s="240"/>
      <c r="X125" s="240"/>
      <c r="Y125" s="240"/>
      <c r="Z125" s="240"/>
    </row>
    <row r="126" spans="1:26" ht="12.75" customHeight="1">
      <c r="A126" s="240"/>
      <c r="B126" s="240"/>
      <c r="C126" s="240"/>
      <c r="D126" s="240"/>
      <c r="E126" s="240"/>
      <c r="F126" s="240"/>
      <c r="G126" s="240"/>
      <c r="H126" s="240"/>
      <c r="I126" s="240"/>
      <c r="J126" s="240"/>
      <c r="K126" s="240"/>
      <c r="L126" s="240"/>
      <c r="M126" s="240"/>
      <c r="N126" s="240"/>
      <c r="O126" s="240"/>
      <c r="P126" s="240"/>
      <c r="Q126" s="240"/>
      <c r="R126" s="240"/>
      <c r="S126" s="240"/>
      <c r="T126" s="240"/>
      <c r="U126" s="240"/>
      <c r="V126" s="240"/>
      <c r="W126" s="240"/>
      <c r="X126" s="240"/>
      <c r="Y126" s="240"/>
      <c r="Z126" s="240"/>
    </row>
    <row r="127" spans="1:26" ht="12.75" customHeight="1">
      <c r="A127" s="240"/>
      <c r="B127" s="240"/>
      <c r="C127" s="240"/>
      <c r="D127" s="240"/>
      <c r="E127" s="240"/>
      <c r="F127" s="240"/>
      <c r="G127" s="240"/>
      <c r="H127" s="240"/>
      <c r="I127" s="240"/>
      <c r="J127" s="240"/>
      <c r="K127" s="240"/>
      <c r="L127" s="240"/>
      <c r="M127" s="240"/>
      <c r="N127" s="240"/>
      <c r="O127" s="240"/>
      <c r="P127" s="240"/>
      <c r="Q127" s="240"/>
      <c r="R127" s="240"/>
      <c r="S127" s="240"/>
      <c r="T127" s="240"/>
      <c r="U127" s="240"/>
      <c r="V127" s="240"/>
      <c r="W127" s="240"/>
      <c r="X127" s="240"/>
      <c r="Y127" s="240"/>
      <c r="Z127" s="240"/>
    </row>
    <row r="128" spans="1:26" ht="12.75" customHeight="1">
      <c r="A128" s="240"/>
      <c r="B128" s="240"/>
      <c r="C128" s="240"/>
      <c r="D128" s="240"/>
      <c r="E128" s="240"/>
      <c r="F128" s="240"/>
      <c r="G128" s="240"/>
      <c r="H128" s="240"/>
      <c r="I128" s="240"/>
      <c r="J128" s="240"/>
      <c r="K128" s="240"/>
      <c r="L128" s="240"/>
      <c r="M128" s="240"/>
      <c r="N128" s="240"/>
      <c r="O128" s="240"/>
      <c r="P128" s="240"/>
      <c r="Q128" s="240"/>
      <c r="R128" s="240"/>
      <c r="S128" s="240"/>
      <c r="T128" s="240"/>
      <c r="U128" s="240"/>
      <c r="V128" s="240"/>
      <c r="W128" s="240"/>
      <c r="X128" s="240"/>
      <c r="Y128" s="240"/>
      <c r="Z128" s="240"/>
    </row>
    <row r="129" spans="1:26" ht="12.75" customHeight="1">
      <c r="A129" s="240"/>
      <c r="B129" s="240"/>
      <c r="C129" s="240"/>
      <c r="D129" s="240"/>
      <c r="E129" s="240"/>
      <c r="F129" s="240"/>
      <c r="G129" s="240"/>
      <c r="H129" s="240"/>
      <c r="I129" s="240"/>
      <c r="J129" s="240"/>
      <c r="K129" s="240"/>
      <c r="L129" s="240"/>
      <c r="M129" s="240"/>
      <c r="N129" s="240"/>
      <c r="O129" s="240"/>
      <c r="P129" s="240"/>
      <c r="Q129" s="240"/>
      <c r="R129" s="240"/>
      <c r="S129" s="240"/>
      <c r="T129" s="240"/>
      <c r="U129" s="240"/>
      <c r="V129" s="240"/>
      <c r="W129" s="240"/>
      <c r="X129" s="240"/>
      <c r="Y129" s="240"/>
      <c r="Z129" s="240"/>
    </row>
    <row r="130" spans="1:26" ht="12.75" customHeight="1">
      <c r="A130" s="240"/>
      <c r="B130" s="240"/>
      <c r="C130" s="240"/>
      <c r="D130" s="240"/>
      <c r="E130" s="240"/>
      <c r="F130" s="240"/>
      <c r="G130" s="240"/>
      <c r="H130" s="240"/>
      <c r="I130" s="240"/>
      <c r="J130" s="240"/>
      <c r="K130" s="240"/>
      <c r="L130" s="240"/>
      <c r="M130" s="240"/>
      <c r="N130" s="240"/>
      <c r="O130" s="240"/>
      <c r="P130" s="240"/>
      <c r="Q130" s="240"/>
      <c r="R130" s="240"/>
      <c r="S130" s="240"/>
      <c r="T130" s="240"/>
      <c r="U130" s="240"/>
      <c r="V130" s="240"/>
      <c r="W130" s="240"/>
      <c r="X130" s="240"/>
      <c r="Y130" s="240"/>
      <c r="Z130" s="240"/>
    </row>
    <row r="131" spans="1:26" ht="12.75" customHeight="1">
      <c r="A131" s="240"/>
      <c r="B131" s="240"/>
      <c r="C131" s="240"/>
      <c r="D131" s="240"/>
      <c r="E131" s="240"/>
      <c r="F131" s="240"/>
      <c r="G131" s="240"/>
      <c r="H131" s="240"/>
      <c r="I131" s="240"/>
      <c r="J131" s="240"/>
      <c r="K131" s="240"/>
      <c r="L131" s="240"/>
      <c r="M131" s="240"/>
      <c r="N131" s="240"/>
      <c r="O131" s="240"/>
      <c r="P131" s="240"/>
      <c r="Q131" s="240"/>
      <c r="R131" s="240"/>
      <c r="S131" s="240"/>
      <c r="T131" s="240"/>
      <c r="U131" s="240"/>
      <c r="V131" s="240"/>
      <c r="W131" s="240"/>
      <c r="X131" s="240"/>
      <c r="Y131" s="240"/>
      <c r="Z131" s="240"/>
    </row>
    <row r="132" spans="1:26" ht="12.75" customHeight="1">
      <c r="A132" s="240"/>
      <c r="B132" s="240"/>
      <c r="C132" s="240"/>
      <c r="D132" s="240"/>
      <c r="E132" s="240"/>
      <c r="F132" s="240"/>
      <c r="G132" s="240"/>
      <c r="H132" s="240"/>
      <c r="I132" s="240"/>
      <c r="J132" s="240"/>
      <c r="K132" s="240"/>
      <c r="L132" s="240"/>
      <c r="M132" s="240"/>
      <c r="N132" s="240"/>
      <c r="O132" s="240"/>
      <c r="P132" s="240"/>
      <c r="Q132" s="240"/>
      <c r="R132" s="240"/>
      <c r="S132" s="240"/>
      <c r="T132" s="240"/>
      <c r="U132" s="240"/>
      <c r="V132" s="240"/>
      <c r="W132" s="240"/>
      <c r="X132" s="240"/>
      <c r="Y132" s="240"/>
      <c r="Z132" s="240"/>
    </row>
    <row r="133" spans="1:26" ht="12.75" customHeight="1">
      <c r="A133" s="240"/>
      <c r="B133" s="240"/>
      <c r="C133" s="240"/>
      <c r="D133" s="240"/>
      <c r="E133" s="240"/>
      <c r="F133" s="240"/>
      <c r="G133" s="240"/>
      <c r="H133" s="240"/>
      <c r="I133" s="240"/>
      <c r="J133" s="240"/>
      <c r="K133" s="240"/>
      <c r="L133" s="240"/>
      <c r="M133" s="240"/>
      <c r="N133" s="240"/>
      <c r="O133" s="240"/>
      <c r="P133" s="240"/>
      <c r="Q133" s="240"/>
      <c r="R133" s="240"/>
      <c r="S133" s="240"/>
      <c r="T133" s="240"/>
      <c r="U133" s="240"/>
      <c r="V133" s="240"/>
      <c r="W133" s="240"/>
      <c r="X133" s="240"/>
      <c r="Y133" s="240"/>
      <c r="Z133" s="240"/>
    </row>
    <row r="134" spans="1:26" ht="12.75" customHeight="1">
      <c r="A134" s="240"/>
      <c r="B134" s="240"/>
      <c r="C134" s="240"/>
      <c r="D134" s="240"/>
      <c r="E134" s="240"/>
      <c r="F134" s="240"/>
      <c r="G134" s="240"/>
      <c r="H134" s="240"/>
      <c r="I134" s="240"/>
      <c r="J134" s="240"/>
      <c r="K134" s="240"/>
      <c r="L134" s="240"/>
      <c r="M134" s="240"/>
      <c r="N134" s="240"/>
      <c r="O134" s="240"/>
      <c r="P134" s="240"/>
      <c r="Q134" s="240"/>
      <c r="R134" s="240"/>
      <c r="S134" s="240"/>
      <c r="T134" s="240"/>
      <c r="U134" s="240"/>
      <c r="V134" s="240"/>
      <c r="W134" s="240"/>
      <c r="X134" s="240"/>
      <c r="Y134" s="240"/>
      <c r="Z134" s="240"/>
    </row>
    <row r="135" spans="1:26" ht="12.75" customHeight="1">
      <c r="A135" s="240"/>
      <c r="B135" s="240"/>
      <c r="C135" s="240"/>
      <c r="D135" s="240"/>
      <c r="E135" s="240"/>
      <c r="F135" s="240"/>
      <c r="G135" s="240"/>
      <c r="H135" s="240"/>
      <c r="I135" s="240"/>
      <c r="J135" s="240"/>
      <c r="K135" s="240"/>
      <c r="L135" s="240"/>
      <c r="M135" s="240"/>
      <c r="N135" s="240"/>
      <c r="O135" s="240"/>
      <c r="P135" s="240"/>
      <c r="Q135" s="240"/>
      <c r="R135" s="240"/>
      <c r="S135" s="240"/>
      <c r="T135" s="240"/>
      <c r="U135" s="240"/>
      <c r="V135" s="240"/>
      <c r="W135" s="240"/>
      <c r="X135" s="240"/>
      <c r="Y135" s="240"/>
      <c r="Z135" s="240"/>
    </row>
    <row r="136" spans="1:26" ht="12.75" customHeight="1">
      <c r="A136" s="240"/>
      <c r="B136" s="240"/>
      <c r="C136" s="240"/>
      <c r="D136" s="240"/>
      <c r="E136" s="240"/>
      <c r="F136" s="240"/>
      <c r="G136" s="240"/>
      <c r="H136" s="240"/>
      <c r="I136" s="240"/>
      <c r="J136" s="240"/>
      <c r="K136" s="240"/>
      <c r="L136" s="240"/>
      <c r="M136" s="240"/>
      <c r="N136" s="240"/>
      <c r="O136" s="240"/>
      <c r="P136" s="240"/>
      <c r="Q136" s="240"/>
      <c r="R136" s="240"/>
      <c r="S136" s="240"/>
      <c r="T136" s="240"/>
      <c r="U136" s="240"/>
      <c r="V136" s="240"/>
      <c r="W136" s="240"/>
      <c r="X136" s="240"/>
      <c r="Y136" s="240"/>
      <c r="Z136" s="240"/>
    </row>
    <row r="137" spans="1:26" ht="12.75" customHeight="1">
      <c r="A137" s="240"/>
      <c r="B137" s="240"/>
      <c r="C137" s="240"/>
      <c r="D137" s="240"/>
      <c r="E137" s="240"/>
      <c r="F137" s="240"/>
      <c r="G137" s="240"/>
      <c r="H137" s="240"/>
      <c r="I137" s="240"/>
      <c r="J137" s="240"/>
      <c r="K137" s="240"/>
      <c r="L137" s="240"/>
      <c r="M137" s="240"/>
      <c r="N137" s="240"/>
      <c r="O137" s="240"/>
      <c r="P137" s="240"/>
      <c r="Q137" s="240"/>
      <c r="R137" s="240"/>
      <c r="S137" s="240"/>
      <c r="T137" s="240"/>
      <c r="U137" s="240"/>
      <c r="V137" s="240"/>
      <c r="W137" s="240"/>
      <c r="X137" s="240"/>
      <c r="Y137" s="240"/>
      <c r="Z137" s="240"/>
    </row>
    <row r="138" spans="1:26" ht="12.75" customHeight="1">
      <c r="A138" s="240"/>
      <c r="B138" s="240"/>
      <c r="C138" s="240"/>
      <c r="D138" s="240"/>
      <c r="E138" s="240"/>
      <c r="F138" s="240"/>
      <c r="G138" s="240"/>
      <c r="H138" s="240"/>
      <c r="I138" s="240"/>
      <c r="J138" s="240"/>
      <c r="K138" s="240"/>
      <c r="L138" s="240"/>
      <c r="M138" s="240"/>
      <c r="N138" s="240"/>
      <c r="O138" s="240"/>
      <c r="P138" s="240"/>
      <c r="Q138" s="240"/>
      <c r="R138" s="240"/>
      <c r="S138" s="240"/>
      <c r="T138" s="240"/>
      <c r="U138" s="240"/>
      <c r="V138" s="240"/>
      <c r="W138" s="240"/>
      <c r="X138" s="240"/>
      <c r="Y138" s="240"/>
      <c r="Z138" s="240"/>
    </row>
    <row r="139" spans="1:26" ht="12.75" customHeight="1">
      <c r="A139" s="240"/>
      <c r="B139" s="240"/>
      <c r="C139" s="240"/>
      <c r="D139" s="240"/>
      <c r="E139" s="240"/>
      <c r="F139" s="240"/>
      <c r="G139" s="240"/>
      <c r="H139" s="240"/>
      <c r="I139" s="240"/>
      <c r="J139" s="240"/>
      <c r="K139" s="240"/>
      <c r="L139" s="240"/>
      <c r="M139" s="240"/>
      <c r="N139" s="240"/>
      <c r="O139" s="240"/>
      <c r="P139" s="240"/>
      <c r="Q139" s="240"/>
      <c r="R139" s="240"/>
      <c r="S139" s="240"/>
      <c r="T139" s="240"/>
      <c r="U139" s="240"/>
      <c r="V139" s="240"/>
      <c r="W139" s="240"/>
      <c r="X139" s="240"/>
      <c r="Y139" s="240"/>
      <c r="Z139" s="240"/>
    </row>
    <row r="140" spans="1:26" ht="12.75" customHeight="1">
      <c r="A140" s="240"/>
      <c r="B140" s="240"/>
      <c r="C140" s="240"/>
      <c r="D140" s="240"/>
      <c r="E140" s="240"/>
      <c r="F140" s="240"/>
      <c r="G140" s="240"/>
      <c r="H140" s="240"/>
      <c r="I140" s="240"/>
      <c r="J140" s="240"/>
      <c r="K140" s="240"/>
      <c r="L140" s="240"/>
      <c r="M140" s="240"/>
      <c r="N140" s="240"/>
      <c r="O140" s="240"/>
      <c r="P140" s="240"/>
      <c r="Q140" s="240"/>
      <c r="R140" s="240"/>
      <c r="S140" s="240"/>
      <c r="T140" s="240"/>
      <c r="U140" s="240"/>
      <c r="V140" s="240"/>
      <c r="W140" s="240"/>
      <c r="X140" s="240"/>
      <c r="Y140" s="240"/>
      <c r="Z140" s="240"/>
    </row>
    <row r="141" spans="1:26" ht="12.75" customHeight="1">
      <c r="A141" s="240"/>
      <c r="B141" s="240"/>
      <c r="C141" s="240"/>
      <c r="D141" s="240"/>
      <c r="E141" s="240"/>
      <c r="F141" s="240"/>
      <c r="G141" s="240"/>
      <c r="H141" s="240"/>
      <c r="I141" s="240"/>
      <c r="J141" s="240"/>
      <c r="K141" s="240"/>
      <c r="L141" s="240"/>
      <c r="M141" s="240"/>
      <c r="N141" s="240"/>
      <c r="O141" s="240"/>
      <c r="P141" s="240"/>
      <c r="Q141" s="240"/>
      <c r="R141" s="240"/>
      <c r="S141" s="240"/>
      <c r="T141" s="240"/>
      <c r="U141" s="240"/>
      <c r="V141" s="240"/>
      <c r="W141" s="240"/>
      <c r="X141" s="240"/>
      <c r="Y141" s="240"/>
      <c r="Z141" s="240"/>
    </row>
    <row r="142" spans="1:26" ht="12.75" customHeight="1">
      <c r="A142" s="240"/>
      <c r="B142" s="240"/>
      <c r="C142" s="240"/>
      <c r="D142" s="240"/>
      <c r="E142" s="240"/>
      <c r="F142" s="240"/>
      <c r="G142" s="240"/>
      <c r="H142" s="240"/>
      <c r="I142" s="240"/>
      <c r="J142" s="240"/>
      <c r="K142" s="240"/>
      <c r="L142" s="240"/>
      <c r="M142" s="240"/>
      <c r="N142" s="240"/>
      <c r="O142" s="240"/>
      <c r="P142" s="240"/>
      <c r="Q142" s="240"/>
      <c r="R142" s="240"/>
      <c r="S142" s="240"/>
      <c r="T142" s="240"/>
      <c r="U142" s="240"/>
      <c r="V142" s="240"/>
      <c r="W142" s="240"/>
      <c r="X142" s="240"/>
      <c r="Y142" s="240"/>
      <c r="Z142" s="240"/>
    </row>
    <row r="143" spans="1:26" ht="12.75" customHeight="1">
      <c r="A143" s="240"/>
      <c r="B143" s="240"/>
      <c r="C143" s="240"/>
      <c r="D143" s="240"/>
      <c r="E143" s="240"/>
      <c r="F143" s="240"/>
      <c r="G143" s="240"/>
      <c r="H143" s="240"/>
      <c r="I143" s="240"/>
      <c r="J143" s="240"/>
      <c r="K143" s="240"/>
      <c r="L143" s="240"/>
      <c r="M143" s="240"/>
      <c r="N143" s="240"/>
      <c r="O143" s="240"/>
      <c r="P143" s="240"/>
      <c r="Q143" s="240"/>
      <c r="R143" s="240"/>
      <c r="S143" s="240"/>
      <c r="T143" s="240"/>
      <c r="U143" s="240"/>
      <c r="V143" s="240"/>
      <c r="W143" s="240"/>
      <c r="X143" s="240"/>
      <c r="Y143" s="240"/>
      <c r="Z143" s="240"/>
    </row>
    <row r="144" spans="1:26" ht="12.75" customHeight="1">
      <c r="A144" s="240"/>
      <c r="B144" s="240"/>
      <c r="C144" s="240"/>
      <c r="D144" s="240"/>
      <c r="E144" s="240"/>
      <c r="F144" s="240"/>
      <c r="G144" s="240"/>
      <c r="H144" s="240"/>
      <c r="I144" s="240"/>
      <c r="J144" s="240"/>
      <c r="K144" s="240"/>
      <c r="L144" s="240"/>
      <c r="M144" s="240"/>
      <c r="N144" s="240"/>
      <c r="O144" s="240"/>
      <c r="P144" s="240"/>
      <c r="Q144" s="240"/>
      <c r="R144" s="240"/>
      <c r="S144" s="240"/>
      <c r="T144" s="240"/>
      <c r="U144" s="240"/>
      <c r="V144" s="240"/>
      <c r="W144" s="240"/>
      <c r="X144" s="240"/>
      <c r="Y144" s="240"/>
      <c r="Z144" s="240"/>
    </row>
    <row r="145" spans="1:26" ht="12.75" customHeight="1">
      <c r="A145" s="240"/>
      <c r="B145" s="240"/>
      <c r="C145" s="240"/>
      <c r="D145" s="240"/>
      <c r="E145" s="240"/>
      <c r="F145" s="240"/>
      <c r="G145" s="240"/>
      <c r="H145" s="240"/>
      <c r="I145" s="240"/>
      <c r="J145" s="240"/>
      <c r="K145" s="240"/>
      <c r="L145" s="240"/>
      <c r="M145" s="240"/>
      <c r="N145" s="240"/>
      <c r="O145" s="240"/>
      <c r="P145" s="240"/>
      <c r="Q145" s="240"/>
      <c r="R145" s="240"/>
      <c r="S145" s="240"/>
      <c r="T145" s="240"/>
      <c r="U145" s="240"/>
      <c r="V145" s="240"/>
      <c r="W145" s="240"/>
      <c r="X145" s="240"/>
      <c r="Y145" s="240"/>
      <c r="Z145" s="240"/>
    </row>
    <row r="146" spans="1:26" ht="12.75" customHeight="1">
      <c r="A146" s="240"/>
      <c r="B146" s="240"/>
      <c r="C146" s="240"/>
      <c r="D146" s="240"/>
      <c r="E146" s="240"/>
      <c r="F146" s="240"/>
      <c r="G146" s="240"/>
      <c r="H146" s="240"/>
      <c r="I146" s="240"/>
      <c r="J146" s="240"/>
      <c r="K146" s="240"/>
      <c r="L146" s="240"/>
      <c r="M146" s="240"/>
      <c r="N146" s="240"/>
      <c r="O146" s="240"/>
      <c r="P146" s="240"/>
      <c r="Q146" s="240"/>
      <c r="R146" s="240"/>
      <c r="S146" s="240"/>
      <c r="T146" s="240"/>
      <c r="U146" s="240"/>
      <c r="V146" s="240"/>
      <c r="W146" s="240"/>
      <c r="X146" s="240"/>
      <c r="Y146" s="240"/>
      <c r="Z146" s="240"/>
    </row>
    <row r="147" spans="1:26" ht="12.75" customHeight="1">
      <c r="A147" s="240"/>
      <c r="B147" s="240"/>
      <c r="C147" s="240"/>
      <c r="D147" s="240"/>
      <c r="E147" s="240"/>
      <c r="F147" s="240"/>
      <c r="G147" s="240"/>
      <c r="H147" s="240"/>
      <c r="I147" s="240"/>
      <c r="J147" s="240"/>
      <c r="K147" s="240"/>
      <c r="L147" s="240"/>
      <c r="M147" s="240"/>
      <c r="N147" s="240"/>
      <c r="O147" s="240"/>
      <c r="P147" s="240"/>
      <c r="Q147" s="240"/>
      <c r="R147" s="240"/>
      <c r="S147" s="240"/>
      <c r="T147" s="240"/>
      <c r="U147" s="240"/>
      <c r="V147" s="240"/>
      <c r="W147" s="240"/>
      <c r="X147" s="240"/>
      <c r="Y147" s="240"/>
      <c r="Z147" s="240"/>
    </row>
    <row r="148" spans="1:26" ht="12.75" customHeight="1">
      <c r="A148" s="240"/>
      <c r="B148" s="240"/>
      <c r="C148" s="240"/>
      <c r="D148" s="240"/>
      <c r="E148" s="240"/>
      <c r="F148" s="240"/>
      <c r="G148" s="240"/>
      <c r="H148" s="240"/>
      <c r="I148" s="240"/>
      <c r="J148" s="240"/>
      <c r="K148" s="240"/>
      <c r="L148" s="240"/>
      <c r="M148" s="240"/>
      <c r="N148" s="240"/>
      <c r="O148" s="240"/>
      <c r="P148" s="240"/>
      <c r="Q148" s="240"/>
      <c r="R148" s="240"/>
      <c r="S148" s="240"/>
      <c r="T148" s="240"/>
      <c r="U148" s="240"/>
      <c r="V148" s="240"/>
      <c r="W148" s="240"/>
      <c r="X148" s="240"/>
      <c r="Y148" s="240"/>
      <c r="Z148" s="240"/>
    </row>
    <row r="149" spans="1:26" ht="12.75" customHeight="1">
      <c r="A149" s="240"/>
      <c r="B149" s="240"/>
      <c r="C149" s="240"/>
      <c r="D149" s="240"/>
      <c r="E149" s="240"/>
      <c r="F149" s="240"/>
      <c r="G149" s="240"/>
      <c r="H149" s="240"/>
      <c r="I149" s="240"/>
      <c r="J149" s="240"/>
      <c r="K149" s="240"/>
      <c r="L149" s="240"/>
      <c r="M149" s="240"/>
      <c r="N149" s="240"/>
      <c r="O149" s="240"/>
      <c r="P149" s="240"/>
      <c r="Q149" s="240"/>
      <c r="R149" s="240"/>
      <c r="S149" s="240"/>
      <c r="T149" s="240"/>
      <c r="U149" s="240"/>
      <c r="V149" s="240"/>
      <c r="W149" s="240"/>
      <c r="X149" s="240"/>
      <c r="Y149" s="240"/>
      <c r="Z149" s="240"/>
    </row>
    <row r="150" spans="1:26" ht="12.75" customHeight="1">
      <c r="A150" s="240"/>
      <c r="B150" s="240"/>
      <c r="C150" s="240"/>
      <c r="D150" s="240"/>
      <c r="E150" s="240"/>
      <c r="F150" s="240"/>
      <c r="G150" s="240"/>
      <c r="H150" s="240"/>
      <c r="I150" s="240"/>
      <c r="J150" s="240"/>
      <c r="K150" s="240"/>
      <c r="L150" s="240"/>
      <c r="M150" s="240"/>
      <c r="N150" s="240"/>
      <c r="O150" s="240"/>
      <c r="P150" s="240"/>
      <c r="Q150" s="240"/>
      <c r="R150" s="240"/>
      <c r="S150" s="240"/>
      <c r="T150" s="240"/>
      <c r="U150" s="240"/>
      <c r="V150" s="240"/>
      <c r="W150" s="240"/>
      <c r="X150" s="240"/>
      <c r="Y150" s="240"/>
      <c r="Z150" s="240"/>
    </row>
    <row r="151" spans="1:26" ht="12.75" customHeight="1">
      <c r="A151" s="240"/>
      <c r="B151" s="240"/>
      <c r="C151" s="240"/>
      <c r="D151" s="240"/>
      <c r="E151" s="240"/>
      <c r="F151" s="240"/>
      <c r="G151" s="240"/>
      <c r="H151" s="240"/>
      <c r="I151" s="240"/>
      <c r="J151" s="240"/>
      <c r="K151" s="240"/>
      <c r="L151" s="240"/>
      <c r="M151" s="240"/>
      <c r="N151" s="240"/>
      <c r="O151" s="240"/>
      <c r="P151" s="240"/>
      <c r="Q151" s="240"/>
      <c r="R151" s="240"/>
      <c r="S151" s="240"/>
      <c r="T151" s="240"/>
      <c r="U151" s="240"/>
      <c r="V151" s="240"/>
      <c r="W151" s="240"/>
      <c r="X151" s="240"/>
      <c r="Y151" s="240"/>
      <c r="Z151" s="240"/>
    </row>
    <row r="152" spans="1:26" ht="12.75" customHeight="1">
      <c r="A152" s="240"/>
      <c r="B152" s="240"/>
      <c r="C152" s="240"/>
      <c r="D152" s="240"/>
      <c r="E152" s="240"/>
      <c r="F152" s="240"/>
      <c r="G152" s="240"/>
      <c r="H152" s="240"/>
      <c r="I152" s="240"/>
      <c r="J152" s="240"/>
      <c r="K152" s="240"/>
      <c r="L152" s="240"/>
      <c r="M152" s="240"/>
      <c r="N152" s="240"/>
      <c r="O152" s="240"/>
      <c r="P152" s="240"/>
      <c r="Q152" s="240"/>
      <c r="R152" s="240"/>
      <c r="S152" s="240"/>
      <c r="T152" s="240"/>
      <c r="U152" s="240"/>
      <c r="V152" s="240"/>
      <c r="W152" s="240"/>
      <c r="X152" s="240"/>
      <c r="Y152" s="240"/>
      <c r="Z152" s="240"/>
    </row>
    <row r="153" spans="1:26" ht="12.75" customHeight="1">
      <c r="A153" s="240"/>
      <c r="B153" s="240"/>
      <c r="C153" s="240"/>
      <c r="D153" s="240"/>
      <c r="E153" s="240"/>
      <c r="F153" s="240"/>
      <c r="G153" s="240"/>
      <c r="H153" s="240"/>
      <c r="I153" s="240"/>
      <c r="J153" s="240"/>
      <c r="K153" s="240"/>
      <c r="L153" s="240"/>
      <c r="M153" s="240"/>
      <c r="N153" s="240"/>
      <c r="O153" s="240"/>
      <c r="P153" s="240"/>
      <c r="Q153" s="240"/>
      <c r="R153" s="240"/>
      <c r="S153" s="240"/>
      <c r="T153" s="240"/>
      <c r="U153" s="240"/>
      <c r="V153" s="240"/>
      <c r="W153" s="240"/>
      <c r="X153" s="240"/>
      <c r="Y153" s="240"/>
      <c r="Z153" s="240"/>
    </row>
    <row r="154" spans="1:26" ht="12.75" customHeight="1">
      <c r="A154" s="240"/>
      <c r="B154" s="240"/>
      <c r="C154" s="240"/>
      <c r="D154" s="240"/>
      <c r="E154" s="240"/>
      <c r="F154" s="240"/>
      <c r="G154" s="240"/>
      <c r="H154" s="240"/>
      <c r="I154" s="240"/>
      <c r="J154" s="240"/>
      <c r="K154" s="240"/>
      <c r="L154" s="240"/>
      <c r="M154" s="240"/>
      <c r="N154" s="240"/>
      <c r="O154" s="240"/>
      <c r="P154" s="240"/>
      <c r="Q154" s="240"/>
      <c r="R154" s="240"/>
      <c r="S154" s="240"/>
      <c r="T154" s="240"/>
      <c r="U154" s="240"/>
      <c r="V154" s="240"/>
      <c r="W154" s="240"/>
      <c r="X154" s="240"/>
      <c r="Y154" s="240"/>
      <c r="Z154" s="240"/>
    </row>
    <row r="155" spans="1:26" ht="12.75" customHeight="1">
      <c r="A155" s="240"/>
      <c r="B155" s="240"/>
      <c r="C155" s="240"/>
      <c r="D155" s="240"/>
      <c r="E155" s="240"/>
      <c r="F155" s="240"/>
      <c r="G155" s="240"/>
      <c r="H155" s="240"/>
      <c r="I155" s="240"/>
      <c r="J155" s="240"/>
      <c r="K155" s="240"/>
      <c r="L155" s="240"/>
      <c r="M155" s="240"/>
      <c r="N155" s="240"/>
      <c r="O155" s="240"/>
      <c r="P155" s="240"/>
      <c r="Q155" s="240"/>
      <c r="R155" s="240"/>
      <c r="S155" s="240"/>
      <c r="T155" s="240"/>
      <c r="U155" s="240"/>
      <c r="V155" s="240"/>
      <c r="W155" s="240"/>
      <c r="X155" s="240"/>
      <c r="Y155" s="240"/>
      <c r="Z155" s="240"/>
    </row>
    <row r="156" spans="1:26" ht="12.75" customHeight="1">
      <c r="A156" s="240"/>
      <c r="B156" s="240"/>
      <c r="C156" s="240"/>
      <c r="D156" s="240"/>
      <c r="E156" s="240"/>
      <c r="F156" s="240"/>
      <c r="G156" s="240"/>
      <c r="H156" s="240"/>
      <c r="I156" s="240"/>
      <c r="J156" s="240"/>
      <c r="K156" s="240"/>
      <c r="L156" s="240"/>
      <c r="M156" s="240"/>
      <c r="N156" s="240"/>
      <c r="O156" s="240"/>
      <c r="P156" s="240"/>
      <c r="Q156" s="240"/>
      <c r="R156" s="240"/>
      <c r="S156" s="240"/>
      <c r="T156" s="240"/>
      <c r="U156" s="240"/>
      <c r="V156" s="240"/>
      <c r="W156" s="240"/>
      <c r="X156" s="240"/>
      <c r="Y156" s="240"/>
      <c r="Z156" s="240"/>
    </row>
    <row r="157" spans="1:26" ht="12.75" customHeight="1">
      <c r="A157" s="240"/>
      <c r="B157" s="240"/>
      <c r="C157" s="240"/>
      <c r="D157" s="240"/>
      <c r="E157" s="240"/>
      <c r="F157" s="240"/>
      <c r="G157" s="240"/>
      <c r="H157" s="240"/>
      <c r="I157" s="240"/>
      <c r="J157" s="240"/>
      <c r="K157" s="240"/>
      <c r="L157" s="240"/>
      <c r="M157" s="240"/>
      <c r="N157" s="240"/>
      <c r="O157" s="240"/>
      <c r="P157" s="240"/>
      <c r="Q157" s="240"/>
      <c r="R157" s="240"/>
      <c r="S157" s="240"/>
      <c r="T157" s="240"/>
      <c r="U157" s="240"/>
      <c r="V157" s="240"/>
      <c r="W157" s="240"/>
      <c r="X157" s="240"/>
      <c r="Y157" s="240"/>
      <c r="Z157" s="240"/>
    </row>
    <row r="158" spans="1:26" ht="12.75" customHeight="1">
      <c r="A158" s="240"/>
      <c r="B158" s="240"/>
      <c r="C158" s="240"/>
      <c r="D158" s="240"/>
      <c r="E158" s="240"/>
      <c r="F158" s="240"/>
      <c r="G158" s="240"/>
      <c r="H158" s="240"/>
      <c r="I158" s="240"/>
      <c r="J158" s="240"/>
      <c r="K158" s="240"/>
      <c r="L158" s="240"/>
      <c r="M158" s="240"/>
      <c r="N158" s="240"/>
      <c r="O158" s="240"/>
      <c r="P158" s="240"/>
      <c r="Q158" s="240"/>
      <c r="R158" s="240"/>
      <c r="S158" s="240"/>
      <c r="T158" s="240"/>
      <c r="U158" s="240"/>
      <c r="V158" s="240"/>
      <c r="W158" s="240"/>
      <c r="X158" s="240"/>
      <c r="Y158" s="240"/>
      <c r="Z158" s="240"/>
    </row>
    <row r="159" spans="1:26" ht="12.75" customHeight="1">
      <c r="A159" s="240"/>
      <c r="B159" s="240"/>
      <c r="C159" s="240"/>
      <c r="D159" s="240"/>
      <c r="E159" s="240"/>
      <c r="F159" s="240"/>
      <c r="G159" s="240"/>
      <c r="H159" s="240"/>
      <c r="I159" s="240"/>
      <c r="J159" s="240"/>
      <c r="K159" s="240"/>
      <c r="L159" s="240"/>
      <c r="M159" s="240"/>
      <c r="N159" s="240"/>
      <c r="O159" s="240"/>
      <c r="P159" s="240"/>
      <c r="Q159" s="240"/>
      <c r="R159" s="240"/>
      <c r="S159" s="240"/>
      <c r="T159" s="240"/>
      <c r="U159" s="240"/>
      <c r="V159" s="240"/>
      <c r="W159" s="240"/>
      <c r="X159" s="240"/>
      <c r="Y159" s="240"/>
      <c r="Z159" s="240"/>
    </row>
    <row r="160" spans="1:26" ht="12.75" customHeight="1">
      <c r="A160" s="240"/>
      <c r="B160" s="240"/>
      <c r="C160" s="240"/>
      <c r="D160" s="240"/>
      <c r="E160" s="240"/>
      <c r="F160" s="240"/>
      <c r="G160" s="240"/>
      <c r="H160" s="240"/>
      <c r="I160" s="240"/>
      <c r="J160" s="240"/>
      <c r="K160" s="240"/>
      <c r="L160" s="240"/>
      <c r="M160" s="240"/>
      <c r="N160" s="240"/>
      <c r="O160" s="240"/>
      <c r="P160" s="240"/>
      <c r="Q160" s="240"/>
      <c r="R160" s="240"/>
      <c r="S160" s="240"/>
      <c r="T160" s="240"/>
      <c r="U160" s="240"/>
      <c r="V160" s="240"/>
      <c r="W160" s="240"/>
      <c r="X160" s="240"/>
      <c r="Y160" s="240"/>
      <c r="Z160" s="240"/>
    </row>
    <row r="161" spans="1:26" ht="12.75" customHeight="1">
      <c r="A161" s="240"/>
      <c r="B161" s="240"/>
      <c r="C161" s="240"/>
      <c r="D161" s="240"/>
      <c r="E161" s="240"/>
      <c r="F161" s="240"/>
      <c r="G161" s="240"/>
      <c r="H161" s="240"/>
      <c r="I161" s="240"/>
      <c r="J161" s="240"/>
      <c r="K161" s="240"/>
      <c r="L161" s="240"/>
      <c r="M161" s="240"/>
      <c r="N161" s="240"/>
      <c r="O161" s="240"/>
      <c r="P161" s="240"/>
      <c r="Q161" s="240"/>
      <c r="R161" s="240"/>
      <c r="S161" s="240"/>
      <c r="T161" s="240"/>
      <c r="U161" s="240"/>
      <c r="V161" s="240"/>
      <c r="W161" s="240"/>
      <c r="X161" s="240"/>
      <c r="Y161" s="240"/>
      <c r="Z161" s="240"/>
    </row>
    <row r="162" spans="1:26" ht="12.75" customHeight="1">
      <c r="A162" s="240"/>
      <c r="B162" s="240"/>
      <c r="C162" s="240"/>
      <c r="D162" s="240"/>
      <c r="E162" s="240"/>
      <c r="F162" s="240"/>
      <c r="G162" s="240"/>
      <c r="H162" s="240"/>
      <c r="I162" s="240"/>
      <c r="J162" s="240"/>
      <c r="K162" s="240"/>
      <c r="L162" s="240"/>
      <c r="M162" s="240"/>
      <c r="N162" s="240"/>
      <c r="O162" s="240"/>
      <c r="P162" s="240"/>
      <c r="Q162" s="240"/>
      <c r="R162" s="240"/>
      <c r="S162" s="240"/>
      <c r="T162" s="240"/>
      <c r="U162" s="240"/>
      <c r="V162" s="240"/>
      <c r="W162" s="240"/>
      <c r="X162" s="240"/>
      <c r="Y162" s="240"/>
      <c r="Z162" s="240"/>
    </row>
    <row r="163" spans="1:26" ht="12.75" customHeight="1">
      <c r="A163" s="240"/>
      <c r="B163" s="240"/>
      <c r="C163" s="240"/>
      <c r="D163" s="240"/>
      <c r="E163" s="240"/>
      <c r="F163" s="240"/>
      <c r="G163" s="240"/>
      <c r="H163" s="240"/>
      <c r="I163" s="240"/>
      <c r="J163" s="240"/>
      <c r="K163" s="240"/>
      <c r="L163" s="240"/>
      <c r="M163" s="240"/>
      <c r="N163" s="240"/>
      <c r="O163" s="240"/>
      <c r="P163" s="240"/>
      <c r="Q163" s="240"/>
      <c r="R163" s="240"/>
      <c r="S163" s="240"/>
      <c r="T163" s="240"/>
      <c r="U163" s="240"/>
      <c r="V163" s="240"/>
      <c r="W163" s="240"/>
      <c r="X163" s="240"/>
      <c r="Y163" s="240"/>
      <c r="Z163" s="240"/>
    </row>
    <row r="164" spans="1:26" ht="12.75" customHeight="1">
      <c r="A164" s="240"/>
      <c r="B164" s="240"/>
      <c r="C164" s="240"/>
      <c r="D164" s="240"/>
      <c r="E164" s="240"/>
      <c r="F164" s="240"/>
      <c r="G164" s="240"/>
      <c r="H164" s="240"/>
      <c r="I164" s="240"/>
      <c r="J164" s="240"/>
      <c r="K164" s="240"/>
      <c r="L164" s="240"/>
      <c r="M164" s="240"/>
      <c r="N164" s="240"/>
      <c r="O164" s="240"/>
      <c r="P164" s="240"/>
      <c r="Q164" s="240"/>
      <c r="R164" s="240"/>
      <c r="S164" s="240"/>
      <c r="T164" s="240"/>
      <c r="U164" s="240"/>
      <c r="V164" s="240"/>
      <c r="W164" s="240"/>
      <c r="X164" s="240"/>
      <c r="Y164" s="240"/>
      <c r="Z164" s="240"/>
    </row>
    <row r="165" spans="1:26" ht="12.75" customHeight="1">
      <c r="A165" s="240"/>
      <c r="B165" s="240"/>
      <c r="C165" s="240"/>
      <c r="D165" s="240"/>
      <c r="E165" s="240"/>
      <c r="F165" s="240"/>
      <c r="G165" s="240"/>
      <c r="H165" s="240"/>
      <c r="I165" s="240"/>
      <c r="J165" s="240"/>
      <c r="K165" s="240"/>
      <c r="L165" s="240"/>
      <c r="M165" s="240"/>
      <c r="N165" s="240"/>
      <c r="O165" s="240"/>
      <c r="P165" s="240"/>
      <c r="Q165" s="240"/>
      <c r="R165" s="240"/>
      <c r="S165" s="240"/>
      <c r="T165" s="240"/>
      <c r="U165" s="240"/>
      <c r="V165" s="240"/>
      <c r="W165" s="240"/>
      <c r="X165" s="240"/>
      <c r="Y165" s="240"/>
      <c r="Z165" s="240"/>
    </row>
    <row r="166" spans="1:26" ht="12.75" customHeight="1">
      <c r="A166" s="240"/>
      <c r="B166" s="240"/>
      <c r="C166" s="240"/>
      <c r="D166" s="240"/>
      <c r="E166" s="240"/>
      <c r="F166" s="240"/>
      <c r="G166" s="240"/>
      <c r="H166" s="240"/>
      <c r="I166" s="240"/>
      <c r="J166" s="240"/>
      <c r="K166" s="240"/>
      <c r="L166" s="240"/>
      <c r="M166" s="240"/>
      <c r="N166" s="240"/>
      <c r="O166" s="240"/>
      <c r="P166" s="240"/>
      <c r="Q166" s="240"/>
      <c r="R166" s="240"/>
      <c r="S166" s="240"/>
      <c r="T166" s="240"/>
      <c r="U166" s="240"/>
      <c r="V166" s="240"/>
      <c r="W166" s="240"/>
      <c r="X166" s="240"/>
      <c r="Y166" s="240"/>
      <c r="Z166" s="240"/>
    </row>
    <row r="167" spans="1:26" ht="12.75" customHeight="1">
      <c r="A167" s="240"/>
      <c r="B167" s="240"/>
      <c r="C167" s="240"/>
      <c r="D167" s="240"/>
      <c r="E167" s="240"/>
      <c r="F167" s="240"/>
      <c r="G167" s="240"/>
      <c r="H167" s="240"/>
      <c r="I167" s="240"/>
      <c r="J167" s="240"/>
      <c r="K167" s="240"/>
      <c r="L167" s="240"/>
      <c r="M167" s="240"/>
      <c r="N167" s="240"/>
      <c r="O167" s="240"/>
      <c r="P167" s="240"/>
      <c r="Q167" s="240"/>
      <c r="R167" s="240"/>
      <c r="S167" s="240"/>
      <c r="T167" s="240"/>
      <c r="U167" s="240"/>
      <c r="V167" s="240"/>
      <c r="W167" s="240"/>
      <c r="X167" s="240"/>
      <c r="Y167" s="240"/>
      <c r="Z167" s="240"/>
    </row>
    <row r="168" spans="1:26" ht="12.75" customHeight="1">
      <c r="A168" s="240"/>
      <c r="B168" s="240"/>
      <c r="C168" s="240"/>
      <c r="D168" s="240"/>
      <c r="E168" s="240"/>
      <c r="F168" s="240"/>
      <c r="G168" s="240"/>
      <c r="H168" s="240"/>
      <c r="I168" s="240"/>
      <c r="J168" s="240"/>
      <c r="K168" s="240"/>
      <c r="L168" s="240"/>
      <c r="M168" s="240"/>
      <c r="N168" s="240"/>
      <c r="O168" s="240"/>
      <c r="P168" s="240"/>
      <c r="Q168" s="240"/>
      <c r="R168" s="240"/>
      <c r="S168" s="240"/>
      <c r="T168" s="240"/>
      <c r="U168" s="240"/>
      <c r="V168" s="240"/>
      <c r="W168" s="240"/>
      <c r="X168" s="240"/>
      <c r="Y168" s="240"/>
      <c r="Z168" s="240"/>
    </row>
    <row r="169" spans="1:26" ht="12.75" customHeight="1">
      <c r="A169" s="240"/>
      <c r="B169" s="240"/>
      <c r="C169" s="240"/>
      <c r="D169" s="240"/>
      <c r="E169" s="240"/>
      <c r="F169" s="240"/>
      <c r="G169" s="240"/>
      <c r="H169" s="240"/>
      <c r="I169" s="240"/>
      <c r="J169" s="240"/>
      <c r="K169" s="240"/>
      <c r="L169" s="240"/>
      <c r="M169" s="240"/>
      <c r="N169" s="240"/>
      <c r="O169" s="240"/>
      <c r="P169" s="240"/>
      <c r="Q169" s="240"/>
      <c r="R169" s="240"/>
      <c r="S169" s="240"/>
      <c r="T169" s="240"/>
      <c r="U169" s="240"/>
      <c r="V169" s="240"/>
      <c r="W169" s="240"/>
      <c r="X169" s="240"/>
      <c r="Y169" s="240"/>
      <c r="Z169" s="240"/>
    </row>
    <row r="170" spans="1:26" ht="12.75" customHeight="1">
      <c r="A170" s="240"/>
      <c r="B170" s="240"/>
      <c r="C170" s="240"/>
      <c r="D170" s="240"/>
      <c r="E170" s="240"/>
      <c r="F170" s="240"/>
      <c r="G170" s="240"/>
      <c r="H170" s="240"/>
      <c r="I170" s="240"/>
      <c r="J170" s="240"/>
      <c r="K170" s="240"/>
      <c r="L170" s="240"/>
      <c r="M170" s="240"/>
      <c r="N170" s="240"/>
      <c r="O170" s="240"/>
      <c r="P170" s="240"/>
      <c r="Q170" s="240"/>
      <c r="R170" s="240"/>
      <c r="S170" s="240"/>
      <c r="T170" s="240"/>
      <c r="U170" s="240"/>
      <c r="V170" s="240"/>
      <c r="W170" s="240"/>
      <c r="X170" s="240"/>
      <c r="Y170" s="240"/>
      <c r="Z170" s="240"/>
    </row>
    <row r="171" spans="1:26" ht="12.75" customHeight="1">
      <c r="A171" s="240"/>
      <c r="B171" s="240"/>
      <c r="C171" s="240"/>
      <c r="D171" s="240"/>
      <c r="E171" s="240"/>
      <c r="F171" s="240"/>
      <c r="G171" s="240"/>
      <c r="H171" s="240"/>
      <c r="I171" s="240"/>
      <c r="J171" s="240"/>
      <c r="K171" s="240"/>
      <c r="L171" s="240"/>
      <c r="M171" s="240"/>
      <c r="N171" s="240"/>
      <c r="O171" s="240"/>
      <c r="P171" s="240"/>
      <c r="Q171" s="240"/>
      <c r="R171" s="240"/>
      <c r="S171" s="240"/>
      <c r="T171" s="240"/>
      <c r="U171" s="240"/>
      <c r="V171" s="240"/>
      <c r="W171" s="240"/>
      <c r="X171" s="240"/>
      <c r="Y171" s="240"/>
      <c r="Z171" s="240"/>
    </row>
    <row r="172" spans="1:26" ht="12.75" customHeight="1">
      <c r="A172" s="240"/>
      <c r="B172" s="240"/>
      <c r="C172" s="240"/>
      <c r="D172" s="240"/>
      <c r="E172" s="240"/>
      <c r="F172" s="240"/>
      <c r="G172" s="240"/>
      <c r="H172" s="240"/>
      <c r="I172" s="240"/>
      <c r="J172" s="240"/>
      <c r="K172" s="240"/>
      <c r="L172" s="240"/>
      <c r="M172" s="240"/>
      <c r="N172" s="240"/>
      <c r="O172" s="240"/>
      <c r="P172" s="240"/>
      <c r="Q172" s="240"/>
      <c r="R172" s="240"/>
      <c r="S172" s="240"/>
      <c r="T172" s="240"/>
      <c r="U172" s="240"/>
      <c r="V172" s="240"/>
      <c r="W172" s="240"/>
      <c r="X172" s="240"/>
      <c r="Y172" s="240"/>
      <c r="Z172" s="240"/>
    </row>
    <row r="173" spans="1:26" ht="12.75" customHeight="1">
      <c r="A173" s="240"/>
      <c r="B173" s="240"/>
      <c r="C173" s="240"/>
      <c r="D173" s="240"/>
      <c r="E173" s="240"/>
      <c r="F173" s="240"/>
      <c r="G173" s="240"/>
      <c r="H173" s="240"/>
      <c r="I173" s="240"/>
      <c r="J173" s="240"/>
      <c r="K173" s="240"/>
      <c r="L173" s="240"/>
      <c r="M173" s="240"/>
      <c r="N173" s="240"/>
      <c r="O173" s="240"/>
      <c r="P173" s="240"/>
      <c r="Q173" s="240"/>
      <c r="R173" s="240"/>
      <c r="S173" s="240"/>
      <c r="T173" s="240"/>
      <c r="U173" s="240"/>
      <c r="V173" s="240"/>
      <c r="W173" s="240"/>
      <c r="X173" s="240"/>
      <c r="Y173" s="240"/>
      <c r="Z173" s="240"/>
    </row>
    <row r="174" spans="1:26" ht="12.75" customHeight="1">
      <c r="A174" s="240"/>
      <c r="B174" s="240"/>
      <c r="C174" s="240"/>
      <c r="D174" s="240"/>
      <c r="E174" s="240"/>
      <c r="F174" s="240"/>
      <c r="G174" s="240"/>
      <c r="H174" s="240"/>
      <c r="I174" s="240"/>
      <c r="J174" s="240"/>
      <c r="K174" s="240"/>
      <c r="L174" s="240"/>
      <c r="M174" s="240"/>
      <c r="N174" s="240"/>
      <c r="O174" s="240"/>
      <c r="P174" s="240"/>
      <c r="Q174" s="240"/>
      <c r="R174" s="240"/>
      <c r="S174" s="240"/>
      <c r="T174" s="240"/>
      <c r="U174" s="240"/>
      <c r="V174" s="240"/>
      <c r="W174" s="240"/>
      <c r="X174" s="240"/>
      <c r="Y174" s="240"/>
      <c r="Z174" s="240"/>
    </row>
    <row r="175" spans="1:26" ht="12.75" customHeight="1">
      <c r="A175" s="240"/>
      <c r="B175" s="240"/>
      <c r="C175" s="240"/>
      <c r="D175" s="240"/>
      <c r="E175" s="240"/>
      <c r="F175" s="240"/>
      <c r="G175" s="240"/>
      <c r="H175" s="240"/>
      <c r="I175" s="240"/>
      <c r="J175" s="240"/>
      <c r="K175" s="240"/>
      <c r="L175" s="240"/>
      <c r="M175" s="240"/>
      <c r="N175" s="240"/>
      <c r="O175" s="240"/>
      <c r="P175" s="240"/>
      <c r="Q175" s="240"/>
      <c r="R175" s="240"/>
      <c r="S175" s="240"/>
      <c r="T175" s="240"/>
      <c r="U175" s="240"/>
      <c r="V175" s="240"/>
      <c r="W175" s="240"/>
      <c r="X175" s="240"/>
      <c r="Y175" s="240"/>
      <c r="Z175" s="240"/>
    </row>
    <row r="176" spans="1:26" ht="12.75" customHeight="1">
      <c r="A176" s="240"/>
      <c r="B176" s="240"/>
      <c r="C176" s="240"/>
      <c r="D176" s="240"/>
      <c r="E176" s="240"/>
      <c r="F176" s="240"/>
      <c r="G176" s="240"/>
      <c r="H176" s="240"/>
      <c r="I176" s="240"/>
      <c r="J176" s="240"/>
      <c r="K176" s="240"/>
      <c r="L176" s="240"/>
      <c r="M176" s="240"/>
      <c r="N176" s="240"/>
      <c r="O176" s="240"/>
      <c r="P176" s="240"/>
      <c r="Q176" s="240"/>
      <c r="R176" s="240"/>
      <c r="S176" s="240"/>
      <c r="T176" s="240"/>
      <c r="U176" s="240"/>
      <c r="V176" s="240"/>
      <c r="W176" s="240"/>
      <c r="X176" s="240"/>
      <c r="Y176" s="240"/>
      <c r="Z176" s="240"/>
    </row>
    <row r="177" spans="1:26" ht="12.75" customHeight="1">
      <c r="A177" s="240"/>
      <c r="B177" s="240"/>
      <c r="C177" s="240"/>
      <c r="D177" s="240"/>
      <c r="E177" s="240"/>
      <c r="F177" s="240"/>
      <c r="G177" s="240"/>
      <c r="H177" s="240"/>
      <c r="I177" s="240"/>
      <c r="J177" s="240"/>
      <c r="K177" s="240"/>
      <c r="L177" s="240"/>
      <c r="M177" s="240"/>
      <c r="N177" s="240"/>
      <c r="O177" s="240"/>
      <c r="P177" s="240"/>
      <c r="Q177" s="240"/>
      <c r="R177" s="240"/>
      <c r="S177" s="240"/>
      <c r="T177" s="240"/>
      <c r="U177" s="240"/>
      <c r="V177" s="240"/>
      <c r="W177" s="240"/>
      <c r="X177" s="240"/>
      <c r="Y177" s="240"/>
      <c r="Z177" s="240"/>
    </row>
    <row r="178" spans="1:26" ht="12.75" customHeight="1">
      <c r="A178" s="240"/>
      <c r="B178" s="240"/>
      <c r="C178" s="240"/>
      <c r="D178" s="240"/>
      <c r="E178" s="240"/>
      <c r="F178" s="240"/>
      <c r="G178" s="240"/>
      <c r="H178" s="240"/>
      <c r="I178" s="240"/>
      <c r="J178" s="240"/>
      <c r="K178" s="240"/>
      <c r="L178" s="240"/>
      <c r="M178" s="240"/>
      <c r="N178" s="240"/>
      <c r="O178" s="240"/>
      <c r="P178" s="240"/>
      <c r="Q178" s="240"/>
      <c r="R178" s="240"/>
      <c r="S178" s="240"/>
      <c r="T178" s="240"/>
      <c r="U178" s="240"/>
      <c r="V178" s="240"/>
      <c r="W178" s="240"/>
      <c r="X178" s="240"/>
      <c r="Y178" s="240"/>
      <c r="Z178" s="240"/>
    </row>
    <row r="179" spans="1:26" ht="12.75" customHeight="1">
      <c r="A179" s="240"/>
      <c r="B179" s="240"/>
      <c r="C179" s="240"/>
      <c r="D179" s="240"/>
      <c r="E179" s="240"/>
      <c r="F179" s="240"/>
      <c r="G179" s="240"/>
      <c r="H179" s="240"/>
      <c r="I179" s="240"/>
      <c r="J179" s="240"/>
      <c r="K179" s="240"/>
      <c r="L179" s="240"/>
      <c r="M179" s="240"/>
      <c r="N179" s="240"/>
      <c r="O179" s="240"/>
      <c r="P179" s="240"/>
      <c r="Q179" s="240"/>
      <c r="R179" s="240"/>
      <c r="S179" s="240"/>
      <c r="T179" s="240"/>
      <c r="U179" s="240"/>
      <c r="V179" s="240"/>
      <c r="W179" s="240"/>
      <c r="X179" s="240"/>
      <c r="Y179" s="240"/>
      <c r="Z179" s="240"/>
    </row>
    <row r="180" spans="1:26" ht="12.75" customHeight="1">
      <c r="A180" s="240"/>
      <c r="B180" s="240"/>
      <c r="C180" s="240"/>
      <c r="D180" s="240"/>
      <c r="E180" s="240"/>
      <c r="F180" s="240"/>
      <c r="G180" s="240"/>
      <c r="H180" s="240"/>
      <c r="I180" s="240"/>
      <c r="J180" s="240"/>
      <c r="K180" s="240"/>
      <c r="L180" s="240"/>
      <c r="M180" s="240"/>
      <c r="N180" s="240"/>
      <c r="O180" s="240"/>
      <c r="P180" s="240"/>
      <c r="Q180" s="240"/>
      <c r="R180" s="240"/>
      <c r="S180" s="240"/>
      <c r="T180" s="240"/>
      <c r="U180" s="240"/>
      <c r="V180" s="240"/>
      <c r="W180" s="240"/>
      <c r="X180" s="240"/>
      <c r="Y180" s="240"/>
      <c r="Z180" s="240"/>
    </row>
    <row r="181" spans="1:26" ht="12.75" customHeight="1">
      <c r="A181" s="240"/>
      <c r="B181" s="240"/>
      <c r="C181" s="240"/>
      <c r="D181" s="240"/>
      <c r="E181" s="240"/>
      <c r="F181" s="240"/>
      <c r="G181" s="240"/>
      <c r="H181" s="240"/>
      <c r="I181" s="240"/>
      <c r="J181" s="240"/>
      <c r="K181" s="240"/>
      <c r="L181" s="240"/>
      <c r="M181" s="240"/>
      <c r="N181" s="240"/>
      <c r="O181" s="240"/>
      <c r="P181" s="240"/>
      <c r="Q181" s="240"/>
      <c r="R181" s="240"/>
      <c r="S181" s="240"/>
      <c r="T181" s="240"/>
      <c r="U181" s="240"/>
      <c r="V181" s="240"/>
      <c r="W181" s="240"/>
      <c r="X181" s="240"/>
      <c r="Y181" s="240"/>
      <c r="Z181" s="240"/>
    </row>
    <row r="182" spans="1:26" ht="12.75" customHeight="1">
      <c r="A182" s="240"/>
      <c r="B182" s="240"/>
      <c r="C182" s="240"/>
      <c r="D182" s="240"/>
      <c r="E182" s="240"/>
      <c r="F182" s="240"/>
      <c r="G182" s="240"/>
      <c r="H182" s="240"/>
      <c r="I182" s="240"/>
      <c r="J182" s="240"/>
      <c r="K182" s="240"/>
      <c r="L182" s="240"/>
      <c r="M182" s="240"/>
      <c r="N182" s="240"/>
      <c r="O182" s="240"/>
      <c r="P182" s="240"/>
      <c r="Q182" s="240"/>
      <c r="R182" s="240"/>
      <c r="S182" s="240"/>
      <c r="T182" s="240"/>
      <c r="U182" s="240"/>
      <c r="V182" s="240"/>
      <c r="W182" s="240"/>
      <c r="X182" s="240"/>
      <c r="Y182" s="240"/>
      <c r="Z182" s="240"/>
    </row>
    <row r="183" spans="1:26" ht="12.75" customHeight="1">
      <c r="A183" s="240"/>
      <c r="B183" s="240"/>
      <c r="C183" s="240"/>
      <c r="D183" s="240"/>
      <c r="E183" s="240"/>
      <c r="F183" s="240"/>
      <c r="G183" s="240"/>
      <c r="H183" s="240"/>
      <c r="I183" s="240"/>
      <c r="J183" s="240"/>
      <c r="K183" s="240"/>
      <c r="L183" s="240"/>
      <c r="M183" s="240"/>
      <c r="N183" s="240"/>
      <c r="O183" s="240"/>
      <c r="P183" s="240"/>
      <c r="Q183" s="240"/>
      <c r="R183" s="240"/>
      <c r="S183" s="240"/>
      <c r="T183" s="240"/>
      <c r="U183" s="240"/>
      <c r="V183" s="240"/>
      <c r="W183" s="240"/>
      <c r="X183" s="240"/>
      <c r="Y183" s="240"/>
      <c r="Z183" s="240"/>
    </row>
    <row r="184" spans="1:26" ht="12.75" customHeight="1">
      <c r="A184" s="240"/>
      <c r="B184" s="240"/>
      <c r="C184" s="240"/>
      <c r="D184" s="240"/>
      <c r="E184" s="240"/>
      <c r="F184" s="240"/>
      <c r="G184" s="240"/>
      <c r="H184" s="240"/>
      <c r="I184" s="240"/>
      <c r="J184" s="240"/>
      <c r="K184" s="240"/>
      <c r="L184" s="240"/>
      <c r="M184" s="240"/>
      <c r="N184" s="240"/>
      <c r="O184" s="240"/>
      <c r="P184" s="240"/>
      <c r="Q184" s="240"/>
      <c r="R184" s="240"/>
      <c r="S184" s="240"/>
      <c r="T184" s="240"/>
      <c r="U184" s="240"/>
      <c r="V184" s="240"/>
      <c r="W184" s="240"/>
      <c r="X184" s="240"/>
      <c r="Y184" s="240"/>
      <c r="Z184" s="240"/>
    </row>
    <row r="185" spans="1:26" ht="12.75" customHeight="1">
      <c r="A185" s="240"/>
      <c r="B185" s="240"/>
      <c r="C185" s="240"/>
      <c r="D185" s="240"/>
      <c r="E185" s="240"/>
      <c r="F185" s="240"/>
      <c r="G185" s="240"/>
      <c r="H185" s="240"/>
      <c r="I185" s="240"/>
      <c r="J185" s="240"/>
      <c r="K185" s="240"/>
      <c r="L185" s="240"/>
      <c r="M185" s="240"/>
      <c r="N185" s="240"/>
      <c r="O185" s="240"/>
      <c r="P185" s="240"/>
      <c r="Q185" s="240"/>
      <c r="R185" s="240"/>
      <c r="S185" s="240"/>
      <c r="T185" s="240"/>
      <c r="U185" s="240"/>
      <c r="V185" s="240"/>
      <c r="W185" s="240"/>
      <c r="X185" s="240"/>
      <c r="Y185" s="240"/>
      <c r="Z185" s="240"/>
    </row>
    <row r="186" spans="1:26" ht="12.75" customHeight="1">
      <c r="A186" s="240"/>
      <c r="B186" s="240"/>
      <c r="C186" s="240"/>
      <c r="D186" s="240"/>
      <c r="E186" s="240"/>
      <c r="F186" s="240"/>
      <c r="G186" s="240"/>
      <c r="H186" s="240"/>
      <c r="I186" s="240"/>
      <c r="J186" s="240"/>
      <c r="K186" s="240"/>
      <c r="L186" s="240"/>
      <c r="M186" s="240"/>
      <c r="N186" s="240"/>
      <c r="O186" s="240"/>
      <c r="P186" s="240"/>
      <c r="Q186" s="240"/>
      <c r="R186" s="240"/>
      <c r="S186" s="240"/>
      <c r="T186" s="240"/>
      <c r="U186" s="240"/>
      <c r="V186" s="240"/>
      <c r="W186" s="240"/>
      <c r="X186" s="240"/>
      <c r="Y186" s="240"/>
      <c r="Z186" s="240"/>
    </row>
    <row r="187" spans="1:26" ht="12.75" customHeight="1">
      <c r="A187" s="240"/>
      <c r="B187" s="240"/>
      <c r="C187" s="240"/>
      <c r="D187" s="240"/>
      <c r="E187" s="240"/>
      <c r="F187" s="240"/>
      <c r="G187" s="240"/>
      <c r="H187" s="240"/>
      <c r="I187" s="240"/>
      <c r="J187" s="240"/>
      <c r="K187" s="240"/>
      <c r="L187" s="240"/>
      <c r="M187" s="240"/>
      <c r="N187" s="240"/>
      <c r="O187" s="240"/>
      <c r="P187" s="240"/>
      <c r="Q187" s="240"/>
      <c r="R187" s="240"/>
      <c r="S187" s="240"/>
      <c r="T187" s="240"/>
      <c r="U187" s="240"/>
      <c r="V187" s="240"/>
      <c r="W187" s="240"/>
      <c r="X187" s="240"/>
      <c r="Y187" s="240"/>
      <c r="Z187" s="240"/>
    </row>
    <row r="188" spans="1:26" ht="12.75" customHeight="1">
      <c r="A188" s="240"/>
      <c r="B188" s="240"/>
      <c r="C188" s="240"/>
      <c r="D188" s="240"/>
      <c r="E188" s="240"/>
      <c r="F188" s="240"/>
      <c r="G188" s="240"/>
      <c r="H188" s="240"/>
      <c r="I188" s="240"/>
      <c r="J188" s="240"/>
      <c r="K188" s="240"/>
      <c r="L188" s="240"/>
      <c r="M188" s="240"/>
      <c r="N188" s="240"/>
      <c r="O188" s="240"/>
      <c r="P188" s="240"/>
      <c r="Q188" s="240"/>
      <c r="R188" s="240"/>
      <c r="S188" s="240"/>
      <c r="T188" s="240"/>
      <c r="U188" s="240"/>
      <c r="V188" s="240"/>
      <c r="W188" s="240"/>
      <c r="X188" s="240"/>
      <c r="Y188" s="240"/>
      <c r="Z188" s="240"/>
    </row>
    <row r="189" spans="1:26" ht="12.75" customHeight="1">
      <c r="A189" s="240"/>
      <c r="B189" s="240"/>
      <c r="C189" s="240"/>
      <c r="D189" s="240"/>
      <c r="E189" s="240"/>
      <c r="F189" s="240"/>
      <c r="G189" s="240"/>
      <c r="H189" s="240"/>
      <c r="I189" s="240"/>
      <c r="J189" s="240"/>
      <c r="K189" s="240"/>
      <c r="L189" s="240"/>
      <c r="M189" s="240"/>
      <c r="N189" s="240"/>
      <c r="O189" s="240"/>
      <c r="P189" s="240"/>
      <c r="Q189" s="240"/>
      <c r="R189" s="240"/>
      <c r="S189" s="240"/>
      <c r="T189" s="240"/>
      <c r="U189" s="240"/>
      <c r="V189" s="240"/>
      <c r="W189" s="240"/>
      <c r="X189" s="240"/>
      <c r="Y189" s="240"/>
      <c r="Z189" s="240"/>
    </row>
    <row r="190" spans="1:26" ht="12.75" customHeight="1">
      <c r="A190" s="240"/>
      <c r="B190" s="240"/>
      <c r="C190" s="240"/>
      <c r="D190" s="240"/>
      <c r="E190" s="240"/>
      <c r="F190" s="240"/>
      <c r="G190" s="240"/>
      <c r="H190" s="240"/>
      <c r="I190" s="240"/>
      <c r="J190" s="240"/>
      <c r="K190" s="240"/>
      <c r="L190" s="240"/>
      <c r="M190" s="240"/>
      <c r="N190" s="240"/>
      <c r="O190" s="240"/>
      <c r="P190" s="240"/>
      <c r="Q190" s="240"/>
      <c r="R190" s="240"/>
      <c r="S190" s="240"/>
      <c r="T190" s="240"/>
      <c r="U190" s="240"/>
      <c r="V190" s="240"/>
      <c r="W190" s="240"/>
      <c r="X190" s="240"/>
      <c r="Y190" s="240"/>
      <c r="Z190" s="240"/>
    </row>
    <row r="191" spans="1:26" ht="12.75" customHeight="1">
      <c r="A191" s="240"/>
      <c r="B191" s="240"/>
      <c r="C191" s="240"/>
      <c r="D191" s="240"/>
      <c r="E191" s="240"/>
      <c r="F191" s="240"/>
      <c r="G191" s="240"/>
      <c r="H191" s="240"/>
      <c r="I191" s="240"/>
      <c r="J191" s="240"/>
      <c r="K191" s="240"/>
      <c r="L191" s="240"/>
      <c r="M191" s="240"/>
      <c r="N191" s="240"/>
      <c r="O191" s="240"/>
      <c r="P191" s="240"/>
      <c r="Q191" s="240"/>
      <c r="R191" s="240"/>
      <c r="S191" s="240"/>
      <c r="T191" s="240"/>
      <c r="U191" s="240"/>
      <c r="V191" s="240"/>
      <c r="W191" s="240"/>
      <c r="X191" s="240"/>
      <c r="Y191" s="240"/>
      <c r="Z191" s="240"/>
    </row>
    <row r="192" spans="1:26" ht="12.75" customHeight="1">
      <c r="A192" s="240"/>
      <c r="B192" s="240"/>
      <c r="C192" s="240"/>
      <c r="D192" s="240"/>
      <c r="E192" s="240"/>
      <c r="F192" s="240"/>
      <c r="G192" s="240"/>
      <c r="H192" s="240"/>
      <c r="I192" s="240"/>
      <c r="J192" s="240"/>
      <c r="K192" s="240"/>
      <c r="L192" s="240"/>
      <c r="M192" s="240"/>
      <c r="N192" s="240"/>
      <c r="O192" s="240"/>
      <c r="P192" s="240"/>
      <c r="Q192" s="240"/>
      <c r="R192" s="240"/>
      <c r="S192" s="240"/>
      <c r="T192" s="240"/>
      <c r="U192" s="240"/>
      <c r="V192" s="240"/>
      <c r="W192" s="240"/>
      <c r="X192" s="240"/>
      <c r="Y192" s="240"/>
      <c r="Z192" s="240"/>
    </row>
    <row r="193" spans="1:26" ht="12.75" customHeight="1">
      <c r="A193" s="240"/>
      <c r="B193" s="240"/>
      <c r="C193" s="240"/>
      <c r="D193" s="240"/>
      <c r="E193" s="240"/>
      <c r="F193" s="240"/>
      <c r="G193" s="240"/>
      <c r="H193" s="240"/>
      <c r="I193" s="240"/>
      <c r="J193" s="240"/>
      <c r="K193" s="240"/>
      <c r="L193" s="240"/>
      <c r="M193" s="240"/>
      <c r="N193" s="240"/>
      <c r="O193" s="240"/>
      <c r="P193" s="240"/>
      <c r="Q193" s="240"/>
      <c r="R193" s="240"/>
      <c r="S193" s="240"/>
      <c r="T193" s="240"/>
      <c r="U193" s="240"/>
      <c r="V193" s="240"/>
      <c r="W193" s="240"/>
      <c r="X193" s="240"/>
      <c r="Y193" s="240"/>
      <c r="Z193" s="240"/>
    </row>
    <row r="194" spans="1:26" ht="12.75" customHeight="1">
      <c r="A194" s="240"/>
      <c r="B194" s="240"/>
      <c r="C194" s="240"/>
      <c r="D194" s="240"/>
      <c r="E194" s="240"/>
      <c r="F194" s="240"/>
      <c r="G194" s="240"/>
      <c r="H194" s="240"/>
      <c r="I194" s="240"/>
      <c r="J194" s="240"/>
      <c r="K194" s="240"/>
      <c r="L194" s="240"/>
      <c r="M194" s="240"/>
      <c r="N194" s="240"/>
      <c r="O194" s="240"/>
      <c r="P194" s="240"/>
      <c r="Q194" s="240"/>
      <c r="R194" s="240"/>
      <c r="S194" s="240"/>
      <c r="T194" s="240"/>
      <c r="U194" s="240"/>
      <c r="V194" s="240"/>
      <c r="W194" s="240"/>
      <c r="X194" s="240"/>
      <c r="Y194" s="240"/>
      <c r="Z194" s="240"/>
    </row>
    <row r="195" spans="1:26" ht="12.75" customHeight="1">
      <c r="A195" s="240"/>
      <c r="B195" s="240"/>
      <c r="C195" s="240"/>
      <c r="D195" s="240"/>
      <c r="E195" s="240"/>
      <c r="F195" s="240"/>
      <c r="G195" s="240"/>
      <c r="H195" s="240"/>
      <c r="I195" s="240"/>
      <c r="J195" s="240"/>
      <c r="K195" s="240"/>
      <c r="L195" s="240"/>
      <c r="M195" s="240"/>
      <c r="N195" s="240"/>
      <c r="O195" s="240"/>
      <c r="P195" s="240"/>
      <c r="Q195" s="240"/>
      <c r="R195" s="240"/>
      <c r="S195" s="240"/>
      <c r="T195" s="240"/>
      <c r="U195" s="240"/>
      <c r="V195" s="240"/>
      <c r="W195" s="240"/>
      <c r="X195" s="240"/>
      <c r="Y195" s="240"/>
      <c r="Z195" s="240"/>
    </row>
    <row r="196" spans="1:26" ht="12.75" customHeight="1">
      <c r="A196" s="240"/>
      <c r="B196" s="240"/>
      <c r="C196" s="240"/>
      <c r="D196" s="240"/>
      <c r="E196" s="240"/>
      <c r="F196" s="240"/>
      <c r="G196" s="240"/>
      <c r="H196" s="240"/>
      <c r="I196" s="240"/>
      <c r="J196" s="240"/>
      <c r="K196" s="240"/>
      <c r="L196" s="240"/>
      <c r="M196" s="240"/>
      <c r="N196" s="240"/>
      <c r="O196" s="240"/>
      <c r="P196" s="240"/>
      <c r="Q196" s="240"/>
      <c r="R196" s="240"/>
      <c r="S196" s="240"/>
      <c r="T196" s="240"/>
      <c r="U196" s="240"/>
      <c r="V196" s="240"/>
      <c r="W196" s="240"/>
      <c r="X196" s="240"/>
      <c r="Y196" s="240"/>
      <c r="Z196" s="240"/>
    </row>
    <row r="197" spans="1:26" ht="12.75" customHeight="1">
      <c r="A197" s="240"/>
      <c r="B197" s="240"/>
      <c r="C197" s="240"/>
      <c r="D197" s="240"/>
      <c r="E197" s="240"/>
      <c r="F197" s="240"/>
      <c r="G197" s="240"/>
      <c r="H197" s="240"/>
      <c r="I197" s="240"/>
      <c r="J197" s="240"/>
      <c r="K197" s="240"/>
      <c r="L197" s="240"/>
      <c r="M197" s="240"/>
      <c r="N197" s="240"/>
      <c r="O197" s="240"/>
      <c r="P197" s="240"/>
      <c r="Q197" s="240"/>
      <c r="R197" s="240"/>
      <c r="S197" s="240"/>
      <c r="T197" s="240"/>
      <c r="U197" s="240"/>
      <c r="V197" s="240"/>
      <c r="W197" s="240"/>
      <c r="X197" s="240"/>
      <c r="Y197" s="240"/>
      <c r="Z197" s="240"/>
    </row>
    <row r="198" spans="1:26" ht="12.75" customHeight="1">
      <c r="A198" s="240"/>
      <c r="B198" s="240"/>
      <c r="C198" s="240"/>
      <c r="D198" s="240"/>
      <c r="E198" s="240"/>
      <c r="F198" s="240"/>
      <c r="G198" s="240"/>
      <c r="H198" s="240"/>
      <c r="I198" s="240"/>
      <c r="J198" s="240"/>
      <c r="K198" s="240"/>
      <c r="L198" s="240"/>
      <c r="M198" s="240"/>
      <c r="N198" s="240"/>
      <c r="O198" s="240"/>
      <c r="P198" s="240"/>
      <c r="Q198" s="240"/>
      <c r="R198" s="240"/>
      <c r="S198" s="240"/>
      <c r="T198" s="240"/>
      <c r="U198" s="240"/>
      <c r="V198" s="240"/>
      <c r="W198" s="240"/>
      <c r="X198" s="240"/>
      <c r="Y198" s="240"/>
      <c r="Z198" s="240"/>
    </row>
    <row r="199" spans="1:26" ht="12.75" customHeight="1">
      <c r="A199" s="240"/>
      <c r="B199" s="240"/>
      <c r="C199" s="240"/>
      <c r="D199" s="240"/>
      <c r="E199" s="240"/>
      <c r="F199" s="240"/>
      <c r="G199" s="240"/>
      <c r="H199" s="240"/>
      <c r="I199" s="240"/>
      <c r="J199" s="240"/>
      <c r="K199" s="240"/>
      <c r="L199" s="240"/>
      <c r="M199" s="240"/>
      <c r="N199" s="240"/>
      <c r="O199" s="240"/>
      <c r="P199" s="240"/>
      <c r="Q199" s="240"/>
      <c r="R199" s="240"/>
      <c r="S199" s="240"/>
      <c r="T199" s="240"/>
      <c r="U199" s="240"/>
      <c r="V199" s="240"/>
      <c r="W199" s="240"/>
      <c r="X199" s="240"/>
      <c r="Y199" s="240"/>
      <c r="Z199" s="240"/>
    </row>
    <row r="200" spans="1:26" ht="12.75" customHeight="1">
      <c r="A200" s="240"/>
      <c r="B200" s="240"/>
      <c r="C200" s="240"/>
      <c r="D200" s="240"/>
      <c r="E200" s="240"/>
      <c r="F200" s="240"/>
      <c r="G200" s="240"/>
      <c r="H200" s="240"/>
      <c r="I200" s="240"/>
      <c r="J200" s="240"/>
      <c r="K200" s="240"/>
      <c r="L200" s="240"/>
      <c r="M200" s="240"/>
      <c r="N200" s="240"/>
      <c r="O200" s="240"/>
      <c r="P200" s="240"/>
      <c r="Q200" s="240"/>
      <c r="R200" s="240"/>
      <c r="S200" s="240"/>
      <c r="T200" s="240"/>
      <c r="U200" s="240"/>
      <c r="V200" s="240"/>
      <c r="W200" s="240"/>
      <c r="X200" s="240"/>
      <c r="Y200" s="240"/>
      <c r="Z200" s="240"/>
    </row>
    <row r="201" spans="1:26" ht="12.75" customHeight="1">
      <c r="A201" s="240"/>
      <c r="B201" s="240"/>
      <c r="C201" s="240"/>
      <c r="D201" s="240"/>
      <c r="E201" s="240"/>
      <c r="F201" s="240"/>
      <c r="G201" s="240"/>
      <c r="H201" s="240"/>
      <c r="I201" s="240"/>
      <c r="J201" s="240"/>
      <c r="K201" s="240"/>
      <c r="L201" s="240"/>
      <c r="M201" s="240"/>
      <c r="N201" s="240"/>
      <c r="O201" s="240"/>
      <c r="P201" s="240"/>
      <c r="Q201" s="240"/>
      <c r="R201" s="240"/>
      <c r="S201" s="240"/>
      <c r="T201" s="240"/>
      <c r="U201" s="240"/>
      <c r="V201" s="240"/>
      <c r="W201" s="240"/>
      <c r="X201" s="240"/>
      <c r="Y201" s="240"/>
      <c r="Z201" s="240"/>
    </row>
    <row r="202" spans="1:26" ht="12.75" customHeight="1">
      <c r="A202" s="240"/>
      <c r="B202" s="240"/>
      <c r="C202" s="240"/>
      <c r="D202" s="240"/>
      <c r="E202" s="240"/>
      <c r="F202" s="240"/>
      <c r="G202" s="240"/>
      <c r="H202" s="240"/>
      <c r="I202" s="240"/>
      <c r="J202" s="240"/>
      <c r="K202" s="240"/>
      <c r="L202" s="240"/>
      <c r="M202" s="240"/>
      <c r="N202" s="240"/>
      <c r="O202" s="240"/>
      <c r="P202" s="240"/>
      <c r="Q202" s="240"/>
      <c r="R202" s="240"/>
      <c r="S202" s="240"/>
      <c r="T202" s="240"/>
      <c r="U202" s="240"/>
      <c r="V202" s="240"/>
      <c r="W202" s="240"/>
      <c r="X202" s="240"/>
      <c r="Y202" s="240"/>
      <c r="Z202" s="240"/>
    </row>
    <row r="203" spans="1:26" ht="12.75" customHeight="1">
      <c r="A203" s="240"/>
      <c r="B203" s="240"/>
      <c r="C203" s="240"/>
      <c r="D203" s="240"/>
      <c r="E203" s="240"/>
      <c r="F203" s="240"/>
      <c r="G203" s="240"/>
      <c r="H203" s="240"/>
      <c r="I203" s="240"/>
      <c r="J203" s="240"/>
      <c r="K203" s="240"/>
      <c r="L203" s="240"/>
      <c r="M203" s="240"/>
      <c r="N203" s="240"/>
      <c r="O203" s="240"/>
      <c r="P203" s="240"/>
      <c r="Q203" s="240"/>
      <c r="R203" s="240"/>
      <c r="S203" s="240"/>
      <c r="T203" s="240"/>
      <c r="U203" s="240"/>
      <c r="V203" s="240"/>
      <c r="W203" s="240"/>
      <c r="X203" s="240"/>
      <c r="Y203" s="240"/>
      <c r="Z203" s="240"/>
    </row>
    <row r="204" spans="1:26" ht="12.75" customHeight="1">
      <c r="A204" s="240"/>
      <c r="B204" s="240"/>
      <c r="C204" s="240"/>
      <c r="D204" s="240"/>
      <c r="E204" s="240"/>
      <c r="F204" s="240"/>
      <c r="G204" s="240"/>
      <c r="H204" s="240"/>
      <c r="I204" s="240"/>
      <c r="J204" s="240"/>
      <c r="K204" s="240"/>
      <c r="L204" s="240"/>
      <c r="M204" s="240"/>
      <c r="N204" s="240"/>
      <c r="O204" s="240"/>
      <c r="P204" s="240"/>
      <c r="Q204" s="240"/>
      <c r="R204" s="240"/>
      <c r="S204" s="240"/>
      <c r="T204" s="240"/>
      <c r="U204" s="240"/>
      <c r="V204" s="240"/>
      <c r="W204" s="240"/>
      <c r="X204" s="240"/>
      <c r="Y204" s="240"/>
      <c r="Z204" s="240"/>
    </row>
    <row r="205" spans="1:26" ht="12.75" customHeight="1">
      <c r="A205" s="240"/>
      <c r="B205" s="240"/>
      <c r="C205" s="240"/>
      <c r="D205" s="240"/>
      <c r="E205" s="240"/>
      <c r="F205" s="240"/>
      <c r="G205" s="240"/>
      <c r="H205" s="240"/>
      <c r="I205" s="240"/>
      <c r="J205" s="240"/>
      <c r="K205" s="240"/>
      <c r="L205" s="240"/>
      <c r="M205" s="240"/>
      <c r="N205" s="240"/>
      <c r="O205" s="240"/>
      <c r="P205" s="240"/>
      <c r="Q205" s="240"/>
      <c r="R205" s="240"/>
      <c r="S205" s="240"/>
      <c r="T205" s="240"/>
      <c r="U205" s="240"/>
      <c r="V205" s="240"/>
      <c r="W205" s="240"/>
      <c r="X205" s="240"/>
      <c r="Y205" s="240"/>
      <c r="Z205" s="240"/>
    </row>
    <row r="206" spans="1:26" ht="12.75" customHeight="1">
      <c r="A206" s="240"/>
      <c r="B206" s="240"/>
      <c r="C206" s="240"/>
      <c r="D206" s="240"/>
      <c r="E206" s="240"/>
      <c r="F206" s="240"/>
      <c r="G206" s="240"/>
      <c r="H206" s="240"/>
      <c r="I206" s="240"/>
      <c r="J206" s="240"/>
      <c r="K206" s="240"/>
      <c r="L206" s="240"/>
      <c r="M206" s="240"/>
      <c r="N206" s="240"/>
      <c r="O206" s="240"/>
      <c r="P206" s="240"/>
      <c r="Q206" s="240"/>
      <c r="R206" s="240"/>
      <c r="S206" s="240"/>
      <c r="T206" s="240"/>
      <c r="U206" s="240"/>
      <c r="V206" s="240"/>
      <c r="W206" s="240"/>
      <c r="X206" s="240"/>
      <c r="Y206" s="240"/>
      <c r="Z206" s="240"/>
    </row>
    <row r="207" spans="1:26" ht="12.75" customHeight="1">
      <c r="A207" s="240"/>
      <c r="B207" s="240"/>
      <c r="C207" s="240"/>
      <c r="D207" s="240"/>
      <c r="E207" s="240"/>
      <c r="F207" s="240"/>
      <c r="G207" s="240"/>
      <c r="H207" s="240"/>
      <c r="I207" s="240"/>
      <c r="J207" s="240"/>
      <c r="K207" s="240"/>
      <c r="L207" s="240"/>
      <c r="M207" s="240"/>
      <c r="N207" s="240"/>
      <c r="O207" s="240"/>
      <c r="P207" s="240"/>
      <c r="Q207" s="240"/>
      <c r="R207" s="240"/>
      <c r="S207" s="240"/>
      <c r="T207" s="240"/>
      <c r="U207" s="240"/>
      <c r="V207" s="240"/>
      <c r="W207" s="240"/>
      <c r="X207" s="240"/>
      <c r="Y207" s="240"/>
      <c r="Z207" s="240"/>
    </row>
    <row r="208" spans="1:26" ht="12.75" customHeight="1">
      <c r="A208" s="240"/>
      <c r="B208" s="240"/>
      <c r="C208" s="240"/>
      <c r="D208" s="240"/>
      <c r="E208" s="240"/>
      <c r="F208" s="240"/>
      <c r="G208" s="240"/>
      <c r="H208" s="240"/>
      <c r="I208" s="240"/>
      <c r="J208" s="240"/>
      <c r="K208" s="240"/>
      <c r="L208" s="240"/>
      <c r="M208" s="240"/>
      <c r="N208" s="240"/>
      <c r="O208" s="240"/>
      <c r="P208" s="240"/>
      <c r="Q208" s="240"/>
      <c r="R208" s="240"/>
      <c r="S208" s="240"/>
      <c r="T208" s="240"/>
      <c r="U208" s="240"/>
      <c r="V208" s="240"/>
      <c r="W208" s="240"/>
      <c r="X208" s="240"/>
      <c r="Y208" s="240"/>
      <c r="Z208" s="240"/>
    </row>
    <row r="209" spans="1:26" ht="12.75" customHeight="1">
      <c r="A209" s="240"/>
      <c r="B209" s="240"/>
      <c r="C209" s="240"/>
      <c r="D209" s="240"/>
      <c r="E209" s="240"/>
      <c r="F209" s="240"/>
      <c r="G209" s="240"/>
      <c r="H209" s="240"/>
      <c r="I209" s="240"/>
      <c r="J209" s="240"/>
      <c r="K209" s="240"/>
      <c r="L209" s="240"/>
      <c r="M209" s="240"/>
      <c r="N209" s="240"/>
      <c r="O209" s="240"/>
      <c r="P209" s="240"/>
      <c r="Q209" s="240"/>
      <c r="R209" s="240"/>
      <c r="S209" s="240"/>
      <c r="T209" s="240"/>
      <c r="U209" s="240"/>
      <c r="V209" s="240"/>
      <c r="W209" s="240"/>
      <c r="X209" s="240"/>
      <c r="Y209" s="240"/>
      <c r="Z209" s="240"/>
    </row>
    <row r="210" spans="1:26" ht="12.75" customHeight="1">
      <c r="A210" s="240"/>
      <c r="B210" s="240"/>
      <c r="C210" s="240"/>
      <c r="D210" s="240"/>
      <c r="E210" s="240"/>
      <c r="F210" s="240"/>
      <c r="G210" s="240"/>
      <c r="H210" s="240"/>
      <c r="I210" s="240"/>
      <c r="J210" s="240"/>
      <c r="K210" s="240"/>
      <c r="L210" s="240"/>
      <c r="M210" s="240"/>
      <c r="N210" s="240"/>
      <c r="O210" s="240"/>
      <c r="P210" s="240"/>
      <c r="Q210" s="240"/>
      <c r="R210" s="240"/>
      <c r="S210" s="240"/>
      <c r="T210" s="240"/>
      <c r="U210" s="240"/>
      <c r="V210" s="240"/>
      <c r="W210" s="240"/>
      <c r="X210" s="240"/>
      <c r="Y210" s="240"/>
      <c r="Z210" s="240"/>
    </row>
    <row r="211" spans="1:26" ht="12.75" customHeight="1">
      <c r="A211" s="240"/>
      <c r="B211" s="240"/>
      <c r="C211" s="240"/>
      <c r="D211" s="240"/>
      <c r="E211" s="240"/>
      <c r="F211" s="240"/>
      <c r="G211" s="240"/>
      <c r="H211" s="240"/>
      <c r="I211" s="240"/>
      <c r="J211" s="240"/>
      <c r="K211" s="240"/>
      <c r="L211" s="240"/>
      <c r="M211" s="240"/>
      <c r="N211" s="240"/>
      <c r="O211" s="240"/>
      <c r="P211" s="240"/>
      <c r="Q211" s="240"/>
      <c r="R211" s="240"/>
      <c r="S211" s="240"/>
      <c r="T211" s="240"/>
      <c r="U211" s="240"/>
      <c r="V211" s="240"/>
      <c r="W211" s="240"/>
      <c r="X211" s="240"/>
      <c r="Y211" s="240"/>
      <c r="Z211" s="240"/>
    </row>
    <row r="212" spans="1:26" ht="12.75" customHeight="1">
      <c r="A212" s="240"/>
      <c r="B212" s="240"/>
      <c r="C212" s="240"/>
      <c r="D212" s="240"/>
      <c r="E212" s="240"/>
      <c r="F212" s="240"/>
      <c r="G212" s="240"/>
      <c r="H212" s="240"/>
      <c r="I212" s="240"/>
      <c r="J212" s="240"/>
      <c r="K212" s="240"/>
      <c r="L212" s="240"/>
      <c r="M212" s="240"/>
      <c r="N212" s="240"/>
      <c r="O212" s="240"/>
      <c r="P212" s="240"/>
      <c r="Q212" s="240"/>
      <c r="R212" s="240"/>
      <c r="S212" s="240"/>
      <c r="T212" s="240"/>
      <c r="U212" s="240"/>
      <c r="V212" s="240"/>
      <c r="W212" s="240"/>
      <c r="X212" s="240"/>
      <c r="Y212" s="240"/>
      <c r="Z212" s="240"/>
    </row>
    <row r="213" spans="1:26" ht="12.75" customHeight="1">
      <c r="A213" s="240"/>
      <c r="B213" s="240"/>
      <c r="C213" s="240"/>
      <c r="D213" s="240"/>
      <c r="E213" s="240"/>
      <c r="F213" s="240"/>
      <c r="G213" s="240"/>
      <c r="H213" s="240"/>
      <c r="I213" s="240"/>
      <c r="J213" s="240"/>
      <c r="K213" s="240"/>
      <c r="L213" s="240"/>
      <c r="M213" s="240"/>
      <c r="N213" s="240"/>
      <c r="O213" s="240"/>
      <c r="P213" s="240"/>
      <c r="Q213" s="240"/>
      <c r="R213" s="240"/>
      <c r="S213" s="240"/>
      <c r="T213" s="240"/>
      <c r="U213" s="240"/>
      <c r="V213" s="240"/>
      <c r="W213" s="240"/>
      <c r="X213" s="240"/>
      <c r="Y213" s="240"/>
      <c r="Z213" s="240"/>
    </row>
    <row r="214" spans="1:26" ht="12.75" customHeight="1">
      <c r="A214" s="240"/>
      <c r="B214" s="240"/>
      <c r="C214" s="240"/>
      <c r="D214" s="240"/>
      <c r="E214" s="240"/>
      <c r="F214" s="240"/>
      <c r="G214" s="240"/>
      <c r="H214" s="240"/>
      <c r="I214" s="240"/>
      <c r="J214" s="240"/>
      <c r="K214" s="240"/>
      <c r="L214" s="240"/>
      <c r="M214" s="240"/>
      <c r="N214" s="240"/>
      <c r="O214" s="240"/>
      <c r="P214" s="240"/>
      <c r="Q214" s="240"/>
      <c r="R214" s="240"/>
      <c r="S214" s="240"/>
      <c r="T214" s="240"/>
      <c r="U214" s="240"/>
      <c r="V214" s="240"/>
      <c r="W214" s="240"/>
      <c r="X214" s="240"/>
      <c r="Y214" s="240"/>
      <c r="Z214" s="240"/>
    </row>
    <row r="215" spans="1:26" ht="12.75" customHeight="1">
      <c r="A215" s="240"/>
      <c r="B215" s="240"/>
      <c r="C215" s="240"/>
      <c r="D215" s="240"/>
      <c r="E215" s="240"/>
      <c r="F215" s="240"/>
      <c r="G215" s="240"/>
      <c r="H215" s="240"/>
      <c r="I215" s="240"/>
      <c r="J215" s="240"/>
      <c r="K215" s="240"/>
      <c r="L215" s="240"/>
      <c r="M215" s="240"/>
      <c r="N215" s="240"/>
      <c r="O215" s="240"/>
      <c r="P215" s="240"/>
      <c r="Q215" s="240"/>
      <c r="R215" s="240"/>
      <c r="S215" s="240"/>
      <c r="T215" s="240"/>
      <c r="U215" s="240"/>
      <c r="V215" s="240"/>
      <c r="W215" s="240"/>
      <c r="X215" s="240"/>
      <c r="Y215" s="240"/>
      <c r="Z215" s="240"/>
    </row>
    <row r="216" spans="1:26" ht="12.75" customHeight="1">
      <c r="A216" s="240"/>
      <c r="B216" s="240"/>
      <c r="C216" s="240"/>
      <c r="D216" s="240"/>
      <c r="E216" s="240"/>
      <c r="F216" s="240"/>
      <c r="G216" s="240"/>
      <c r="H216" s="240"/>
      <c r="I216" s="240"/>
      <c r="J216" s="240"/>
      <c r="K216" s="240"/>
      <c r="L216" s="240"/>
      <c r="M216" s="240"/>
      <c r="N216" s="240"/>
      <c r="O216" s="240"/>
      <c r="P216" s="240"/>
      <c r="Q216" s="240"/>
      <c r="R216" s="240"/>
      <c r="S216" s="240"/>
      <c r="T216" s="240"/>
      <c r="U216" s="240"/>
      <c r="V216" s="240"/>
      <c r="W216" s="240"/>
      <c r="X216" s="240"/>
      <c r="Y216" s="240"/>
      <c r="Z216" s="240"/>
    </row>
    <row r="217" spans="1:26" ht="12.75" customHeight="1">
      <c r="A217" s="240"/>
      <c r="B217" s="240"/>
      <c r="C217" s="240"/>
      <c r="D217" s="240"/>
      <c r="E217" s="240"/>
      <c r="F217" s="240"/>
      <c r="G217" s="240"/>
      <c r="H217" s="240"/>
      <c r="I217" s="240"/>
      <c r="J217" s="240"/>
      <c r="K217" s="240"/>
      <c r="L217" s="240"/>
      <c r="M217" s="240"/>
      <c r="N217" s="240"/>
      <c r="O217" s="240"/>
      <c r="P217" s="240"/>
      <c r="Q217" s="240"/>
      <c r="R217" s="240"/>
      <c r="S217" s="240"/>
      <c r="T217" s="240"/>
      <c r="U217" s="240"/>
      <c r="V217" s="240"/>
      <c r="W217" s="240"/>
      <c r="X217" s="240"/>
      <c r="Y217" s="240"/>
      <c r="Z217" s="240"/>
    </row>
    <row r="218" spans="1:26" ht="12.75" customHeight="1">
      <c r="A218" s="240"/>
      <c r="B218" s="240"/>
      <c r="C218" s="240"/>
      <c r="D218" s="240"/>
      <c r="E218" s="240"/>
      <c r="F218" s="240"/>
      <c r="G218" s="240"/>
      <c r="H218" s="240"/>
      <c r="I218" s="240"/>
      <c r="J218" s="240"/>
      <c r="K218" s="240"/>
      <c r="L218" s="240"/>
      <c r="M218" s="240"/>
      <c r="N218" s="240"/>
      <c r="O218" s="240"/>
      <c r="P218" s="240"/>
      <c r="Q218" s="240"/>
      <c r="R218" s="240"/>
      <c r="S218" s="240"/>
      <c r="T218" s="240"/>
      <c r="U218" s="240"/>
      <c r="V218" s="240"/>
      <c r="W218" s="240"/>
      <c r="X218" s="240"/>
      <c r="Y218" s="240"/>
      <c r="Z218" s="240"/>
    </row>
    <row r="219" spans="1:26" ht="12.75" customHeight="1">
      <c r="A219" s="240"/>
      <c r="B219" s="240"/>
      <c r="C219" s="240"/>
      <c r="D219" s="240"/>
      <c r="E219" s="240"/>
      <c r="F219" s="240"/>
      <c r="G219" s="240"/>
      <c r="H219" s="240"/>
      <c r="I219" s="240"/>
      <c r="J219" s="240"/>
      <c r="K219" s="240"/>
      <c r="L219" s="240"/>
      <c r="M219" s="240"/>
      <c r="N219" s="240"/>
      <c r="O219" s="240"/>
      <c r="P219" s="240"/>
      <c r="Q219" s="240"/>
      <c r="R219" s="240"/>
      <c r="S219" s="240"/>
      <c r="T219" s="240"/>
      <c r="U219" s="240"/>
      <c r="V219" s="240"/>
      <c r="W219" s="240"/>
      <c r="X219" s="240"/>
      <c r="Y219" s="240"/>
      <c r="Z219" s="240"/>
    </row>
    <row r="220" spans="1:26" ht="12.75" customHeight="1">
      <c r="A220" s="240"/>
      <c r="B220" s="240"/>
      <c r="C220" s="240"/>
      <c r="D220" s="240"/>
      <c r="E220" s="240"/>
      <c r="F220" s="240"/>
      <c r="G220" s="240"/>
      <c r="H220" s="240"/>
      <c r="I220" s="240"/>
      <c r="J220" s="240"/>
      <c r="K220" s="240"/>
      <c r="L220" s="240"/>
      <c r="M220" s="240"/>
      <c r="N220" s="240"/>
      <c r="O220" s="240"/>
      <c r="P220" s="240"/>
      <c r="Q220" s="240"/>
      <c r="R220" s="240"/>
      <c r="S220" s="240"/>
      <c r="T220" s="240"/>
      <c r="U220" s="240"/>
      <c r="V220" s="240"/>
      <c r="W220" s="240"/>
      <c r="X220" s="240"/>
      <c r="Y220" s="240"/>
      <c r="Z220" s="240"/>
    </row>
    <row r="221" spans="1:26" ht="15.75" customHeight="1"/>
    <row r="222" spans="1:26" ht="15.75" customHeight="1"/>
    <row r="223" spans="1:26" ht="15.75" customHeight="1"/>
    <row r="224" spans="1:26"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0">
    <mergeCell ref="B15:F15"/>
    <mergeCell ref="C11:C12"/>
    <mergeCell ref="C13:C14"/>
    <mergeCell ref="B1:F1"/>
    <mergeCell ref="B3:D3"/>
    <mergeCell ref="B4:B8"/>
    <mergeCell ref="C4:C6"/>
    <mergeCell ref="C7:C8"/>
    <mergeCell ref="B9:B14"/>
    <mergeCell ref="C9:C10"/>
  </mergeCells>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A1:O1000"/>
  <sheetViews>
    <sheetView workbookViewId="0"/>
  </sheetViews>
  <sheetFormatPr defaultColWidth="14.42578125" defaultRowHeight="15" customHeight="1"/>
  <sheetData>
    <row r="1" spans="1:10">
      <c r="A1" s="520" t="s">
        <v>341</v>
      </c>
      <c r="B1" s="272"/>
    </row>
    <row r="3" spans="1:10">
      <c r="G3" s="18" t="s">
        <v>342</v>
      </c>
    </row>
    <row r="7" spans="1:10" ht="15" customHeight="1">
      <c r="G7" s="256" t="s">
        <v>343</v>
      </c>
      <c r="H7" s="256"/>
      <c r="I7" s="256"/>
      <c r="J7" s="256"/>
    </row>
    <row r="8" spans="1:10" ht="15" customHeight="1">
      <c r="G8" s="257" t="s">
        <v>344</v>
      </c>
      <c r="H8" s="257"/>
      <c r="I8" s="257"/>
      <c r="J8" s="257"/>
    </row>
    <row r="9" spans="1:10">
      <c r="G9" s="521" t="s">
        <v>345</v>
      </c>
      <c r="H9" s="272"/>
      <c r="I9" s="272"/>
      <c r="J9" s="272"/>
    </row>
    <row r="10" spans="1:10" ht="15" customHeight="1">
      <c r="G10" s="259" t="s">
        <v>346</v>
      </c>
      <c r="H10" s="257"/>
      <c r="I10" s="257"/>
      <c r="J10" s="257"/>
    </row>
    <row r="11" spans="1:10">
      <c r="G11" s="521"/>
      <c r="H11" s="272"/>
      <c r="I11" s="272"/>
      <c r="J11" s="272"/>
    </row>
    <row r="12" spans="1:10">
      <c r="A12" s="255" t="s">
        <v>208</v>
      </c>
      <c r="G12" s="522"/>
      <c r="H12" s="272"/>
      <c r="I12" s="272"/>
      <c r="J12" s="272"/>
    </row>
    <row r="13" spans="1:10">
      <c r="G13" s="521" t="s">
        <v>347</v>
      </c>
      <c r="H13" s="272"/>
      <c r="I13" s="272"/>
      <c r="J13" s="272"/>
    </row>
    <row r="14" spans="1:10" ht="15" customHeight="1">
      <c r="G14" s="260" t="s">
        <v>348</v>
      </c>
      <c r="H14" s="257"/>
      <c r="I14" s="257"/>
      <c r="J14" s="257"/>
    </row>
    <row r="15" spans="1:10">
      <c r="G15" s="521"/>
      <c r="H15" s="272"/>
      <c r="I15" s="272"/>
      <c r="J15" s="272"/>
    </row>
    <row r="16" spans="1:10" ht="15" customHeight="1">
      <c r="G16" s="523" t="s">
        <v>349</v>
      </c>
      <c r="H16" s="272"/>
      <c r="I16" s="272"/>
      <c r="J16" s="272"/>
    </row>
    <row r="17" spans="1:10" ht="17.25">
      <c r="G17" s="260" t="s">
        <v>350</v>
      </c>
      <c r="H17" s="258"/>
      <c r="I17" s="258"/>
      <c r="J17" s="258"/>
    </row>
    <row r="18" spans="1:10">
      <c r="G18" s="238" t="s">
        <v>351</v>
      </c>
    </row>
    <row r="19" spans="1:10" ht="17.25">
      <c r="G19" s="260" t="s">
        <v>352</v>
      </c>
    </row>
    <row r="21" spans="1:10" ht="15.75" customHeight="1">
      <c r="G21" s="261" t="s">
        <v>353</v>
      </c>
    </row>
    <row r="22" spans="1:10" ht="15.75" customHeight="1"/>
    <row r="23" spans="1:10" ht="15.75" customHeight="1">
      <c r="A23" s="255" t="s">
        <v>354</v>
      </c>
      <c r="G23" s="520" t="s">
        <v>355</v>
      </c>
      <c r="H23" s="272"/>
    </row>
    <row r="24" spans="1:10" ht="15.75" customHeight="1"/>
    <row r="25" spans="1:10" ht="15.75" customHeight="1"/>
    <row r="26" spans="1:10" ht="15.75" customHeight="1"/>
    <row r="27" spans="1:10" ht="15.75" customHeight="1"/>
    <row r="28" spans="1:10" ht="15.75" customHeight="1"/>
    <row r="29" spans="1:10" ht="15.75" customHeight="1"/>
    <row r="30" spans="1:10" ht="15.75" customHeight="1"/>
    <row r="31" spans="1:10" ht="15.75" customHeight="1"/>
    <row r="32" spans="1:10"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spans="1:1" ht="15.75" customHeight="1"/>
    <row r="50" spans="1:1" ht="15.75" customHeight="1"/>
    <row r="51" spans="1:1" ht="15.75" customHeight="1"/>
    <row r="52" spans="1:1" ht="15.75" customHeight="1"/>
    <row r="53" spans="1:1" ht="15.75" customHeight="1"/>
    <row r="54" spans="1:1" ht="15.75" customHeight="1"/>
    <row r="55" spans="1:1" ht="15.75" customHeight="1"/>
    <row r="56" spans="1:1" ht="15.75" customHeight="1"/>
    <row r="57" spans="1:1" ht="15.75" customHeight="1"/>
    <row r="58" spans="1:1" ht="15.75" customHeight="1"/>
    <row r="59" spans="1:1" ht="15.75" customHeight="1"/>
    <row r="60" spans="1:1" ht="15.75" customHeight="1"/>
    <row r="61" spans="1:1" ht="15.75" customHeight="1"/>
    <row r="62" spans="1:1" ht="15.75" customHeight="1"/>
    <row r="63" spans="1:1" ht="15.75" customHeight="1"/>
    <row r="64" spans="1:1" ht="15.75" customHeight="1">
      <c r="A64" s="255" t="s">
        <v>356</v>
      </c>
    </row>
    <row r="65" spans="15:15" ht="15.75" customHeight="1">
      <c r="O65" s="255" t="s">
        <v>357</v>
      </c>
    </row>
    <row r="66" spans="15:15" ht="15.75" customHeight="1"/>
    <row r="67" spans="15:15" ht="15.75" customHeight="1"/>
    <row r="68" spans="15:15" ht="15.75" customHeight="1"/>
    <row r="69" spans="15:15" ht="15.75" customHeight="1"/>
    <row r="70" spans="15:15" ht="15.75" customHeight="1"/>
    <row r="71" spans="15:15" ht="15.75" customHeight="1"/>
    <row r="72" spans="15:15" ht="15.75" customHeight="1"/>
    <row r="73" spans="15:15" ht="15.75" customHeight="1"/>
    <row r="74" spans="15:15" ht="15.75" customHeight="1"/>
    <row r="75" spans="15:15" ht="15.75" customHeight="1"/>
    <row r="76" spans="15:15" ht="15.75" customHeight="1"/>
    <row r="77" spans="15:15" ht="15.75" customHeight="1"/>
    <row r="78" spans="15:15" ht="15.75" customHeight="1"/>
    <row r="79" spans="15:15" ht="15.75" customHeight="1"/>
    <row r="80" spans="15:15"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8">
    <mergeCell ref="G15:J15"/>
    <mergeCell ref="G16:J16"/>
    <mergeCell ref="G23:H23"/>
    <mergeCell ref="A1:B1"/>
    <mergeCell ref="G9:J9"/>
    <mergeCell ref="G11:J11"/>
    <mergeCell ref="G12:J12"/>
    <mergeCell ref="G13:J13"/>
  </mergeCells>
  <pageMargins left="0.7" right="0.7" top="0.75" bottom="0.75"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Intructivo</vt:lpstr>
      <vt:lpstr>Mapa final</vt:lpstr>
      <vt:lpstr>Matriz Calor Residual</vt:lpstr>
      <vt:lpstr>Matriz Calor Inherente</vt:lpstr>
      <vt:lpstr>Tabla probabilidad</vt:lpstr>
      <vt:lpstr>Riezgos de corrupción prob- imp</vt:lpstr>
      <vt:lpstr>Tabla Impacto</vt:lpstr>
      <vt:lpstr>Tabla Valoración controles</vt:lpstr>
      <vt:lpstr>Graficos</vt:lpstr>
      <vt:lpstr>Opciones Tratamiento</vt:lpstr>
      <vt:lpstr>Hoja1</vt:lpstr>
      <vt:lpstr>'Mapa final'!Print_Area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Wilson Guerrero Vera</dc:creator>
  <cp:lastModifiedBy>Julian Guillermo Galeano Piñeros</cp:lastModifiedBy>
  <dcterms:created xsi:type="dcterms:W3CDTF">2022-04-19T16:40:01Z</dcterms:created>
  <dcterms:modified xsi:type="dcterms:W3CDTF">2024-03-23T23:57:35Z</dcterms:modified>
</cp:coreProperties>
</file>