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Intructivo" sheetId="1" r:id="rId4"/>
    <sheet state="visible" name="Mapa final" sheetId="2" r:id="rId5"/>
    <sheet state="hidden" name="Matriz Calor Inherente" sheetId="3" r:id="rId6"/>
    <sheet state="hidden" name="Matriz Calor Residual" sheetId="4" r:id="rId7"/>
    <sheet state="hidden" name="Riesgos Seguridad Digital " sheetId="5" r:id="rId8"/>
    <sheet state="hidden" name="Riesgos de corrupción prob- imp" sheetId="6" r:id="rId9"/>
    <sheet state="hidden" name="Tabla Impacto" sheetId="7" r:id="rId10"/>
    <sheet state="hidden" name="Tabla probabilidad" sheetId="8" r:id="rId11"/>
    <sheet state="hidden" name="Graficos" sheetId="9" r:id="rId12"/>
    <sheet state="hidden" name="Tabla Valoración controles" sheetId="10" r:id="rId13"/>
    <sheet state="hidden" name="Opciones Tratamiento" sheetId="11" r:id="rId14"/>
    <sheet state="hidden" name="Hoja1" sheetId="12" r:id="rId15"/>
  </sheets>
  <definedNames/>
  <calcPr/>
  <extLst>
    <ext uri="GoogleSheetsCustomDataVersion2">
      <go:sheetsCustomData xmlns:go="http://customooxmlschemas.google.com/" r:id="rId16" roundtripDataChecksum="Jq/jSFpLq3uFXRnpos3aMCcbaQvo+3H3XQenQky2ByY="/>
    </ext>
  </extLst>
</workbook>
</file>

<file path=xl/comments1.xml><?xml version="1.0" encoding="utf-8"?>
<comments xmlns:r="http://schemas.openxmlformats.org/officeDocument/2006/relationships" xmlns="http://schemas.openxmlformats.org/spreadsheetml/2006/main">
  <authors>
    <author/>
  </authors>
  <commentList>
    <comment authorId="0" ref="AI21">
      <text>
        <t xml:space="preserve">======
ID#AAAAIbMl0jo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V21">
      <text>
        <t xml:space="preserve">======
ID#AAAAIbMl0jY
Maria Paula Vesga Ospina    (2021-04-21 15:05:43)
colocar si afecta probabilidad  o impacto</t>
      </text>
    </comment>
    <comment authorId="0" ref="A18">
      <text>
        <t xml:space="preserve">======
ID#AAAAIbMl0jc
Maria Paula Vesga Ospina    (2021-04-21 14:03:17)
Objetivos estratégicos asociados al objetivo del proceso</t>
      </text>
    </comment>
    <comment authorId="0" ref="O21">
      <text>
        <t xml:space="preserve">======
ID#AAAAIbMl0jg
Maria Paula Vesga Ospina    (2021-04-20 21:00:09)
No seleccionar los criterios de impacto: 
*Afectación Económica o Presupuestal 
*Pérdida Reputacional</t>
      </text>
    </comment>
    <comment authorId="0" ref="E21">
      <text>
        <t xml:space="preserve">======
ID#AAAAIbMl0jU
Maria Paula Vesga Ospina    (2021-04-20 19:28:28)
Causa principal o básica, corresponde a las razones por la cuales se puede presentar el riesgo</t>
      </text>
    </comment>
    <comment authorId="0" ref="D21">
      <text>
        <t xml:space="preserve">======
ID#AAAAIbMl0jk
Maria Paula Vesga Ospina    (2021-04-20 19:26:52)
Circunstancias bajo las cuales se presenta el riesgo, pero no
constituyen la causa principal o base
para que se presente el riesgo
Es la situación más evidente frente al riesgo</t>
      </text>
    </comment>
    <comment authorId="0" ref="C21">
      <text>
        <t xml:space="preserve">======
ID#AAAAIbMl0j4
Maria Paula Vesga Ospina    (2021-04-20 19:25:10)
las consecuencias que puede ocasionar a la organización la materialización del riesgo</t>
      </text>
    </comment>
    <comment authorId="0" ref="U21">
      <text>
        <t xml:space="preserve">======
ID#AAAAIbMl0j8
Maria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L21">
      <text>
        <t xml:space="preserve">======
ID#AAAAIbMl0j0
Maria Paula Vesga Ospina    (2021-04-20 19:20:54)
Numero de veces que se ejecuta la actividad durante el año</t>
      </text>
    </comment>
    <comment authorId="0" ref="K21">
      <text>
        <t xml:space="preserve">======
ID#AAAAIbMl0js
Maria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F21">
      <text>
        <t xml:space="preserve">======
ID#AAAAIbMl0jw
Maria Paula Vesga Ospina    (2021-04-20 19:19:43)
Inicia con la frase: Posibilidad de + Impacto para la entidad (Qué) + Causa Inmediata (Cómo) + Causa Raíz (Por qué)</t>
      </text>
    </comment>
  </commentList>
  <extLst>
    <ext uri="GoogleSheetsCustomDataVersion2">
      <go:sheetsCustomData xmlns:go="http://customooxmlschemas.google.com/" r:id="rId1" roundtripDataSignature="AMtx7mj9OQUEte91AmmaeXcFrbGHEDiJcA=="/>
    </ext>
  </extLst>
</comments>
</file>

<file path=xl/sharedStrings.xml><?xml version="1.0" encoding="utf-8"?>
<sst xmlns="http://schemas.openxmlformats.org/spreadsheetml/2006/main" count="624" uniqueCount="400">
  <si>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</si>
  <si>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</si>
  <si>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</si>
  <si>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</si>
  <si>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</si>
  <si>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</si>
  <si>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</si>
  <si>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</si>
  <si>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</si>
  <si>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</si>
  <si>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</si>
  <si>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</si>
  <si>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</si>
  <si>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</si>
  <si>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</si>
  <si>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</si>
  <si>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</si>
  <si>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</si>
  <si>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</si>
  <si>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</si>
  <si>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</si>
  <si>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</si>
  <si>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</si>
  <si>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</si>
  <si>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</si>
  <si>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</si>
  <si>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</si>
  <si>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</si>
  <si>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</si>
  <si>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</si>
  <si>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</si>
  <si>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</si>
  <si>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</si>
  <si>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</si>
  <si>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</si>
  <si>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</si>
  <si>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</si>
  <si>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</si>
  <si>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</si>
  <si>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</si>
  <si>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</si>
  <si>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</si>
  <si>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</si>
  <si>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</si>
  <si>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</si>
  <si>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</si>
  <si>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</si>
  <si>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</si>
  <si>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</si>
  <si>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</si>
  <si>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</si>
  <si>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</si>
  <si>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</si>
  <si>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</si>
  <si>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</si>
  <si>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</si>
  <si>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</si>
  <si>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</si>
  <si>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</si>
  <si>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</si>
  <si>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</si>
  <si>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 xml:space="preserve">Formato Mapa Riesgos </t>
  </si>
  <si>
    <t>CONTEXTO INTERNO</t>
  </si>
  <si>
    <t>CONTEXTO EXTERNO</t>
  </si>
  <si>
    <t>ESTRUCTURA ORGANIZACIONAL</t>
  </si>
  <si>
    <t>* Afectación por la estructura de la organización para el desarrollo de funciones en el área  (organigrama)
* Falta de recurso humano para el desarrollo de las actividades de las áreas - alta rotación de personal 
* Competencias del talento humano para atender la carga laboral 
* Desconocimiento entre las dependencias de las diferentes actividades misionales internas.</t>
  </si>
  <si>
    <t>POLÍTICOS</t>
  </si>
  <si>
    <t>*  Cambios de gobierno, legislación, políticas públicas, regulación</t>
  </si>
  <si>
    <t>FUNCIONES Y RESPONSABILIDADES</t>
  </si>
  <si>
    <t>* Conocimiento por parte de los líderes de proceso de las responsabilidades y  deberes del proceso
* Definición de los perfiles para el desarrollo de las actividades no están acordes por la falta de modificación de la Ley 5 de 1992.
* El talento humano por competencia para atender la carga laboral
* Conocimiento por parte de los líderes para definir los roles y responsabilidades en los procesos.
* Falta de continuidad en las labores por la rotación de personal y la curva de aprendizaje.</t>
  </si>
  <si>
    <t>ECONÓMICOS Y FINANCIEROS</t>
  </si>
  <si>
    <t>*   Medidas de Austeridad en el Gasto Público en los ítem que aplique a la entidad y su repercusión en las posibilidades de destinar recursos para desarrollo de actividades de la entidad 
*   Disponibilidad de capital, emisión de deuda o no pago de la misma, falta de  liquidez, mercados financieros, desempleo,  emergencia económica.</t>
  </si>
  <si>
    <t>POLÍTICAS OBJETIVOS Y ESTRATEGIAS IMPLEMENTADAS</t>
  </si>
  <si>
    <t xml:space="preserve">* Se cuenta con un Manual de Políticas Contables con actualización a las normas NIIF
* Se  implementan responsabilidades  respecto a la información manejada por las diferentes áreas que impactan la División Financiera y Presupuesto. 
* Se establecieron fechas para la entrega de la información mensual de las de las dependencias  que afectan los estados financieros (circular - procedimientos). </t>
  </si>
  <si>
    <t>SOCIALES Y CULTURALES</t>
  </si>
  <si>
    <t>*  Desinformación y falta de credibilidad de la ciudadanía en el manejo de los recursos de la entidad.
*  Hallazgos por parte de  los entes de control por el manejo de la información financiera.
*  Orden Público y dificultades en el desplazamiento e inmigrantes y factores externos.</t>
  </si>
  <si>
    <r>
      <rPr>
        <rFont val="Arial"/>
        <b/>
        <color theme="1"/>
        <sz val="11.0"/>
      </rPr>
      <t xml:space="preserve">RECURSOS Y CONOCIMIENTOS CON QUE SE CUENTA </t>
    </r>
    <r>
      <rPr>
        <rFont val="Arial"/>
        <b val="0"/>
        <color theme="1"/>
        <sz val="11.0"/>
      </rPr>
      <t>(económicos, personas, procesos, sistema, tecnología, información)</t>
    </r>
  </si>
  <si>
    <t>* Se cuenta con personal de planta y de contratos de prestación de servicios para asesorar y soportar el funcionamiento del proceso
* Se cuenta en el Sistema de Gestión de Calidad con un proceso de "gestión de recursos financieros" documentado.
* Se cuenta con el software Kactus para la liquidación de nómina 
* Se cuentan con mesas de trabajo con las dependencias involucradas para el fortalecimiento de los procesos financieros.
* Se cuenta con la implementación del software para manejo de Bienes y Servicios, suministros y almacén.
* La entidad tiene organizada, disponible y accesible toda la información financiera  en la página WEB atendiendo los requerimientos de transparencia y acceso a la información pública y atención al ciudadano.</t>
  </si>
  <si>
    <t>TECNOLÓGICOS</t>
  </si>
  <si>
    <t xml:space="preserve">*  Expedición o actualización de lineamientos de la plataforma Sistema de Información Financiera - SIIF
*  Integridad de datos, disponibilidad de datos e información.  
*  Actualización o cambio de aplicativos que manejan nómina, inventarios, correspondencia. </t>
  </si>
  <si>
    <t>RELACIONES CON LAS PARTES INVOLUCRADAS</t>
  </si>
  <si>
    <t>*  Incumplimiento en la entrega de la información en algunas dependencias para cumplir el proceso de recursos financieros .  
* Algunos errores involuntarios de digitación
* Cada área debe validar previamente  la información  que suministra a la  División financiera  con el fin de mantener un alto estándar de calidad.</t>
  </si>
  <si>
    <t>AMBIENTALES</t>
  </si>
  <si>
    <t xml:space="preserve">*  Expedición o actualización de lineamientos a nivel nacional para la adopción de medidas ambientales que tengan impacto en el proceso de gestión de recursos financieros.
*  Declaración de Emergencia ambiental. </t>
  </si>
  <si>
    <t>CULTURA ORGANIZACIONAL</t>
  </si>
  <si>
    <t>* Se cuenta con un equipo comprometido se debe reforzar el sentido de pertenencia
* En ocasiones los diferentes procesos no logran interiorizar la importancia del reporte de la información de manera oportuna y completa para el desarrollo de las actividades de la entidad.
* Se ha fortalecido la cultura del seguimiento a las actividades del proceso de gestión financiera  gracias a la implementación del sistema de gestión de calidad y al autocontrol.</t>
  </si>
  <si>
    <t>LEGALES Y REGLAMENTARIOS</t>
  </si>
  <si>
    <t>*  Expedición o actualización de normatividad para las entidades públicas
*  Directrices que emite DIAN, Ministerio de Educación, Secretaría de Hacienda Distrital, la contaduría general de la nación y el Ministerio de Hacienda y Crédito Público para gestión financiera, Ministerio del Interior.</t>
  </si>
  <si>
    <t>CONTEXTO DEL PROCESO</t>
  </si>
  <si>
    <t>Proceso:</t>
  </si>
  <si>
    <t>GESTIÓN DE RECURSOS TECNOLÓGICOS</t>
  </si>
  <si>
    <t>Líder del proceso:</t>
  </si>
  <si>
    <t xml:space="preserve">JEFE DIVISIÓN DE PLANEACIÓN Y SISTEMAS </t>
  </si>
  <si>
    <t>Objetivo:</t>
  </si>
  <si>
    <t>Administrar la plataforma tecnológica del Senado de la República coordinando la operación y continuidad de los servicios, mediante un eficiente soporte tecnológico del software y hardware que requiere la entidad para el normal desarrollo de sus funciones.</t>
  </si>
  <si>
    <t>Alcance:</t>
  </si>
  <si>
    <t>El proceso de gestión de recursos tecnológicos aplica para la planeación, administración y mantenimiento de todos los recursos tecnológicos del Senado incluyendo tanto la plataforma tecnológica que soporta el funcionamiento de los diferentes aplicativos y programas utilizados en la entidad así como el sistema integrado de seguridad de la institución.</t>
  </si>
  <si>
    <t>Objetivos estratégicos:</t>
  </si>
  <si>
    <t>OE9. Continuar con la modernización de la infraestructura tecnológica.</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</si>
  <si>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</si>
  <si>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</si>
  <si>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</si>
  <si>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</si>
  <si>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</si>
  <si>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</si>
  <si>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</si>
  <si>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</si>
  <si>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</si>
  <si>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</si>
  <si>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</si>
  <si>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</si>
  <si>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</si>
  <si>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</si>
  <si>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</si>
  <si>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</si>
  <si>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</si>
  <si>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</si>
  <si>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</si>
  <si>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</si>
  <si>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</si>
  <si>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</si>
  <si>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</si>
  <si>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</si>
  <si>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</si>
  <si>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</si>
  <si>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</si>
  <si>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</si>
  <si>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</si>
  <si>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</si>
  <si>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</si>
  <si>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</si>
  <si>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</si>
  <si>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</si>
  <si>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</si>
  <si>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</si>
  <si>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SOPORTE TÉCNICO Y ATENCIÓN A SERVICIOS</t>
  </si>
  <si>
    <t>Económico y Reputacional</t>
  </si>
  <si>
    <t>La inadecuada o inoportuna prestación del servicio de soporte a hardware y software.</t>
  </si>
  <si>
    <t>Debido a la falta de continuidad de la contratación en la mesa de servicios</t>
  </si>
  <si>
    <t>R1
Posibilidad de afectaciòn reputacional y económica por la inadecuada o inoportuna prestación del servicio de soporte a hardware y software, debido a la falta de continuidad en la contratación de la mesa de servicios.</t>
  </si>
  <si>
    <t>X</t>
  </si>
  <si>
    <t>Ejecucion y Administracion de procesos</t>
  </si>
  <si>
    <t xml:space="preserve">     El riesgo afecta la imagen de la entidad con algunos usuarios de relevancia frente al logro de los objetivos</t>
  </si>
  <si>
    <t xml:space="preserve">C1.
El Jefe de la División de Planeación y Sistemas, realiza la solicitud de contratación de la mesa de servicios, a la DGA, con el objetivo de mantener disponibilidad de la mesa de servicios. 
FV:  Solicitud enviada a la DGA.                                                                                                                                                                                                                                                                                                                                                                                        </t>
  </si>
  <si>
    <t>Preventivo</t>
  </si>
  <si>
    <t>Manual</t>
  </si>
  <si>
    <t>Documentado</t>
  </si>
  <si>
    <t>Continua</t>
  </si>
  <si>
    <t>Con Registro</t>
  </si>
  <si>
    <t>Reducir (mitigar)</t>
  </si>
  <si>
    <t xml:space="preserve">Realizar el anexo técnico para solicitar ante la DGA, la contratación de la mesa de servicio.
FV: Comunicación enviada con anexo técnico.  </t>
  </si>
  <si>
    <t>Jefe División de Planeación y Sistemas</t>
  </si>
  <si>
    <t>C2. 
El profesional designado de la División de Planeación y Sistemas, solicita al supervisor del contrato la información correspondiente a la ejecución del mismo, con el fin de conocer las fechas de finalización del contrato para realizar oportunamente la nueva contratación.
FV:  Solicitud enviada.</t>
  </si>
  <si>
    <t>Realizar oportunamente la solicitud de inclusión en el plan anual de adquisiciones la  contratación de la mesa de servicio.
FV: Solicitud enviada.</t>
  </si>
  <si>
    <t>C3
El equipo técnico de la División de Planeación y Sistemas, supervisa el  mantenimiento preventivo a equipos de aire acondicionado y UPS del datacenter, con el objetivo de garantizar el correcto funcionamiento de los aires acondicionados y UPS.
FV:RT Fr12 Formato para la realización de mantenimiento preventivo a equipos, diligenciado.</t>
  </si>
  <si>
    <t>PROCEDIMIENTO GENERACION DE COPIAS DE SEGURIDAD Y RESTAURACION DE DATOS PARA AMBIENTES VIRTUALIZADOS</t>
  </si>
  <si>
    <t>Reputacional</t>
  </si>
  <si>
    <t>Falla en la restauración de la información respaldada</t>
  </si>
  <si>
    <t>Uso de medios de almacenamiento inadecuados o no realizar copias de seguridad oportunamente</t>
  </si>
  <si>
    <t xml:space="preserve">R2
Posibilidad de afectación reputacional por falla en la restauración de la información respaldada debido al uso de medios de almacenamiento inadecuados o no realizar copias de seguridad oportunamente </t>
  </si>
  <si>
    <t>Fallas Tecnologicas</t>
  </si>
  <si>
    <t>C1.
El equipo técnico de la División de Planeación y Sistemas, verifica el cumplimiento del  Cronograma de backups, con el fin de validar la toma de copias de seguridad de los sistemas de información de la entidad. 
FV: Cronograma de backups</t>
  </si>
  <si>
    <t>Automático</t>
  </si>
  <si>
    <t xml:space="preserve">C2.
El equipo técnico de la División de Planeación y Sistemas semestralmente, verifica el cumplimiento de la restauración de las copias de seguridad, con el fin de comprobar su integridad.
FV: Acta de Control de cambios con reporte de la actividad. </t>
  </si>
  <si>
    <r>
      <rPr>
        <rFont val="Arial"/>
        <color rgb="FF000000"/>
        <sz val="11.0"/>
      </rPr>
      <t xml:space="preserve">
</t>
    </r>
    <r>
      <rPr>
        <rFont val="Arial"/>
        <color rgb="FF000000"/>
        <sz val="9.0"/>
      </rPr>
      <t>Realizar solicitud para contratacion de nube para backup
FV:Solicitud enviada a DGA</t>
    </r>
    <r>
      <rPr>
        <rFont val="Arial"/>
        <color rgb="FF00FF00"/>
        <sz val="9.0"/>
      </rPr>
      <t xml:space="preserve"> </t>
    </r>
  </si>
  <si>
    <t xml:space="preserve">Pérdida de información institucional </t>
  </si>
  <si>
    <t xml:space="preserve">Fallas en la toma de copias de seguridad de los sistemas de información de la entidad o la omisión en la realización periódica de copias de seguridad de la información,  por parte de los usuarios responsables de la División de Recursos Tecnológicos. </t>
  </si>
  <si>
    <t>R3
Posibilidad de afectación reputacional y económica, por la pérdida de información institucional, debido a fallas en la toma de copias de seguridad de los sistemas de información de la entidad o la omisión en la verificación periódica de copias de seguridad de la información,  por parte de los usuarios responsables del área de TI.</t>
  </si>
  <si>
    <t>C1.
El equipo técnico de la División de Planeación y Sistemas, diligencia la matriz de riesgos de seguridad de la información, con el objetivo de determinar los riesgos de seguridad de los activos de información,  valorando criterios de disponibilidad, integridad y confidencialidad. 
FV: Matriz diligenciada.</t>
  </si>
  <si>
    <t>Correctivo</t>
  </si>
  <si>
    <t>Enviar la solicitud de continuedad de soporte a la DGA
FV:Solicitud enviada a la DGA</t>
  </si>
  <si>
    <t xml:space="preserve">C2.
El equipo técnico de la División de Planeación y Sistemas, verifica la toma de copias de seguridad de los sistemas de información, con el fin de fortalecer el control y seguimiento de las copias de seguridad de los sistemas de información.
FV: Acta de control de cambios con reporte de la actividad. </t>
  </si>
  <si>
    <t xml:space="preserve">C3.
El equipo técnico de la División de Planeación y Sistemas, raliza verificación aleatoria Dos Veces a el año de las copias de seguridad almacenadas, con el fin de comprobar la integridad de la información de las imagenes guardadas.
FV: Acta Control de cambios. </t>
  </si>
  <si>
    <t xml:space="preserve">PROCEDIMIENTO GESTIÓN Y MONITOREO DE LA PLATAFORMA TECNOLÓGICA </t>
  </si>
  <si>
    <t xml:space="preserve">Interrupción de los servicios tecnológicos de la entidad </t>
  </si>
  <si>
    <t>factores ambientales, energéticos y  orden público  que afecten a la entidad</t>
  </si>
  <si>
    <t>R4
Posibilidad de afectación reputacional por la interrupción de los servicios tecnológicos,  monitorizados por la herramienta Orion de la entidad, debido a factores ambientales, orden público y energéticos
 que afecten a la entidad.</t>
  </si>
  <si>
    <t>C1
El equipo técnico de la División de Planeación y Sistemas, de forma periódica realiza reunión en la cual se informa sobre los servicios monitoreados por la herramienta Orión con el fin de Verificar el funcionamiento de los servicios tecnológicos, teniendo en cuenta la capacidad de los equipos de cómputo donde se encuentran alojados.
FV: Actas de reunión de control de cambios.</t>
  </si>
  <si>
    <t>Detectivo</t>
  </si>
  <si>
    <r>
      <rPr>
        <rFont val="Arial"/>
        <color theme="1"/>
        <sz val="11.0"/>
      </rPr>
      <t xml:space="preserve">Realizar la reunión mensual de Control de Cambios, donde se registren los formatos, el comportamiento y monitoreo de la plataforma tecnológica.
FV: </t>
    </r>
    <r>
      <rPr>
        <rFont val="Arial"/>
        <b/>
        <color theme="1"/>
        <sz val="9.0"/>
      </rPr>
      <t>Acta de reunion de control de cambios.</t>
    </r>
  </si>
  <si>
    <t>30/06/2024
30/11/2024</t>
  </si>
  <si>
    <t>PROCEDIMIENTO GESTIÓN DE CAMBIOS DE TI</t>
  </si>
  <si>
    <t>Falla en la prestación de los servicios tecnológicos</t>
  </si>
  <si>
    <t>Realización de un cambio de TI no autorizado o mal implementado.</t>
  </si>
  <si>
    <t>R5
Posibilidad de afectación reputacional por falla en la prestación de los servicios tecnológicos, debido a la realización de un cambio de TI no autorizado o mal implementado.</t>
  </si>
  <si>
    <t>Fallas Tecnológicas</t>
  </si>
  <si>
    <t xml:space="preserve">     El riesgo afecta la imagen de la entidad internamente, de conocimiento general, nivel interno, de junta dircetiva y accionistas y/o de provedores</t>
  </si>
  <si>
    <t xml:space="preserve">C1
El designado de la División de Planeación y Sistemas, Realiza seguimiento y controlde los cambios realizados con el fin de verificar su correcta ejecucion en la reunion de control de cambios  
FV: Actas de Control de cambios </t>
  </si>
  <si>
    <t>Aceptar</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</si>
  <si>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</si>
  <si>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</si>
  <si>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</si>
  <si>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</si>
  <si>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</si>
  <si>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</si>
  <si>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</si>
  <si>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</si>
  <si>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</si>
  <si>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</si>
  <si>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</si>
  <si>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</si>
  <si>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</si>
  <si>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</si>
  <si>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</si>
  <si>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</si>
  <si>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</si>
  <si>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r>
      <rPr>
        <rFont val="Arial"/>
        <color rgb="FF000000"/>
        <sz val="20.0"/>
      </rPr>
      <t xml:space="preserve">2. VALORACIÓN EXCLUSIVA PARA </t>
    </r>
    <r>
      <rPr>
        <rFont val="Arial"/>
        <b/>
        <color theme="1"/>
        <sz val="20.0"/>
      </rPr>
      <t>RIESGOS DE SEGURIDAD DIGITAL</t>
    </r>
  </si>
  <si>
    <t>MATRIZ EVALUACION DE PROBABILIDAD</t>
  </si>
  <si>
    <t>NIVEL</t>
  </si>
  <si>
    <t>DESCRIPTOR</t>
  </si>
  <si>
    <t>DESCRIPCIÓN</t>
  </si>
  <si>
    <t>FRECUENCIA</t>
  </si>
  <si>
    <t>Catastrófico 100%</t>
  </si>
  <si>
    <t>Casi seguro</t>
  </si>
  <si>
    <t>Se espera que el evento ocurra en la mayoría de las
circunstancias</t>
  </si>
  <si>
    <t>Más de 1 vez al año.</t>
  </si>
  <si>
    <t>Mayor 80%</t>
  </si>
  <si>
    <t>Probable</t>
  </si>
  <si>
    <t>Es viable que el evento ocurra en la mayoría de las
circunstancias</t>
  </si>
  <si>
    <t>Al menos 1 vez en el último año.</t>
  </si>
  <si>
    <t>Moderado 60%</t>
  </si>
  <si>
    <t>Posible</t>
  </si>
  <si>
    <t>El evento podrá ocurrir en algún momento</t>
  </si>
  <si>
    <t>Al menos 1 vez en los últimos 2 años.</t>
  </si>
  <si>
    <t xml:space="preserve">Menor-40% </t>
  </si>
  <si>
    <t>Improbable</t>
  </si>
  <si>
    <t>El evento puede ocurrir en algún momento</t>
  </si>
  <si>
    <t>Al menos 1 vez en los últimos 5 años.</t>
  </si>
  <si>
    <t>Leve 20%</t>
  </si>
  <si>
    <t>Rara vez</t>
  </si>
  <si>
    <t>El evento puede ocurrir solo en circunstancias excepcionales
(poco comunes o anormales).</t>
  </si>
  <si>
    <t>No se ha presentado en los últimos 5 años.</t>
  </si>
  <si>
    <t>MATRIZ EVALUACION DE IMPACTO</t>
  </si>
  <si>
    <t>Niveles para calificar el Impacto</t>
  </si>
  <si>
    <t>IMPACTO (CONSECUENCIAS) CUANTITATIVO</t>
  </si>
  <si>
    <t xml:space="preserve">
IMPACTO (CONSECUENCIAS) CUALITATIVO
</t>
  </si>
  <si>
    <t xml:space="preserve">CATASTRÓFICO
</t>
  </si>
  <si>
    <r>
      <rPr>
        <rFont val="Calibri, Arial"/>
        <color rgb="FF000000"/>
        <sz val="11.0"/>
      </rPr>
      <t xml:space="preserve">Afectación </t>
    </r>
    <r>
      <rPr>
        <rFont val="Calibri"/>
        <color rgb="FFFF0000"/>
        <sz val="11.0"/>
      </rPr>
      <t xml:space="preserve">≥X% </t>
    </r>
    <r>
      <rPr>
        <rFont val="Calibri"/>
        <color rgb="FF000000"/>
        <sz val="11.0"/>
      </rPr>
      <t xml:space="preserve">de la población. Afectación </t>
    </r>
    <r>
      <rPr>
        <rFont val="Calibri"/>
        <color rgb="FFFF0000"/>
        <sz val="11.0"/>
      </rPr>
      <t>≥X%</t>
    </r>
    <r>
      <rPr>
        <rFont val="Calibri"/>
        <color rgb="FF000000"/>
        <sz val="11.0"/>
      </rPr>
      <t xml:space="preserve"> del presupuesto anual de la entidad. Afectación muy grave del medio ambiente que requiere de ≥X años de recuperación.</t>
    </r>
  </si>
  <si>
    <t>Afectación muy grave de la integridad de la información debido al interés particular de los empleados y terceros. Afectación muy grave de la disponibilidad de la información debido al interés particular de los empleados y terceros. Afectación muy grave de la confidencialidad de la información debido al interés particular de los empleados y terceros.</t>
  </si>
  <si>
    <t xml:space="preserve">MAYOR
</t>
  </si>
  <si>
    <r>
      <rPr>
        <rFont val="Calibri, Arial"/>
        <color rgb="FF000000"/>
        <sz val="11.0"/>
      </rPr>
      <t xml:space="preserve">Afectación </t>
    </r>
    <r>
      <rPr>
        <rFont val="Calibri"/>
        <color rgb="FFFF0000"/>
        <sz val="11.0"/>
      </rPr>
      <t>≥X%</t>
    </r>
    <r>
      <rPr>
        <rFont val="Calibri"/>
        <color rgb="FF000000"/>
        <sz val="11.0"/>
      </rPr>
      <t xml:space="preserve"> de la población. Afectación </t>
    </r>
    <r>
      <rPr>
        <rFont val="Calibri"/>
        <color rgb="FFFF0000"/>
        <sz val="11.0"/>
      </rPr>
      <t>≥X%</t>
    </r>
    <r>
      <rPr>
        <rFont val="Calibri"/>
        <color rgb="FF000000"/>
        <sz val="11.0"/>
      </rPr>
      <t xml:space="preserve"> del presupuesto anual de la entidad. Afectación importante del medio ambiente que requiere de </t>
    </r>
    <r>
      <rPr>
        <rFont val="Calibri"/>
        <color rgb="FFFF0000"/>
        <sz val="11.0"/>
      </rPr>
      <t>≥X</t>
    </r>
    <r>
      <rPr>
        <rFont val="Calibri"/>
        <color rgb="FF000000"/>
        <sz val="11.0"/>
      </rPr>
      <t xml:space="preserve"> meses de recuperación</t>
    </r>
  </si>
  <si>
    <t>Afectación grave de la integridad de la información debido al interés particular de los empleados y terceros. Afectación grave de la disponibilidad de la información debido al interés particular de los empleados y terceros. Afectación grave de la confidencialidad de la información debido al interés particular de los empleados y terceros.</t>
  </si>
  <si>
    <t xml:space="preserve">MODERADO
</t>
  </si>
  <si>
    <r>
      <rPr>
        <rFont val="Calibri, Arial"/>
        <color rgb="FF000000"/>
        <sz val="11.0"/>
      </rPr>
      <t xml:space="preserve">Afectación </t>
    </r>
    <r>
      <rPr>
        <rFont val="Calibri"/>
        <color rgb="FFFF0000"/>
        <sz val="11.0"/>
      </rPr>
      <t>≥X%</t>
    </r>
    <r>
      <rPr>
        <rFont val="Calibri"/>
        <color rgb="FF000000"/>
        <sz val="11.0"/>
      </rPr>
      <t xml:space="preserve"> de la población. Afectación </t>
    </r>
    <r>
      <rPr>
        <rFont val="Calibri"/>
        <color rgb="FFFF0000"/>
        <sz val="11.0"/>
      </rPr>
      <t>≥X%</t>
    </r>
    <r>
      <rPr>
        <rFont val="Calibri"/>
        <color rgb="FF000000"/>
        <sz val="11.0"/>
      </rPr>
      <t xml:space="preserve"> del presupuesto anual de la entidad. Afectación leve del medio ambiente requiere de </t>
    </r>
    <r>
      <rPr>
        <rFont val="Calibri"/>
        <color rgb="FFFF0000"/>
        <sz val="11.0"/>
      </rPr>
      <t>≥X</t>
    </r>
    <r>
      <rPr>
        <rFont val="Calibri"/>
        <color rgb="FF000000"/>
        <sz val="11.0"/>
      </rPr>
      <t xml:space="preserve"> semanas de recuperación.</t>
    </r>
  </si>
  <si>
    <t>Afectación moderada de la integridad de la información debido al interés particular de los empleados y terceros. Afectación moderada de la disponibilidad de la información debido al interés particular de los empleados y terceros. Afectación moderada de la confidencialidad de la información debido al interés particular de los empleados y terceros.</t>
  </si>
  <si>
    <t>Menor
2</t>
  </si>
  <si>
    <r>
      <rPr>
        <rFont val="Calibri, Arial"/>
        <color rgb="FF000000"/>
        <sz val="11.0"/>
      </rPr>
      <t xml:space="preserve">Afectación </t>
    </r>
    <r>
      <rPr>
        <rFont val="Calibri"/>
        <color rgb="FFFF0000"/>
        <sz val="11.0"/>
      </rPr>
      <t>≥X%</t>
    </r>
    <r>
      <rPr>
        <rFont val="Calibri"/>
        <color rgb="FF000000"/>
        <sz val="11.0"/>
      </rPr>
      <t xml:space="preserve"> de la población. Afectación </t>
    </r>
    <r>
      <rPr>
        <rFont val="Calibri"/>
        <color rgb="FFFF0000"/>
        <sz val="11.0"/>
      </rPr>
      <t>≥X%</t>
    </r>
    <r>
      <rPr>
        <rFont val="Calibri"/>
        <color rgb="FF000000"/>
        <sz val="11.0"/>
      </rPr>
      <t xml:space="preserve"> del presupuesto anual de la entidad. Afectación leve del medio ambiente requiere de</t>
    </r>
    <r>
      <rPr>
        <rFont val="Calibri"/>
        <color rgb="FFFF0000"/>
        <sz val="11.0"/>
      </rPr>
      <t xml:space="preserve"> ≥X</t>
    </r>
    <r>
      <rPr>
        <rFont val="Calibri"/>
        <color rgb="FF000000"/>
        <sz val="11.0"/>
      </rPr>
      <t xml:space="preserve"> días de recuperación</t>
    </r>
  </si>
  <si>
    <t>Afectación leve de la integridad. Afectación leve de la disponibilidad. Afectación leve de la confidencialidad</t>
  </si>
  <si>
    <t xml:space="preserve">Insignificante
</t>
  </si>
  <si>
    <r>
      <rPr>
        <rFont val="Calibri, Arial"/>
        <color rgb="FF000000"/>
        <sz val="11.0"/>
      </rPr>
      <t xml:space="preserve">Afectación </t>
    </r>
    <r>
      <rPr>
        <rFont val="Calibri"/>
        <color rgb="FFFF0000"/>
        <sz val="11.0"/>
      </rPr>
      <t>≥X%</t>
    </r>
    <r>
      <rPr>
        <rFont val="Calibri"/>
        <color rgb="FF000000"/>
        <sz val="11.0"/>
      </rPr>
      <t xml:space="preserve"> de la población. Afectación </t>
    </r>
    <r>
      <rPr>
        <rFont val="Calibri"/>
        <color rgb="FFFF0000"/>
        <sz val="11.0"/>
      </rPr>
      <t>≥X%</t>
    </r>
    <r>
      <rPr>
        <rFont val="Calibri"/>
        <color rgb="FF000000"/>
        <sz val="11.0"/>
      </rPr>
      <t xml:space="preserve"> del presupuesto anual de la entidad. No hay afectación medioambiental.</t>
    </r>
  </si>
  <si>
    <t>Sin afectación de la integridad. Sin afectación de la disponibilidad. Sin afectación de la confidencialidad.</t>
  </si>
  <si>
    <t>MATRIZ DE CALIFICACIÓN, EVALUACIÓN Y RESPUESTA A LOS RIESGOS</t>
  </si>
  <si>
    <r>
      <rPr>
        <rFont val="Arial"/>
        <color rgb="FF000000"/>
        <sz val="20.0"/>
      </rPr>
      <t xml:space="preserve">3. VALORACIÓN EXCLUSIVA PARA </t>
    </r>
    <r>
      <rPr>
        <rFont val="Arial"/>
        <b/>
        <color theme="1"/>
        <sz val="20.0"/>
      </rPr>
      <t>RIESGOS DE CORRUPCIÓN</t>
    </r>
  </si>
  <si>
    <t>Es muy seguro
El evento ocurre en la mayoria de las circustancias. Es muy seguro que se presente</t>
  </si>
  <si>
    <t>Se ha presentado más de 1 vez al año.</t>
  </si>
  <si>
    <r>
      <rPr>
        <rFont val="Calibri"/>
        <b/>
        <color rgb="FF000000"/>
        <sz val="14.0"/>
      </rPr>
      <t xml:space="preserve">Es probable
</t>
    </r>
    <r>
      <rPr>
        <rFont val="Calibri"/>
        <b/>
        <color rgb="FF000000"/>
        <sz val="14.0"/>
      </rPr>
      <t xml:space="preserve">
Ocurre en la mayoría de los casos</t>
    </r>
  </si>
  <si>
    <t>Se presentó 1 vez en el último año.</t>
  </si>
  <si>
    <r>
      <rPr>
        <rFont val="Calibri"/>
        <b/>
        <color rgb="FF000000"/>
        <sz val="14.0"/>
      </rPr>
      <t>Posible</t>
    </r>
    <r>
      <rPr>
        <rFont val="Calibri"/>
        <b/>
        <color rgb="FF000000"/>
        <sz val="14.0"/>
      </rPr>
      <t xml:space="preserve">
Es posible que suceda</t>
    </r>
  </si>
  <si>
    <t>Se presentó 1 vez en los últimos 2 años.</t>
  </si>
  <si>
    <t>Improbable
El evento puede ocurrir en algún momento</t>
  </si>
  <si>
    <t>Se presentó 1 vez en los últimos 5 años.</t>
  </si>
  <si>
    <r>
      <rPr>
        <rFont val="Calibri"/>
        <b/>
        <color rgb="FF000000"/>
        <sz val="14.0"/>
      </rPr>
      <t>Execpcional</t>
    </r>
    <r>
      <rPr>
        <rFont val="Calibri"/>
        <b/>
        <color rgb="FF000000"/>
        <sz val="14.0"/>
      </rPr>
      <t xml:space="preserve">
Ocurre en execpcionales</t>
    </r>
  </si>
  <si>
    <t>Impacto (consecuencias) Cualitativo</t>
  </si>
  <si>
    <t>Impacto (consecuencias) Cuantitativo</t>
  </si>
  <si>
    <r>
      <rPr>
        <rFont val="Calibri"/>
        <b/>
        <color rgb="FF000000"/>
        <sz val="12.0"/>
      </rPr>
      <t>Consecuencias desastrosas sobre el sector</t>
    </r>
    <r>
      <rPr>
        <rFont val="Calibri"/>
        <b/>
        <color rgb="FF000000"/>
        <sz val="12.0"/>
      </rPr>
      <t xml:space="preserve">
Genera consecuencias desastrosas para la entidad</t>
    </r>
  </si>
  <si>
    <t>N.A</t>
  </si>
  <si>
    <r>
      <rPr>
        <rFont val="Calibri"/>
        <b/>
        <color rgb="FF000000"/>
        <sz val="12.0"/>
      </rPr>
      <t>Impacto negativo en la Entidad</t>
    </r>
    <r>
      <rPr>
        <rFont val="Calibri"/>
        <b/>
        <color rgb="FF000000"/>
        <sz val="12.0"/>
      </rPr>
      <t xml:space="preserve">
Genera altas consecuencias para la entidad</t>
    </r>
  </si>
  <si>
    <r>
      <rPr>
        <rFont val="Calibri"/>
        <b/>
        <color rgb="FF000000"/>
        <sz val="12.0"/>
      </rPr>
      <t>Afectació parcial al proceso y a la dependencia</t>
    </r>
    <r>
      <rPr>
        <rFont val="Calibri"/>
        <b/>
        <color rgb="FF000000"/>
        <sz val="12.0"/>
      </rPr>
      <t xml:space="preserve">
Genera  medianas consecuencias para la entidad.</t>
    </r>
  </si>
  <si>
    <t xml:space="preserve">No. </t>
  </si>
  <si>
    <r>
      <rPr>
        <rFont val="Calibri, Arial"/>
        <b/>
        <color rgb="FF000000"/>
        <sz val="14.0"/>
      </rPr>
      <t xml:space="preserve">Pregunta
</t>
    </r>
    <r>
      <rPr>
        <rFont val="Calibri"/>
        <b val="0"/>
        <color theme="1"/>
        <sz val="14.0"/>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</si>
  <si>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</si>
  <si>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</si>
  <si>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</si>
  <si>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</si>
  <si>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</si>
  <si>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</si>
  <si>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</si>
  <si>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</si>
  <si>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</si>
  <si>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</si>
  <si>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</si>
  <si>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</si>
  <si>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</si>
  <si>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</si>
  <si>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</si>
  <si>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</si>
  <si>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</si>
  <si>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</si>
  <si>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</si>
  <si>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</si>
  <si>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</si>
  <si>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</si>
  <si>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</si>
  <si>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</si>
  <si>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rFont val="Calibri, Arial"/>
        <color rgb="FF000000"/>
        <sz val="14.0"/>
      </rPr>
      <t xml:space="preserve">¿Ocasionar lesiones fisicas o perdida de vidas humanas?
</t>
    </r>
    <r>
      <rPr>
        <rFont val="Calibri"/>
        <color rgb="FFFF0000"/>
        <sz val="14.0"/>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</si>
  <si>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</si>
  <si>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</si>
  <si>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</si>
  <si>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</si>
  <si>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</si>
  <si>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</si>
  <si>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</si>
  <si>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</si>
  <si>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</si>
  <si>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</si>
  <si>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</si>
  <si>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</si>
  <si>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impacto</t>
  </si>
  <si>
    <t>Afectación Económica (o presupuestal)</t>
  </si>
  <si>
    <t>Pérdida Reputacional</t>
  </si>
  <si>
    <t>Insignificante</t>
  </si>
  <si>
    <t xml:space="preserve">Afectación menor a 10 SMLMV </t>
  </si>
  <si>
    <t>El riesgo afecta la imagen de alguna área de la organización</t>
  </si>
  <si>
    <t>Menor</t>
  </si>
  <si>
    <t xml:space="preserve">Entre 10 y 50 SMLMV </t>
  </si>
  <si>
    <t>El riesgo afecta la imagen de la entidad internamente, de conocimiento general, nivel interno, de junta dircetiva y accionistas y/o de provedores</t>
  </si>
  <si>
    <t xml:space="preserve">Entre 50 y 100 SMLMV </t>
  </si>
  <si>
    <t>El riesgo afecta la imagen de la entidad con algunos usuarios de relevancia frente al logro de los objetivos</t>
  </si>
  <si>
    <t>Mayor</t>
  </si>
  <si>
    <t xml:space="preserve">Entre 100 y 500 SMLMV </t>
  </si>
  <si>
    <t>El riesgo afecta la imagen de la entidad con efecto publicitario sostenido a nivel de sector administrativo, nivel departamental o municipal</t>
  </si>
  <si>
    <t>Catastrófico</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</si>
  <si>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</si>
  <si>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</si>
  <si>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</si>
  <si>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</si>
  <si>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</si>
  <si>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</si>
  <si>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</si>
  <si>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</si>
  <si>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</si>
  <si>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</si>
  <si>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</si>
  <si>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</si>
  <si>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</si>
  <si>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</si>
  <si>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</si>
  <si>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</si>
  <si>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</si>
  <si>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</si>
  <si>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</si>
  <si>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</si>
  <si>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</si>
  <si>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</si>
  <si>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</si>
  <si>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</si>
  <si>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</si>
  <si>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</si>
  <si>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</si>
  <si>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</si>
  <si>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</si>
  <si>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</si>
  <si>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</si>
  <si>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</si>
  <si>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 xml:space="preserve">Descripción del riesgo </t>
  </si>
  <si>
    <t>Posibilidad de afectaciòn económica y reputacional por la inadecuada o inoportuna prestación del servicio de soporte a hardware y software, debido a la falta de continuidad en la contratación de la mesa de servicios.</t>
  </si>
  <si>
    <t>Posibilidad de afectación reputacional por falla en la restauración de la información respaldada, debido a uso de medios de almacenamiento inadecuado o no realizar copias de seguridad oportunamente.</t>
  </si>
  <si>
    <t>Pérdida de información institucional</t>
  </si>
  <si>
    <t>Posibilidad de afectación económica y reputacional por fallas en la prestación de servicios de seguridad, debido a demora en la adquisiciòn de los repuestos por obsolesencia de los equipos de los subsistemas que componen el sistema de seguridad e incumplimiento de los protocolos de seguridad y deficiencia en los controles de seguridad asociados a los equipos que poseen información.</t>
  </si>
  <si>
    <t xml:space="preserve">Clasificación del Riesgo </t>
  </si>
  <si>
    <t xml:space="preserve">Factores de riesgo </t>
  </si>
  <si>
    <t xml:space="preserve">Controles </t>
  </si>
  <si>
    <t xml:space="preserve">tratamiento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</si>
  <si>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</si>
  <si>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</si>
  <si>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</si>
  <si>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</si>
  <si>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</si>
  <si>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</si>
  <si>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</si>
  <si>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</si>
  <si>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</si>
  <si>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</si>
  <si>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</si>
  <si>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</si>
  <si>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</si>
  <si>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</si>
  <si>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</si>
  <si>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</si>
  <si>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</si>
  <si>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</si>
  <si>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</si>
  <si>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</si>
  <si>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</si>
  <si>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</si>
  <si>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</si>
  <si>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</si>
  <si>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Reducir (compartir)</t>
  </si>
  <si>
    <t>Plan de accion (solo para la opción reducir)</t>
  </si>
  <si>
    <t>Finalizado</t>
  </si>
  <si>
    <t>En curso</t>
  </si>
  <si>
    <t>Daños Activos Fisicos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</si>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</sst>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 mmmm\ yyyy"/>
    <numFmt numFmtId="166" formatCode="d/m/yyyy"/>
  </numFmts>
  <fonts count="59">
    <font>
      <sz val="11.0"/>
      <color theme="1"/>
      <name val="Arial"/>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11.0"/>
      <color theme="1"/>
      <name val="Arial"/>
    </font>
    <font>
      <b/>
      <sz val="11.0"/>
      <color theme="1"/>
      <name val="Arial"/>
    </font>
    <font>
      <sz val="11.0"/>
      <color rgb="FF000000"/>
      <name val="Arial"/>
    </font>
    <font>
      <sz val="9.0"/>
      <color theme="1"/>
      <name val="Arial"/>
    </font>
    <font>
      <sz val="11.0"/>
      <color rgb="FFFF0000"/>
      <name val="Arial"/>
    </font>
    <font>
      <sz val="11.0"/>
      <color rgb="FF000000"/>
      <name val="Roboto"/>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24.0"/>
      <color rgb="FF000000"/>
      <name val="Calibri"/>
    </font>
    <font>
      <sz val="20.0"/>
      <color rgb="FF000000"/>
      <name val="Arial"/>
    </font>
    <font>
      <b/>
      <sz val="11.0"/>
      <color theme="1"/>
      <name val="Calibri"/>
    </font>
    <font>
      <sz val="22.0"/>
      <color rgb="FFFFFFFF"/>
      <name val="Arial Narrow"/>
    </font>
    <font>
      <sz val="22.0"/>
      <color rgb="FF000000"/>
      <name val="Arial Narrow"/>
    </font>
    <font>
      <sz val="11.0"/>
      <color rgb="FF000000"/>
      <name val="Calibri"/>
    </font>
    <font>
      <b/>
      <sz val="14.0"/>
      <color theme="1"/>
      <name val="Calibri"/>
    </font>
    <font>
      <sz val="14.0"/>
      <color theme="1"/>
      <name val="Calibri"/>
    </font>
    <font>
      <b/>
      <sz val="14.0"/>
      <color rgb="FF000000"/>
      <name val="Calibri"/>
    </font>
    <font>
      <b/>
      <sz val="12.0"/>
      <color theme="1"/>
      <name val="Calibri"/>
    </font>
    <font>
      <sz val="12.0"/>
      <color theme="1"/>
      <name val="Calibri"/>
    </font>
    <font>
      <b/>
      <sz val="12.0"/>
      <color rgb="FF000000"/>
      <name val="Calibri"/>
    </font>
    <font>
      <sz val="14.0"/>
      <color rgb="FF000000"/>
      <name val="Calibri"/>
    </font>
    <font>
      <b/>
      <sz val="18.0"/>
      <color theme="1"/>
      <name val="Arial Narrow"/>
    </font>
    <font>
      <sz val="24.0"/>
      <color theme="1"/>
      <name val="Arial"/>
    </font>
    <font>
      <b/>
      <sz val="20.0"/>
      <color rgb="FF000000"/>
      <name val="Arial Narrow"/>
    </font>
    <font>
      <sz val="11.0"/>
      <color theme="0"/>
      <name val="Calibri"/>
    </font>
    <font>
      <sz val="20.0"/>
      <color rgb="FF000000"/>
      <name val="Arial Narrow"/>
    </font>
    <font>
      <sz val="20.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8.0"/>
      <color theme="1"/>
      <name val="Arial"/>
    </font>
    <font>
      <sz val="11.0"/>
      <color rgb="FFFF0000"/>
      <name val="Arial Narrow"/>
    </font>
    <font>
      <sz val="11.0"/>
      <color rgb="FFFF0000"/>
      <name val="Inconsolata"/>
    </font>
    <font>
      <sz val="10.0"/>
      <color theme="1"/>
      <name val="Calibri"/>
    </font>
    <font>
      <b/>
      <sz val="14.0"/>
      <color rgb="FF000000"/>
      <name val="Arial Narrow"/>
    </font>
    <font>
      <b/>
      <sz val="12.0"/>
      <color rgb="FF000000"/>
      <name val="Arial Narrow"/>
    </font>
    <font>
      <sz val="12.0"/>
      <color rgb="FF000000"/>
      <name val="Arial Narrow"/>
    </font>
    <font>
      <sz val="12.0"/>
      <color theme="1"/>
      <name val="Arial Narrow"/>
    </font>
    <font>
      <sz val="10.0"/>
      <color rgb="FF000000"/>
      <name val="Arial Narrow"/>
    </font>
  </fonts>
  <fills count="23">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FFFF"/>
        <bgColor rgb="FFFFFFFF"/>
      </patternFill>
    </fill>
    <fill>
      <patternFill patternType="solid">
        <fgColor rgb="FFD9EAD3"/>
        <bgColor rgb="FFD9EAD3"/>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2A1C7"/>
        <bgColor rgb="FFB2A1C7"/>
      </patternFill>
    </fill>
    <fill>
      <patternFill patternType="solid">
        <fgColor rgb="FFEEECE1"/>
        <bgColor rgb="FFEEECE1"/>
      </patternFill>
    </fill>
    <fill>
      <patternFill patternType="solid">
        <fgColor rgb="FFFF0000"/>
        <bgColor rgb="FFFF0000"/>
      </patternFill>
    </fill>
    <fill>
      <patternFill patternType="solid">
        <fgColor rgb="FFFFC000"/>
        <bgColor rgb="FFFFC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51">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dotted">
        <color rgb="FFE36C09"/>
      </left>
      <top style="dotted">
        <color rgb="FFE36C09"/>
      </top>
    </border>
    <border>
      <top style="dotted">
        <color rgb="FFE36C09"/>
      </top>
    </border>
    <border>
      <right style="dotted">
        <color rgb="FFE36C09"/>
      </right>
      <top style="dotted">
        <color rgb="FFE36C09"/>
      </top>
    </border>
    <border>
      <left style="dotted">
        <color rgb="FFE36C09"/>
      </left>
      <bottom style="dotted">
        <color rgb="FFE36C09"/>
      </bottom>
    </border>
    <border>
      <bottom style="dotted">
        <color rgb="FFE36C09"/>
      </bottom>
    </border>
    <border>
      <right style="dotted">
        <color rgb="FFE36C09"/>
      </right>
      <bottom style="dotted">
        <color rgb="FFE36C09"/>
      </bottom>
    </border>
    <border>
      <left/>
      <top/>
      <bottom/>
    </border>
    <border>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right/>
      <top style="thin">
        <color rgb="FF000000"/>
      </top>
      <bottom style="thin">
        <color rgb="FF000000"/>
      </bottom>
    </border>
    <border>
      <left style="dotted">
        <color rgb="FFE36C09"/>
      </left>
      <top/>
      <bottom style="dotted">
        <color rgb="FFE36C09"/>
      </bottom>
    </border>
    <border>
      <top/>
      <bottom style="dotted">
        <color rgb="FFE36C09"/>
      </bottom>
    </border>
    <border>
      <right style="dotted">
        <color rgb="FFE36C09"/>
      </right>
      <top/>
      <bottom style="dotted">
        <color rgb="FFE36C09"/>
      </bottom>
    </border>
    <border>
      <left style="dotted">
        <color rgb="FFE36C09"/>
      </left>
      <top style="dotted">
        <color rgb="FFE36C09"/>
      </top>
      <bottom style="dotted">
        <color rgb="FFE36C09"/>
      </bottom>
    </border>
    <border>
      <top style="dotted">
        <color rgb="FFE36C09"/>
      </top>
      <bottom style="dotted">
        <color rgb="FFE36C09"/>
      </bottom>
    </border>
    <border>
      <right style="dotted">
        <color rgb="FFE36C09"/>
      </right>
      <top style="dotted">
        <color rgb="FFE36C09"/>
      </top>
      <bottom style="dotted">
        <color rgb="FFE36C09"/>
      </bottom>
    </border>
    <border>
      <top style="thin">
        <color rgb="FF000000"/>
      </top>
      <bottom style="dotted">
        <color rgb="FFE36C09"/>
      </bottom>
    </border>
    <border>
      <right style="dotted">
        <color rgb="FFE36C09"/>
      </right>
      <top style="thin">
        <color rgb="FF000000"/>
      </top>
      <bottom style="dotted">
        <color rgb="FFE36C09"/>
      </bottom>
    </border>
    <border>
      <left style="dotted">
        <color rgb="FFE36C09"/>
      </left>
      <right style="dotted">
        <color rgb="FFE36C09"/>
      </right>
      <top style="dotted">
        <color rgb="FFE36C09"/>
      </top>
      <bottom style="dotted">
        <color rgb="FFE36C09"/>
      </bottom>
    </border>
    <border>
      <left style="dotted">
        <color rgb="FFE36C09"/>
      </left>
      <right style="dotted">
        <color rgb="FFE36C09"/>
      </right>
      <top style="dotted">
        <color rgb="FFE36C09"/>
      </top>
    </border>
    <border>
      <left style="dotted">
        <color rgb="FFE36C09"/>
      </left>
      <right style="dotted">
        <color rgb="FFE36C09"/>
      </right>
      <top/>
    </border>
    <border>
      <left style="thin">
        <color rgb="FF000000"/>
      </left>
      <top style="medium">
        <color rgb="FF000000"/>
      </top>
      <bottom style="dotted">
        <color rgb="FFE36C09"/>
      </bottom>
    </border>
    <border>
      <top style="medium">
        <color rgb="FF000000"/>
      </top>
      <bottom style="dotted">
        <color rgb="FFE36C09"/>
      </bottom>
    </border>
    <border>
      <right style="dotted">
        <color rgb="FFE36C09"/>
      </right>
      <top style="medium">
        <color rgb="FF000000"/>
      </top>
      <bottom style="dotted">
        <color rgb="FFE36C09"/>
      </bottom>
    </border>
    <border>
      <left style="dotted">
        <color rgb="FFE36C09"/>
      </left>
      <right/>
      <top/>
    </border>
    <border>
      <left style="dotted">
        <color rgb="FFE36C09"/>
      </left>
      <right style="dotted">
        <color rgb="FFE36C09"/>
      </right>
      <bottom/>
    </border>
    <border>
      <left style="thin">
        <color rgb="FF000000"/>
      </left>
      <right style="thin">
        <color rgb="FF000000"/>
      </right>
      <top style="thin">
        <color rgb="FF000000"/>
      </top>
      <bottom/>
    </border>
    <border>
      <left style="dotted">
        <color rgb="FFE36C09"/>
      </left>
      <right/>
      <bottom/>
    </border>
    <border>
      <left style="dotted">
        <color rgb="FFE36C09"/>
      </left>
      <right style="dotted">
        <color rgb="FFE36C09"/>
      </right>
      <top style="dotted">
        <color rgb="FFE36C09"/>
      </top>
      <bottom/>
    </border>
    <border>
      <left style="dotted">
        <color rgb="FFE36C09"/>
      </left>
      <right style="dotted">
        <color rgb="FFE36C09"/>
      </right>
      <bottom style="dotted">
        <color rgb="FFE36C09"/>
      </bottom>
    </border>
    <border>
      <left style="dotted">
        <color rgb="FFE36C09"/>
      </left>
      <right style="dotted">
        <color rgb="FFE36C09"/>
      </right>
      <top style="medium">
        <color rgb="FFE36C09"/>
      </top>
    </border>
    <border>
      <left style="dotted">
        <color rgb="FFE36C09"/>
      </left>
      <right style="dotted">
        <color rgb="FFE36C09"/>
      </right>
      <top style="medium">
        <color rgb="FFE36C09"/>
      </top>
      <bottom style="dotted">
        <color rgb="FFE36C09"/>
      </bottom>
    </border>
    <border>
      <left style="dotted">
        <color rgb="FFE36C09"/>
      </left>
      <right style="dotted">
        <color rgb="FFE36C09"/>
      </right>
    </border>
    <border>
      <left style="dotted">
        <color rgb="FFE36C09"/>
      </left>
      <right style="dotted">
        <color rgb="FFE36C09"/>
      </right>
      <bottom style="medium">
        <color rgb="FFE36C09"/>
      </bottom>
    </border>
    <border>
      <left style="dotted">
        <color rgb="FFE36C09"/>
      </left>
      <right style="dotted">
        <color rgb="FFE36C09"/>
      </right>
      <top style="dotted">
        <color rgb="FFE36C09"/>
      </top>
      <bottom style="medium">
        <color rgb="FFE36C09"/>
      </bottom>
    </border>
    <border>
      <left style="dotted">
        <color rgb="FFE36C09"/>
      </left>
      <right style="dotted">
        <color rgb="FFE36C09"/>
      </right>
      <top style="medium">
        <color rgb="FFE36C09"/>
      </top>
      <bottom style="medium">
        <color rgb="FFE36C09"/>
      </bottom>
    </border>
    <border>
      <left/>
      <top/>
    </border>
    <border>
      <top/>
    </border>
    <border>
      <right/>
      <top/>
    </border>
    <border>
      <left/>
    </border>
    <border>
      <right/>
    </border>
    <border>
      <left/>
      <bottom/>
    </border>
    <border>
      <bottom/>
    </border>
    <border>
      <right/>
      <bottom/>
    </border>
    <border>
      <right style="medium">
        <color rgb="FF000000"/>
      </right>
      <top/>
    </border>
    <border>
      <left style="medium">
        <color rgb="FF000000"/>
      </left>
      <top style="medium">
        <color rgb="FF000000"/>
      </top>
    </border>
    <border>
      <top style="medium">
        <color rgb="FF000000"/>
      </top>
    </border>
    <border>
      <right style="medium">
        <color rgb="FF000000"/>
      </right>
      <top style="medium">
        <color rgb="FF000000"/>
      </top>
    </border>
    <border>
      <right/>
      <top style="medium">
        <color rgb="FF000000"/>
      </top>
    </border>
    <border>
      <left/>
      <top style="medium">
        <color rgb="FF000000"/>
      </top>
    </border>
    <border>
      <left style="medium">
        <color theme="0"/>
      </left>
      <top style="medium">
        <color theme="0"/>
      </top>
    </border>
    <border>
      <top style="medium">
        <color theme="0"/>
      </top>
    </border>
    <border>
      <right style="medium">
        <color theme="0"/>
      </right>
      <top style="medium">
        <color theme="0"/>
      </top>
    </border>
    <border>
      <left style="medium">
        <color rgb="FF000000"/>
      </left>
      <bottom/>
    </border>
    <border>
      <right style="medium">
        <color rgb="FF000000"/>
      </right>
      <bottom/>
    </border>
    <border>
      <left style="medium">
        <color theme="0"/>
      </left>
    </border>
    <border>
      <right style="medium">
        <color theme="0"/>
      </right>
    </border>
    <border>
      <left style="medium">
        <color rgb="FF000000"/>
      </left>
      <top/>
    </border>
    <border>
      <left style="medium">
        <color rgb="FF000000"/>
      </left>
      <bottom style="medium">
        <color rgb="FF000000"/>
      </bottom>
    </border>
    <border>
      <bottom style="medium">
        <color rgb="FF000000"/>
      </bottom>
    </border>
    <border>
      <right style="medium">
        <color rgb="FF000000"/>
      </right>
      <bottom style="medium">
        <color rgb="FF000000"/>
      </bottom>
    </border>
    <border>
      <right/>
      <bottom style="medium">
        <color rgb="FF000000"/>
      </bottom>
    </border>
    <border>
      <lef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thin">
        <color rgb="FF000000"/>
      </left>
      <right/>
      <top/>
      <bottom/>
    </border>
    <border>
      <left/>
      <right style="thin">
        <color rgb="FF000000"/>
      </right>
      <top/>
      <bottom/>
    </border>
    <border>
      <left style="thin">
        <color rgb="FF000000"/>
      </left>
      <right style="thin">
        <color rgb="FF000000"/>
      </right>
      <top style="thin">
        <color rgb="FF000000"/>
      </top>
      <bottom style="thin">
        <color rgb="FF000000"/>
      </bottom>
    </border>
    <border>
      <left style="dotted">
        <color rgb="FFF79646"/>
      </left>
      <right style="dotted">
        <color rgb="FFF79646"/>
      </right>
      <top style="dotted">
        <color rgb="FFF79646"/>
      </top>
      <bottom style="dotted">
        <color rgb="FFF79646"/>
      </bottom>
    </border>
    <border>
      <left style="dotted">
        <color rgb="FFF79646"/>
      </left>
      <right style="dotted">
        <color rgb="FFF79646"/>
      </right>
      <top/>
      <bottom style="dotted">
        <color rgb="FFF79646"/>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right style="thin">
        <color rgb="FF000000"/>
      </right>
      <top/>
    </border>
    <border>
      <left/>
      <bottom style="thin">
        <color rgb="FF000000"/>
      </bottom>
    </border>
    <border>
      <left/>
      <top style="thin">
        <color rgb="FF000000"/>
      </top>
    </border>
    <border>
      <left style="dotted">
        <color rgb="FFF79646"/>
      </left>
      <right style="dotted">
        <color rgb="FFF79646"/>
      </right>
      <bottom style="dotted">
        <color rgb="FFF79646"/>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434">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4" fontId="12" numFmtId="0" xfId="0" applyAlignment="1" applyBorder="1" applyFill="1" applyFont="1">
      <alignment horizontal="center" vertical="center"/>
    </xf>
    <xf borderId="44" fillId="0" fontId="3" numFmtId="0" xfId="0" applyBorder="1" applyFont="1"/>
    <xf borderId="45" fillId="0" fontId="3" numFmtId="0" xfId="0" applyBorder="1" applyFont="1"/>
    <xf borderId="0" fillId="0" fontId="12" numFmtId="0" xfId="0" applyFont="1"/>
    <xf borderId="46" fillId="0" fontId="3" numFmtId="0" xfId="0" applyBorder="1" applyFont="1"/>
    <xf borderId="47" fillId="0" fontId="3" numFmtId="0" xfId="0" applyBorder="1" applyFont="1"/>
    <xf borderId="48" fillId="0" fontId="3" numFmtId="0" xfId="0" applyBorder="1" applyFont="1"/>
    <xf borderId="1" fillId="2" fontId="12" numFmtId="0" xfId="0" applyAlignment="1" applyBorder="1" applyFont="1">
      <alignment horizontal="center" vertical="center"/>
    </xf>
    <xf borderId="1" fillId="2" fontId="12" numFmtId="0" xfId="0" applyAlignment="1" applyBorder="1" applyFont="1">
      <alignment horizontal="center" shrinkToFit="0" vertical="center" wrapText="1"/>
    </xf>
    <xf borderId="1" fillId="2" fontId="12" numFmtId="0" xfId="0" applyAlignment="1" applyBorder="1" applyFont="1">
      <alignment horizontal="left" vertical="center"/>
    </xf>
    <xf borderId="1" fillId="2" fontId="12" numFmtId="0" xfId="0" applyBorder="1" applyFont="1"/>
    <xf borderId="1" fillId="2" fontId="12" numFmtId="0" xfId="0" applyAlignment="1" applyBorder="1" applyFont="1">
      <alignment horizontal="center"/>
    </xf>
    <xf borderId="1" fillId="2" fontId="12" numFmtId="9" xfId="0" applyBorder="1" applyFont="1" applyNumberFormat="1"/>
    <xf borderId="1" fillId="2" fontId="13" numFmtId="0" xfId="0" applyBorder="1" applyFont="1"/>
    <xf borderId="1" fillId="5" fontId="12" numFmtId="0" xfId="0" applyBorder="1" applyFill="1" applyFont="1"/>
    <xf borderId="49" fillId="6" fontId="13" numFmtId="0" xfId="0" applyAlignment="1" applyBorder="1" applyFill="1" applyFont="1">
      <alignment horizontal="center" shrinkToFit="0" wrapText="1"/>
    </xf>
    <xf borderId="50" fillId="0" fontId="3" numFmtId="0" xfId="0" applyBorder="1" applyFont="1"/>
    <xf borderId="0" fillId="0" fontId="12" numFmtId="9" xfId="0" applyFont="1" applyNumberFormat="1"/>
    <xf borderId="1" fillId="5" fontId="13" numFmtId="0" xfId="0" applyAlignment="1" applyBorder="1" applyFont="1">
      <alignment horizontal="center" shrinkToFit="0" wrapText="1"/>
    </xf>
    <xf borderId="51" fillId="6" fontId="13" numFmtId="0" xfId="0" applyAlignment="1" applyBorder="1" applyFont="1">
      <alignment shrinkToFit="0" vertical="center" wrapText="1"/>
    </xf>
    <xf borderId="52" fillId="0" fontId="3" numFmtId="0" xfId="0" applyBorder="1" applyFont="1"/>
    <xf borderId="51" fillId="5" fontId="14" numFmtId="0" xfId="0" applyAlignment="1" applyBorder="1" applyFont="1">
      <alignment shrinkToFit="0" vertical="top" wrapText="1"/>
    </xf>
    <xf borderId="53" fillId="0" fontId="3" numFmtId="0" xfId="0" applyBorder="1" applyFont="1"/>
    <xf borderId="51" fillId="6" fontId="13" numFmtId="0" xfId="0" applyAlignment="1" applyBorder="1" applyFont="1">
      <alignment horizontal="center" shrinkToFit="0" vertical="center" wrapText="1"/>
    </xf>
    <xf borderId="54" fillId="0" fontId="3" numFmtId="0" xfId="0" applyBorder="1" applyFont="1"/>
    <xf borderId="51" fillId="5" fontId="14" numFmtId="0" xfId="0" applyAlignment="1" applyBorder="1" applyFont="1">
      <alignment shrinkToFit="0" vertical="center" wrapText="1"/>
    </xf>
    <xf borderId="1" fillId="5" fontId="14" numFmtId="0" xfId="0" applyAlignment="1" applyBorder="1" applyFont="1">
      <alignment shrinkToFit="0" vertical="top" wrapText="1"/>
    </xf>
    <xf borderId="1" fillId="2" fontId="12" numFmtId="0" xfId="0" applyAlignment="1" applyBorder="1" applyFont="1">
      <alignment horizontal="left" shrinkToFit="0" vertical="center" wrapText="1"/>
    </xf>
    <xf borderId="51" fillId="0" fontId="14" numFmtId="0" xfId="0" applyAlignment="1" applyBorder="1" applyFont="1">
      <alignment shrinkToFit="0" vertical="center" wrapText="1"/>
    </xf>
    <xf borderId="1" fillId="5" fontId="12" numFmtId="0" xfId="0" applyAlignment="1" applyBorder="1" applyFont="1">
      <alignment horizontal="left" vertical="center"/>
    </xf>
    <xf borderId="1" fillId="5" fontId="12" numFmtId="0" xfId="0" applyAlignment="1" applyBorder="1" applyFont="1">
      <alignment horizontal="left" shrinkToFit="0" vertical="center" wrapText="1"/>
    </xf>
    <xf borderId="1" fillId="5" fontId="13" numFmtId="0" xfId="0" applyAlignment="1" applyBorder="1" applyFont="1">
      <alignment horizontal="left" vertical="center"/>
    </xf>
    <xf borderId="1" fillId="2" fontId="12" numFmtId="9" xfId="0" applyAlignment="1" applyBorder="1" applyFont="1" applyNumberFormat="1">
      <alignment horizontal="left" vertical="center"/>
    </xf>
    <xf borderId="1" fillId="5" fontId="13" numFmtId="0" xfId="0" applyAlignment="1" applyBorder="1" applyFont="1">
      <alignment shrinkToFit="0" wrapText="1"/>
    </xf>
    <xf borderId="1" fillId="2" fontId="14" numFmtId="0" xfId="0" applyAlignment="1" applyBorder="1" applyFont="1">
      <alignment shrinkToFit="0" vertical="top" wrapText="1"/>
    </xf>
    <xf borderId="0" fillId="0" fontId="14" numFmtId="0" xfId="0" applyAlignment="1" applyFont="1">
      <alignment shrinkToFit="0" vertical="top" wrapText="1"/>
    </xf>
    <xf borderId="51" fillId="6" fontId="12" numFmtId="0" xfId="0" applyAlignment="1" applyBorder="1" applyFont="1">
      <alignment horizontal="center" shrinkToFit="0" vertical="center" wrapText="1"/>
    </xf>
    <xf borderId="55" fillId="4" fontId="12" numFmtId="0" xfId="0" applyAlignment="1" applyBorder="1" applyFont="1">
      <alignment horizontal="left" vertical="center"/>
    </xf>
    <xf borderId="56" fillId="0" fontId="3" numFmtId="0" xfId="0" applyBorder="1" applyFont="1"/>
    <xf borderId="57" fillId="0" fontId="3" numFmtId="0" xfId="0" applyBorder="1" applyFont="1"/>
    <xf borderId="55" fillId="2" fontId="12" numFmtId="0" xfId="0" applyAlignment="1" applyBorder="1" applyFont="1">
      <alignment horizontal="center" vertical="center"/>
    </xf>
    <xf borderId="49" fillId="2" fontId="12" numFmtId="0" xfId="0" applyAlignment="1" applyBorder="1" applyFont="1">
      <alignment horizontal="left" vertical="center"/>
    </xf>
    <xf borderId="58" fillId="6" fontId="12" numFmtId="0" xfId="0" applyAlignment="1" applyBorder="1" applyFont="1">
      <alignment horizontal="left" vertical="center"/>
    </xf>
    <xf borderId="59" fillId="0" fontId="3" numFmtId="0" xfId="0" applyBorder="1" applyFont="1"/>
    <xf borderId="60" fillId="0" fontId="3" numFmtId="0" xfId="0" applyBorder="1" applyFont="1"/>
    <xf borderId="61" fillId="0" fontId="13" numFmtId="0" xfId="0" applyAlignment="1" applyBorder="1" applyFont="1">
      <alignment horizontal="center" shrinkToFit="0" vertical="center" wrapText="1"/>
    </xf>
    <xf borderId="61" fillId="0" fontId="3" numFmtId="0" xfId="0" applyBorder="1" applyFont="1"/>
    <xf borderId="62" fillId="0" fontId="3" numFmtId="0" xfId="0" applyBorder="1" applyFont="1"/>
    <xf borderId="58" fillId="4" fontId="12" numFmtId="0" xfId="0" applyAlignment="1" applyBorder="1" applyFont="1">
      <alignment horizontal="left" vertical="center"/>
    </xf>
    <xf borderId="61" fillId="0" fontId="12" numFmtId="0" xfId="0" applyAlignment="1" applyBorder="1" applyFont="1">
      <alignment horizontal="left" shrinkToFit="0" vertical="top" wrapText="1"/>
    </xf>
    <xf borderId="0" fillId="0" fontId="12" numFmtId="0" xfId="0" applyAlignment="1" applyFont="1">
      <alignment vertical="center"/>
    </xf>
    <xf borderId="0" fillId="0" fontId="12" numFmtId="0" xfId="0" applyAlignment="1" applyFont="1">
      <alignment shrinkToFit="0" vertical="center" wrapText="1"/>
    </xf>
    <xf borderId="0" fillId="0" fontId="13" numFmtId="0" xfId="0" applyFont="1"/>
    <xf borderId="58" fillId="4" fontId="12" numFmtId="0" xfId="0" applyAlignment="1" applyBorder="1" applyFont="1">
      <alignment horizontal="center" vertical="center"/>
    </xf>
    <xf borderId="58" fillId="4" fontId="13" numFmtId="0" xfId="0" applyAlignment="1" applyBorder="1" applyFont="1">
      <alignment horizontal="center" vertical="center"/>
    </xf>
    <xf borderId="58" fillId="7" fontId="13" numFmtId="0" xfId="0" applyAlignment="1" applyBorder="1" applyFill="1" applyFont="1">
      <alignment horizontal="center" vertical="center"/>
    </xf>
    <xf borderId="63" fillId="4" fontId="13" numFmtId="0" xfId="0" applyAlignment="1" applyBorder="1" applyFont="1">
      <alignment horizontal="center" vertical="center"/>
    </xf>
    <xf borderId="64" fillId="4" fontId="12" numFmtId="0" xfId="0" applyAlignment="1" applyBorder="1" applyFont="1">
      <alignment horizontal="center" textRotation="90" vertical="center"/>
    </xf>
    <xf borderId="64" fillId="4" fontId="13" numFmtId="0" xfId="0" applyAlignment="1" applyBorder="1" applyFont="1">
      <alignment horizontal="center" shrinkToFit="0" vertical="center" wrapText="1"/>
    </xf>
    <xf borderId="64" fillId="4" fontId="13" numFmtId="0" xfId="0" applyAlignment="1" applyBorder="1" applyFont="1">
      <alignment horizontal="center" vertical="center"/>
    </xf>
    <xf borderId="65" fillId="4" fontId="13" numFmtId="0" xfId="0" applyAlignment="1" applyBorder="1" applyFont="1">
      <alignment horizontal="center" shrinkToFit="0" vertical="center" wrapText="1"/>
    </xf>
    <xf borderId="65" fillId="4" fontId="13" numFmtId="0" xfId="0" applyAlignment="1" applyBorder="1" applyFont="1">
      <alignment horizontal="center" vertical="center"/>
    </xf>
    <xf borderId="66" fillId="8" fontId="13" numFmtId="0" xfId="0" applyAlignment="1" applyBorder="1" applyFill="1" applyFont="1">
      <alignment horizontal="center" shrinkToFit="0" vertical="center" wrapText="1"/>
    </xf>
    <xf borderId="67" fillId="0" fontId="3" numFmtId="0" xfId="0" applyBorder="1" applyFont="1"/>
    <xf borderId="68" fillId="0" fontId="3" numFmtId="0" xfId="0" applyBorder="1" applyFont="1"/>
    <xf borderId="69" fillId="4" fontId="13" numFmtId="9" xfId="0" applyAlignment="1" applyBorder="1" applyFont="1" applyNumberFormat="1">
      <alignment horizontal="center" vertical="center"/>
    </xf>
    <xf borderId="69" fillId="4" fontId="13" numFmtId="0" xfId="0" applyAlignment="1" applyBorder="1" applyFont="1">
      <alignment horizontal="center" shrinkToFit="0" vertical="center" wrapText="1"/>
    </xf>
    <xf borderId="64" fillId="4" fontId="13" numFmtId="0" xfId="0" applyAlignment="1" applyBorder="1" applyFont="1">
      <alignment horizontal="center" shrinkToFit="0" textRotation="90" vertical="center" wrapText="1"/>
    </xf>
    <xf borderId="58" fillId="4" fontId="13" numFmtId="0" xfId="0" applyAlignment="1" applyBorder="1" applyFont="1">
      <alignment horizontal="center" shrinkToFit="0" vertical="center" wrapText="1"/>
    </xf>
    <xf borderId="70" fillId="0" fontId="3" numFmtId="0" xfId="0" applyBorder="1" applyFont="1"/>
    <xf borderId="71" fillId="8" fontId="12" numFmtId="0" xfId="0" applyAlignment="1" applyBorder="1" applyFont="1">
      <alignment horizontal="center" shrinkToFit="0" textRotation="90" wrapText="1"/>
    </xf>
    <xf borderId="72" fillId="0" fontId="3" numFmtId="0" xfId="0" applyBorder="1" applyFont="1"/>
    <xf borderId="73" fillId="4" fontId="13" numFmtId="0" xfId="0" applyAlignment="1" applyBorder="1" applyFont="1">
      <alignment horizontal="center" textRotation="90" vertical="center"/>
    </xf>
    <xf borderId="74" fillId="0" fontId="3" numFmtId="0" xfId="0" applyBorder="1" applyFont="1"/>
    <xf borderId="1" fillId="2" fontId="13" numFmtId="0" xfId="0" applyAlignment="1" applyBorder="1" applyFont="1">
      <alignment horizontal="center" vertical="center"/>
    </xf>
    <xf borderId="75" fillId="0" fontId="12" numFmtId="0" xfId="0" applyAlignment="1" applyBorder="1" applyFont="1">
      <alignment horizontal="center" vertical="center"/>
    </xf>
    <xf borderId="75" fillId="0" fontId="12" numFmtId="0" xfId="0" applyAlignment="1" applyBorder="1" applyFont="1">
      <alignment horizontal="center" shrinkToFit="0" vertical="center" wrapText="1"/>
    </xf>
    <xf borderId="75" fillId="0" fontId="13" numFmtId="0" xfId="0" applyAlignment="1" applyBorder="1" applyFont="1">
      <alignment horizontal="center" shrinkToFit="0" vertical="center" wrapText="1"/>
    </xf>
    <xf borderId="75" fillId="0" fontId="12" numFmtId="9" xfId="0" applyAlignment="1" applyBorder="1" applyFont="1" applyNumberFormat="1">
      <alignment horizontal="center" vertical="center"/>
    </xf>
    <xf borderId="76" fillId="0" fontId="12" numFmtId="0" xfId="0" applyAlignment="1" applyBorder="1" applyFont="1">
      <alignment vertical="center"/>
    </xf>
    <xf borderId="75" fillId="0" fontId="12" numFmtId="9" xfId="0" applyAlignment="1" applyBorder="1" applyFont="1" applyNumberFormat="1">
      <alignment horizontal="center" shrinkToFit="0" vertical="center" wrapText="1"/>
    </xf>
    <xf borderId="75" fillId="0" fontId="13" numFmtId="0" xfId="0" applyAlignment="1" applyBorder="1" applyFont="1">
      <alignment horizontal="center" vertical="center"/>
    </xf>
    <xf borderId="76" fillId="0" fontId="12" numFmtId="0" xfId="0" applyAlignment="1" applyBorder="1" applyFont="1">
      <alignment horizontal="center" vertical="center"/>
    </xf>
    <xf borderId="76" fillId="0" fontId="12" numFmtId="0" xfId="0" applyAlignment="1" applyBorder="1" applyFont="1">
      <alignment horizontal="center" shrinkToFit="0" vertical="center" wrapText="1"/>
    </xf>
    <xf borderId="76" fillId="0" fontId="12" numFmtId="0" xfId="0" applyAlignment="1" applyBorder="1" applyFont="1">
      <alignment horizontal="center" vertical="top"/>
    </xf>
    <xf borderId="76" fillId="0" fontId="12" numFmtId="0" xfId="0" applyAlignment="1" applyBorder="1" applyFont="1">
      <alignment horizontal="center" textRotation="90" vertical="top"/>
    </xf>
    <xf borderId="76" fillId="0" fontId="12" numFmtId="9" xfId="0" applyAlignment="1" applyBorder="1" applyFont="1" applyNumberFormat="1">
      <alignment horizontal="center" vertical="top"/>
    </xf>
    <xf borderId="76" fillId="5" fontId="12" numFmtId="164" xfId="0" applyAlignment="1" applyBorder="1" applyFont="1" applyNumberFormat="1">
      <alignment horizontal="center" vertical="top"/>
    </xf>
    <xf borderId="76" fillId="0" fontId="13" numFmtId="0" xfId="0" applyAlignment="1" applyBorder="1" applyFont="1">
      <alignment horizontal="center" shrinkToFit="0" textRotation="90" vertical="top" wrapText="1"/>
    </xf>
    <xf borderId="76" fillId="5" fontId="12" numFmtId="9" xfId="0" applyAlignment="1" applyBorder="1" applyFont="1" applyNumberFormat="1">
      <alignment horizontal="center" vertical="top"/>
    </xf>
    <xf borderId="76" fillId="0" fontId="13" numFmtId="0" xfId="0" applyAlignment="1" applyBorder="1" applyFont="1">
      <alignment horizontal="center" textRotation="90" vertical="top"/>
    </xf>
    <xf borderId="76" fillId="9" fontId="12" numFmtId="0" xfId="0" applyAlignment="1" applyBorder="1" applyFill="1" applyFont="1">
      <alignment horizontal="center" shrinkToFit="0" vertical="top" wrapText="1"/>
    </xf>
    <xf borderId="76" fillId="0" fontId="12" numFmtId="0" xfId="0" applyAlignment="1" applyBorder="1" applyFont="1">
      <alignment horizontal="center" readingOrder="0" shrinkToFit="0" vertical="center" wrapText="1"/>
    </xf>
    <xf borderId="76" fillId="0" fontId="15" numFmtId="165" xfId="0" applyAlignment="1" applyBorder="1" applyFont="1" applyNumberFormat="1">
      <alignment horizontal="center" shrinkToFit="0" vertical="center" wrapText="1"/>
    </xf>
    <xf borderId="63" fillId="0" fontId="12" numFmtId="166" xfId="0" applyAlignment="1" applyBorder="1" applyFont="1" applyNumberFormat="1">
      <alignment horizontal="center" vertical="top"/>
    </xf>
    <xf borderId="63" fillId="0" fontId="12" numFmtId="0" xfId="0" applyAlignment="1" applyBorder="1" applyFont="1">
      <alignment horizontal="center" shrinkToFit="0" vertical="top" wrapText="1"/>
    </xf>
    <xf borderId="63" fillId="0" fontId="12" numFmtId="0" xfId="0" applyAlignment="1" applyBorder="1" applyFont="1">
      <alignment horizontal="center" vertical="top"/>
    </xf>
    <xf borderId="1" fillId="2" fontId="12" numFmtId="0" xfId="0" applyAlignment="1" applyBorder="1" applyFont="1">
      <alignment vertical="center"/>
    </xf>
    <xf borderId="77" fillId="0" fontId="3" numFmtId="0" xfId="0" applyBorder="1" applyFont="1"/>
    <xf borderId="63" fillId="0" fontId="12" numFmtId="0" xfId="0" applyAlignment="1" applyBorder="1" applyFont="1">
      <alignment vertical="center"/>
    </xf>
    <xf borderId="63" fillId="0" fontId="12" numFmtId="0" xfId="0" applyAlignment="1" applyBorder="1" applyFont="1">
      <alignment horizontal="center" vertical="center"/>
    </xf>
    <xf borderId="63" fillId="0" fontId="12" numFmtId="0" xfId="0" applyAlignment="1" applyBorder="1" applyFont="1">
      <alignment horizontal="center" shrinkToFit="0" vertical="center" wrapText="1"/>
    </xf>
    <xf borderId="63" fillId="0" fontId="12" numFmtId="9" xfId="0" applyAlignment="1" applyBorder="1" applyFont="1" applyNumberFormat="1">
      <alignment vertical="top"/>
    </xf>
    <xf borderId="63" fillId="0" fontId="12" numFmtId="0" xfId="0" applyAlignment="1" applyBorder="1" applyFont="1">
      <alignment horizontal="center" textRotation="90" vertical="top"/>
    </xf>
    <xf borderId="63" fillId="0" fontId="12" numFmtId="9" xfId="0" applyAlignment="1" applyBorder="1" applyFont="1" applyNumberFormat="1">
      <alignment horizontal="center" vertical="top"/>
    </xf>
    <xf borderId="63" fillId="5" fontId="12" numFmtId="164" xfId="0" applyAlignment="1" applyBorder="1" applyFont="1" applyNumberFormat="1">
      <alignment horizontal="center" vertical="center"/>
    </xf>
    <xf borderId="63" fillId="0" fontId="13" numFmtId="0" xfId="0" applyAlignment="1" applyBorder="1" applyFont="1">
      <alignment shrinkToFit="0" textRotation="90" vertical="center" wrapText="1"/>
    </xf>
    <xf borderId="64" fillId="0" fontId="13" numFmtId="0" xfId="0" applyAlignment="1" applyBorder="1" applyFont="1">
      <alignment horizontal="center" shrinkToFit="0" textRotation="90" vertical="center" wrapText="1"/>
    </xf>
    <xf borderId="63" fillId="5" fontId="12" numFmtId="9" xfId="0" applyAlignment="1" applyBorder="1" applyFont="1" applyNumberFormat="1">
      <alignment vertical="top"/>
    </xf>
    <xf borderId="64" fillId="0" fontId="13" numFmtId="0" xfId="0" applyAlignment="1" applyBorder="1" applyFont="1">
      <alignment horizontal="center" textRotation="90" vertical="center"/>
    </xf>
    <xf borderId="63" fillId="9" fontId="12" numFmtId="0" xfId="0" applyAlignment="1" applyBorder="1" applyFont="1">
      <alignment horizontal="center" shrinkToFit="0" vertical="top" wrapText="1"/>
    </xf>
    <xf borderId="63" fillId="0" fontId="12" numFmtId="0" xfId="0" applyAlignment="1" applyBorder="1" applyFont="1">
      <alignment horizontal="center" readingOrder="0" shrinkToFit="0" vertical="center" wrapText="1"/>
    </xf>
    <xf borderId="76" fillId="0" fontId="15" numFmtId="165" xfId="0" applyAlignment="1" applyBorder="1" applyFont="1" applyNumberFormat="1">
      <alignment horizontal="center" readingOrder="0" shrinkToFit="0" vertical="center" wrapText="1"/>
    </xf>
    <xf borderId="78" fillId="0" fontId="3" numFmtId="0" xfId="0" applyBorder="1" applyFont="1"/>
    <xf borderId="79" fillId="0" fontId="12" numFmtId="0" xfId="0" applyAlignment="1" applyBorder="1" applyFont="1">
      <alignment vertical="center"/>
    </xf>
    <xf borderId="79" fillId="0" fontId="12" numFmtId="0" xfId="0" applyAlignment="1" applyBorder="1" applyFont="1">
      <alignment horizontal="center" vertical="center"/>
    </xf>
    <xf borderId="79" fillId="0" fontId="12" numFmtId="0" xfId="0" applyAlignment="1" applyBorder="1" applyFont="1">
      <alignment horizontal="center" shrinkToFit="0" vertical="center" wrapText="1"/>
    </xf>
    <xf borderId="79" fillId="0" fontId="12" numFmtId="9" xfId="0" applyAlignment="1" applyBorder="1" applyFont="1" applyNumberFormat="1">
      <alignment vertical="top"/>
    </xf>
    <xf borderId="79" fillId="0" fontId="12" numFmtId="0" xfId="0" applyAlignment="1" applyBorder="1" applyFont="1">
      <alignment horizontal="center" textRotation="90" vertical="top"/>
    </xf>
    <xf borderId="79" fillId="0" fontId="12" numFmtId="9" xfId="0" applyAlignment="1" applyBorder="1" applyFont="1" applyNumberFormat="1">
      <alignment horizontal="center" vertical="top"/>
    </xf>
    <xf borderId="79" fillId="5" fontId="12" numFmtId="164" xfId="0" applyAlignment="1" applyBorder="1" applyFont="1" applyNumberFormat="1">
      <alignment horizontal="center" vertical="center"/>
    </xf>
    <xf borderId="79" fillId="0" fontId="13" numFmtId="0" xfId="0" applyAlignment="1" applyBorder="1" applyFont="1">
      <alignment shrinkToFit="0" textRotation="90" vertical="center" wrapText="1"/>
    </xf>
    <xf borderId="79" fillId="5" fontId="12" numFmtId="9" xfId="0" applyAlignment="1" applyBorder="1" applyFont="1" applyNumberFormat="1">
      <alignment vertical="top"/>
    </xf>
    <xf borderId="79" fillId="9" fontId="12" numFmtId="0" xfId="0" applyAlignment="1" applyBorder="1" applyFont="1">
      <alignment horizontal="center" shrinkToFit="0" vertical="top" wrapText="1"/>
    </xf>
    <xf borderId="79" fillId="0" fontId="12" numFmtId="0" xfId="0" applyAlignment="1" applyBorder="1" applyFont="1">
      <alignment horizontal="center" shrinkToFit="0" vertical="top" wrapText="1"/>
    </xf>
    <xf borderId="79" fillId="0" fontId="12" numFmtId="165" xfId="0" applyAlignment="1" applyBorder="1" applyFont="1" applyNumberFormat="1">
      <alignment horizontal="center" shrinkToFit="0" vertical="top" wrapText="1"/>
    </xf>
    <xf borderId="75" fillId="5" fontId="14" numFmtId="9" xfId="0" applyAlignment="1" applyBorder="1" applyFont="1" applyNumberFormat="1">
      <alignment shrinkToFit="0" vertical="center" wrapText="1"/>
    </xf>
    <xf borderId="75" fillId="5" fontId="14" numFmtId="0" xfId="0" applyAlignment="1" applyBorder="1" applyFont="1">
      <alignment shrinkToFit="0" vertical="center" wrapText="1"/>
    </xf>
    <xf borderId="76" fillId="5" fontId="12" numFmtId="164" xfId="0" applyAlignment="1" applyBorder="1" applyFont="1" applyNumberFormat="1">
      <alignment vertical="top"/>
    </xf>
    <xf borderId="76" fillId="5" fontId="12" numFmtId="9" xfId="0" applyAlignment="1" applyBorder="1" applyFont="1" applyNumberFormat="1">
      <alignment vertical="top"/>
    </xf>
    <xf borderId="76" fillId="0" fontId="12" numFmtId="166" xfId="0" applyAlignment="1" applyBorder="1" applyFont="1" applyNumberFormat="1">
      <alignment horizontal="center" shrinkToFit="0" vertical="center" wrapText="1"/>
    </xf>
    <xf borderId="79" fillId="0" fontId="12" numFmtId="0" xfId="0" applyAlignment="1" applyBorder="1" applyFont="1">
      <alignment horizontal="center" vertical="top"/>
    </xf>
    <xf borderId="79" fillId="5" fontId="12" numFmtId="164" xfId="0" applyAlignment="1" applyBorder="1" applyFont="1" applyNumberFormat="1">
      <alignment vertical="top"/>
    </xf>
    <xf borderId="79" fillId="0" fontId="13" numFmtId="0" xfId="0" applyAlignment="1" applyBorder="1" applyFont="1">
      <alignment horizontal="center" shrinkToFit="0" textRotation="90" vertical="top" wrapText="1"/>
    </xf>
    <xf borderId="79" fillId="0" fontId="13" numFmtId="0" xfId="0" applyAlignment="1" applyBorder="1" applyFont="1">
      <alignment horizontal="center" textRotation="90" vertical="top"/>
    </xf>
    <xf borderId="79" fillId="0" fontId="16" numFmtId="0" xfId="0" applyAlignment="1" applyBorder="1" applyFont="1">
      <alignment horizontal="center" shrinkToFit="0" vertical="center" wrapText="1"/>
    </xf>
    <xf borderId="79" fillId="0" fontId="14" numFmtId="0" xfId="0" applyAlignment="1" applyBorder="1" applyFont="1">
      <alignment horizontal="center" readingOrder="0" shrinkToFit="0" vertical="center" wrapText="1"/>
    </xf>
    <xf borderId="79" fillId="0" fontId="14" numFmtId="166" xfId="0" applyAlignment="1" applyBorder="1" applyFont="1" applyNumberFormat="1">
      <alignment horizontal="center" shrinkToFit="0" vertical="center" wrapText="1"/>
    </xf>
    <xf borderId="74" fillId="0" fontId="12" numFmtId="166" xfId="0" applyAlignment="1" applyBorder="1" applyFont="1" applyNumberFormat="1">
      <alignment horizontal="center" vertical="top"/>
    </xf>
    <xf borderId="74" fillId="0" fontId="12" numFmtId="0" xfId="0" applyAlignment="1" applyBorder="1" applyFont="1">
      <alignment horizontal="center" shrinkToFit="0" vertical="top" wrapText="1"/>
    </xf>
    <xf borderId="74" fillId="0" fontId="12" numFmtId="0" xfId="0" applyAlignment="1" applyBorder="1" applyFont="1">
      <alignment horizontal="center" vertical="top"/>
    </xf>
    <xf borderId="75" fillId="5" fontId="17" numFmtId="0" xfId="0" applyAlignment="1" applyBorder="1" applyFont="1">
      <alignment horizontal="center" shrinkToFit="0" vertical="center" wrapText="1"/>
    </xf>
    <xf borderId="75" fillId="5" fontId="12" numFmtId="0" xfId="0" applyAlignment="1" applyBorder="1" applyFont="1">
      <alignment horizontal="center" shrinkToFit="0" vertical="center" wrapText="1"/>
    </xf>
    <xf borderId="64" fillId="0" fontId="14" numFmtId="0" xfId="0" applyAlignment="1" applyBorder="1" applyFont="1">
      <alignment horizontal="center" readingOrder="0" shrinkToFit="0" vertical="center" wrapText="1"/>
    </xf>
    <xf borderId="64" fillId="0" fontId="14" numFmtId="166" xfId="0" applyAlignment="1" applyBorder="1" applyFont="1" applyNumberFormat="1">
      <alignment horizontal="center" shrinkToFit="0" vertical="center" wrapText="1"/>
    </xf>
    <xf borderId="63" fillId="5" fontId="12" numFmtId="164" xfId="0" applyAlignment="1" applyBorder="1" applyFont="1" applyNumberFormat="1">
      <alignment vertical="top"/>
    </xf>
    <xf borderId="63" fillId="0" fontId="13" numFmtId="0" xfId="0" applyAlignment="1" applyBorder="1" applyFont="1">
      <alignment horizontal="center" shrinkToFit="0" textRotation="90" vertical="top" wrapText="1"/>
    </xf>
    <xf borderId="63" fillId="0" fontId="13" numFmtId="0" xfId="0" applyAlignment="1" applyBorder="1" applyFont="1">
      <alignment horizontal="center" textRotation="90" vertical="top"/>
    </xf>
    <xf borderId="80" fillId="0" fontId="12" numFmtId="0" xfId="0" applyAlignment="1" applyBorder="1" applyFont="1">
      <alignment horizontal="center" vertical="center"/>
    </xf>
    <xf borderId="80" fillId="0" fontId="12" numFmtId="0" xfId="0" applyAlignment="1" applyBorder="1" applyFont="1">
      <alignment horizontal="center" shrinkToFit="0" vertical="center" wrapText="1"/>
    </xf>
    <xf borderId="80" fillId="0" fontId="12" numFmtId="0" xfId="0" applyAlignment="1" applyBorder="1" applyFont="1">
      <alignment shrinkToFit="0" vertical="center" wrapText="1"/>
    </xf>
    <xf borderId="80" fillId="0" fontId="13" numFmtId="0" xfId="0" applyAlignment="1" applyBorder="1" applyFont="1">
      <alignment horizontal="center" shrinkToFit="0" vertical="center" wrapText="1"/>
    </xf>
    <xf borderId="80" fillId="0" fontId="12" numFmtId="9" xfId="0" applyAlignment="1" applyBorder="1" applyFont="1" applyNumberFormat="1">
      <alignment vertical="center"/>
    </xf>
    <xf borderId="80" fillId="0" fontId="12" numFmtId="0" xfId="0" applyAlignment="1" applyBorder="1" applyFont="1">
      <alignment vertical="center"/>
    </xf>
    <xf borderId="80" fillId="0" fontId="13" numFmtId="0" xfId="0" applyAlignment="1" applyBorder="1" applyFont="1">
      <alignment shrinkToFit="0" vertical="center" wrapText="1"/>
    </xf>
    <xf borderId="80" fillId="0" fontId="12" numFmtId="9" xfId="0" applyAlignment="1" applyBorder="1" applyFont="1" applyNumberFormat="1">
      <alignment shrinkToFit="0" vertical="center" wrapText="1"/>
    </xf>
    <xf borderId="80" fillId="0" fontId="13" numFmtId="0" xfId="0" applyAlignment="1" applyBorder="1" applyFont="1">
      <alignment vertical="center"/>
    </xf>
    <xf borderId="80" fillId="0" fontId="12" numFmtId="0" xfId="0" applyAlignment="1" applyBorder="1" applyFont="1">
      <alignment horizontal="center" vertical="top"/>
    </xf>
    <xf borderId="80" fillId="0" fontId="12" numFmtId="0" xfId="0" applyAlignment="1" applyBorder="1" applyFont="1">
      <alignment horizontal="center" textRotation="90" vertical="top"/>
    </xf>
    <xf borderId="80" fillId="0" fontId="12" numFmtId="9" xfId="0" applyAlignment="1" applyBorder="1" applyFont="1" applyNumberFormat="1">
      <alignment horizontal="center" vertical="top"/>
    </xf>
    <xf borderId="80" fillId="5" fontId="12" numFmtId="164" xfId="0" applyAlignment="1" applyBorder="1" applyFont="1" applyNumberFormat="1">
      <alignment vertical="top"/>
    </xf>
    <xf borderId="80" fillId="0" fontId="13" numFmtId="0" xfId="0" applyAlignment="1" applyBorder="1" applyFont="1">
      <alignment horizontal="center" shrinkToFit="0" textRotation="90" vertical="top" wrapText="1"/>
    </xf>
    <xf borderId="80" fillId="5" fontId="12" numFmtId="9" xfId="0" applyAlignment="1" applyBorder="1" applyFont="1" applyNumberFormat="1">
      <alignment vertical="top"/>
    </xf>
    <xf borderId="80" fillId="0" fontId="13" numFmtId="0" xfId="0" applyAlignment="1" applyBorder="1" applyFont="1">
      <alignment horizontal="center" textRotation="90" vertical="top"/>
    </xf>
    <xf borderId="80" fillId="9" fontId="12" numFmtId="0" xfId="0" applyAlignment="1" applyBorder="1" applyFont="1">
      <alignment horizontal="center" shrinkToFit="0" vertical="top" wrapText="1"/>
    </xf>
    <xf borderId="80" fillId="0" fontId="12" numFmtId="0" xfId="0" applyAlignment="1" applyBorder="1" applyFont="1">
      <alignment horizontal="center" readingOrder="0" shrinkToFit="0" vertical="center" wrapText="1"/>
    </xf>
    <xf borderId="80" fillId="5" fontId="12" numFmtId="164" xfId="0" applyAlignment="1" applyBorder="1" applyFont="1" applyNumberFormat="1">
      <alignment horizontal="center" vertical="center"/>
    </xf>
    <xf borderId="80" fillId="0" fontId="12" numFmtId="0" xfId="0" applyAlignment="1" applyBorder="1" applyFont="1">
      <alignment horizontal="center" shrinkToFit="0" vertical="top" wrapText="1"/>
    </xf>
    <xf borderId="80" fillId="0" fontId="12" numFmtId="166" xfId="0" applyAlignment="1" applyBorder="1" applyFont="1" applyNumberFormat="1">
      <alignment horizontal="center" vertical="top"/>
    </xf>
    <xf borderId="0" fillId="0" fontId="12" numFmtId="0" xfId="0" applyAlignment="1" applyFont="1">
      <alignment shrinkToFit="0" wrapText="1"/>
    </xf>
    <xf borderId="0" fillId="0" fontId="18" numFmtId="0" xfId="0" applyAlignment="1" applyFont="1">
      <alignment horizontal="center" shrinkToFit="0" vertical="center" wrapText="1"/>
    </xf>
    <xf borderId="81" fillId="10" fontId="19" numFmtId="0" xfId="0" applyAlignment="1" applyBorder="1" applyFill="1" applyFont="1">
      <alignment horizontal="center" readingOrder="1" shrinkToFit="0" vertical="center" wrapText="1"/>
    </xf>
    <xf borderId="82" fillId="0" fontId="3" numFmtId="0" xfId="0" applyBorder="1" applyFont="1"/>
    <xf borderId="83" fillId="0" fontId="3" numFmtId="0" xfId="0" applyBorder="1" applyFont="1"/>
    <xf borderId="84" fillId="0" fontId="3" numFmtId="0" xfId="0" applyBorder="1" applyFont="1"/>
    <xf borderId="85" fillId="0" fontId="3" numFmtId="0" xfId="0" applyBorder="1" applyFont="1"/>
    <xf borderId="86" fillId="0" fontId="3" numFmtId="0" xfId="0" applyBorder="1" applyFont="1"/>
    <xf borderId="87" fillId="0" fontId="3" numFmtId="0" xfId="0" applyBorder="1" applyFont="1"/>
    <xf borderId="88" fillId="0" fontId="3" numFmtId="0" xfId="0" applyBorder="1" applyFont="1"/>
    <xf borderId="81" fillId="10" fontId="19" numFmtId="0" xfId="0" applyAlignment="1" applyBorder="1" applyFont="1">
      <alignment horizontal="center" readingOrder="1" shrinkToFit="0" textRotation="90" vertical="center" wrapText="1"/>
    </xf>
    <xf borderId="89" fillId="0" fontId="3" numFmtId="0" xfId="0" applyBorder="1" applyFont="1"/>
    <xf borderId="90" fillId="0" fontId="20" numFmtId="0" xfId="0" applyAlignment="1" applyBorder="1" applyFont="1">
      <alignment horizontal="center" shrinkToFit="0" vertical="center" wrapText="1"/>
    </xf>
    <xf borderId="91" fillId="0" fontId="3" numFmtId="0" xfId="0" applyBorder="1" applyFont="1"/>
    <xf borderId="92" fillId="0" fontId="3" numFmtId="0" xfId="0" applyBorder="1" applyFont="1"/>
    <xf borderId="90" fillId="11" fontId="21" numFmtId="0" xfId="0" applyAlignment="1" applyBorder="1" applyFill="1" applyFont="1">
      <alignment horizontal="center" readingOrder="1" shrinkToFit="0" vertical="center" wrapText="1"/>
    </xf>
    <xf borderId="93" fillId="0" fontId="3" numFmtId="0" xfId="0" applyBorder="1" applyFont="1"/>
    <xf borderId="94" fillId="11" fontId="21" numFmtId="0" xfId="0" applyAlignment="1" applyBorder="1" applyFont="1">
      <alignment horizontal="center" readingOrder="1" shrinkToFit="0" vertical="center" wrapText="1"/>
    </xf>
    <xf borderId="90" fillId="12" fontId="21" numFmtId="0" xfId="0" applyAlignment="1" applyBorder="1" applyFill="1" applyFont="1">
      <alignment horizontal="center" readingOrder="1" shrinkToFit="0" wrapText="1"/>
    </xf>
    <xf borderId="94" fillId="12" fontId="21" numFmtId="0" xfId="0" applyAlignment="1" applyBorder="1" applyFont="1">
      <alignment horizontal="center" readingOrder="1" shrinkToFit="0" wrapText="1"/>
    </xf>
    <xf borderId="95" fillId="12" fontId="22" numFmtId="0" xfId="0" applyAlignment="1" applyBorder="1" applyFont="1">
      <alignment horizontal="center" readingOrder="1" shrinkToFit="0" vertical="center" wrapText="1"/>
    </xf>
    <xf borderId="96" fillId="0" fontId="3" numFmtId="0" xfId="0" applyBorder="1" applyFont="1"/>
    <xf borderId="97" fillId="0" fontId="3" numFmtId="0" xfId="0" applyBorder="1" applyFont="1"/>
    <xf borderId="98" fillId="0" fontId="3" numFmtId="0" xfId="0" applyBorder="1" applyFont="1"/>
    <xf borderId="99" fillId="0" fontId="3" numFmtId="0" xfId="0" applyBorder="1" applyFont="1"/>
    <xf borderId="100" fillId="0" fontId="3" numFmtId="0" xfId="0" applyBorder="1" applyFont="1"/>
    <xf borderId="101" fillId="0" fontId="3" numFmtId="0" xfId="0" applyBorder="1" applyFont="1"/>
    <xf borderId="102" fillId="11" fontId="21" numFmtId="0" xfId="0" applyAlignment="1" applyBorder="1" applyFont="1">
      <alignment horizontal="center" readingOrder="1" shrinkToFit="0" vertical="center" wrapText="1"/>
    </xf>
    <xf borderId="81" fillId="11" fontId="21" numFmtId="0" xfId="0" applyAlignment="1" applyBorder="1" applyFont="1">
      <alignment horizontal="center" readingOrder="1" shrinkToFit="0" vertical="center" wrapText="1"/>
    </xf>
    <xf borderId="102" fillId="12" fontId="21" numFmtId="0" xfId="0" applyAlignment="1" applyBorder="1" applyFont="1">
      <alignment horizontal="center" readingOrder="1" shrinkToFit="0" wrapText="1"/>
    </xf>
    <xf borderId="81" fillId="12" fontId="21" numFmtId="0" xfId="0" applyAlignment="1" applyBorder="1" applyFont="1">
      <alignment horizontal="center" readingOrder="1" shrinkToFit="0" wrapText="1"/>
    </xf>
    <xf borderId="103" fillId="0" fontId="3" numFmtId="0" xfId="0" applyBorder="1" applyFont="1"/>
    <xf borderId="104" fillId="0" fontId="3" numFmtId="0" xfId="0" applyBorder="1" applyFont="1"/>
    <xf borderId="105" fillId="0" fontId="3" numFmtId="0" xfId="0" applyBorder="1" applyFont="1"/>
    <xf borderId="106" fillId="0" fontId="3" numFmtId="0" xfId="0" applyBorder="1" applyFont="1"/>
    <xf borderId="107" fillId="0" fontId="3" numFmtId="0" xfId="0" applyBorder="1" applyFont="1"/>
    <xf borderId="108" fillId="0" fontId="3" numFmtId="0" xfId="0" applyBorder="1" applyFont="1"/>
    <xf borderId="109" fillId="0" fontId="3" numFmtId="0" xfId="0" applyBorder="1" applyFont="1"/>
    <xf borderId="110" fillId="0" fontId="3" numFmtId="0" xfId="0" applyBorder="1" applyFont="1"/>
    <xf borderId="90" fillId="13" fontId="21" numFmtId="0" xfId="0" applyAlignment="1" applyBorder="1" applyFill="1" applyFont="1">
      <alignment horizontal="center" readingOrder="1" shrinkToFit="0" wrapText="1"/>
    </xf>
    <xf borderId="94" fillId="13" fontId="21" numFmtId="0" xfId="0" applyAlignment="1" applyBorder="1" applyFont="1">
      <alignment horizontal="center" readingOrder="1" shrinkToFit="0" wrapText="1"/>
    </xf>
    <xf borderId="95" fillId="11" fontId="22" numFmtId="0" xfId="0" applyAlignment="1" applyBorder="1" applyFont="1">
      <alignment horizontal="center" readingOrder="1" shrinkToFit="0" vertical="center" wrapText="1"/>
    </xf>
    <xf borderId="102" fillId="13" fontId="21" numFmtId="0" xfId="0" applyAlignment="1" applyBorder="1" applyFont="1">
      <alignment horizontal="center" readingOrder="1" shrinkToFit="0" wrapText="1"/>
    </xf>
    <xf borderId="81" fillId="13" fontId="21" numFmtId="0" xfId="0" applyAlignment="1" applyBorder="1" applyFont="1">
      <alignment horizontal="center" readingOrder="1" shrinkToFit="0" wrapText="1"/>
    </xf>
    <xf borderId="95" fillId="13" fontId="22" numFmtId="0" xfId="0" applyAlignment="1" applyBorder="1" applyFont="1">
      <alignment horizontal="center" readingOrder="1" shrinkToFit="0" vertical="center" wrapText="1"/>
    </xf>
    <xf borderId="90" fillId="14" fontId="21" numFmtId="0" xfId="0" applyAlignment="1" applyBorder="1" applyFill="1" applyFont="1">
      <alignment horizontal="center" readingOrder="1" shrinkToFit="0" wrapText="1"/>
    </xf>
    <xf borderId="94" fillId="14" fontId="21" numFmtId="0" xfId="0" applyAlignment="1" applyBorder="1" applyFont="1">
      <alignment horizontal="center" readingOrder="1" shrinkToFit="0" wrapText="1"/>
    </xf>
    <xf borderId="95" fillId="14" fontId="22" numFmtId="0" xfId="0" applyAlignment="1" applyBorder="1" applyFont="1">
      <alignment horizontal="center" readingOrder="1" shrinkToFit="0" vertical="center" wrapText="1"/>
    </xf>
    <xf borderId="102" fillId="14" fontId="21" numFmtId="0" xfId="0" applyAlignment="1" applyBorder="1" applyFont="1">
      <alignment horizontal="center" readingOrder="1" shrinkToFit="0" wrapText="1"/>
    </xf>
    <xf borderId="81" fillId="14" fontId="21" numFmtId="0" xfId="0" applyAlignment="1" applyBorder="1" applyFont="1">
      <alignment horizontal="center" readingOrder="1" shrinkToFit="0" wrapText="1"/>
    </xf>
    <xf borderId="1" fillId="2" fontId="23" numFmtId="0" xfId="0" applyAlignment="1" applyBorder="1" applyFont="1">
      <alignment vertical="center"/>
    </xf>
    <xf borderId="0" fillId="0" fontId="24" numFmtId="0" xfId="0" applyAlignment="1" applyFont="1">
      <alignment horizontal="center" shrinkToFit="0" vertical="center" wrapText="1"/>
    </xf>
    <xf borderId="90" fillId="0" fontId="25" numFmtId="0" xfId="0" applyAlignment="1" applyBorder="1" applyFont="1">
      <alignment horizontal="center" shrinkToFit="0" vertical="center" wrapText="1"/>
    </xf>
    <xf borderId="111" fillId="11" fontId="1" numFmtId="0" xfId="0" applyBorder="1" applyFont="1"/>
    <xf borderId="112" fillId="11" fontId="1" numFmtId="0" xfId="0" applyBorder="1" applyFont="1"/>
    <xf borderId="113" fillId="11" fontId="1" numFmtId="0" xfId="0" applyBorder="1" applyFont="1"/>
    <xf borderId="111" fillId="12" fontId="1" numFmtId="0" xfId="0" applyBorder="1" applyFont="1"/>
    <xf borderId="112" fillId="12" fontId="1" numFmtId="0" xfId="0" applyBorder="1" applyFont="1"/>
    <xf borderId="113" fillId="12" fontId="1" numFmtId="0" xfId="0" applyBorder="1" applyFont="1"/>
    <xf borderId="95" fillId="12" fontId="26" numFmtId="0" xfId="0" applyAlignment="1" applyBorder="1" applyFont="1">
      <alignment horizontal="center" readingOrder="1" shrinkToFit="0" vertical="center" wrapText="1"/>
    </xf>
    <xf borderId="1" fillId="11" fontId="1" numFmtId="0" xfId="0" applyBorder="1" applyFont="1"/>
    <xf borderId="20" fillId="11" fontId="1" numFmtId="0" xfId="0" applyBorder="1" applyFont="1"/>
    <xf borderId="1" fillId="12" fontId="1" numFmtId="0" xfId="0" applyBorder="1" applyFont="1"/>
    <xf borderId="20" fillId="12" fontId="1" numFmtId="0" xfId="0" applyBorder="1" applyFont="1"/>
    <xf borderId="19" fillId="11" fontId="1" numFmtId="0" xfId="0" applyBorder="1" applyFont="1"/>
    <xf borderId="19" fillId="12" fontId="1" numFmtId="0" xfId="0" applyBorder="1" applyFont="1"/>
    <xf borderId="40" fillId="11" fontId="1" numFmtId="0" xfId="0" applyBorder="1" applyFont="1"/>
    <xf borderId="41" fillId="11" fontId="1" numFmtId="0" xfId="0" applyBorder="1" applyFont="1"/>
    <xf borderId="42" fillId="11" fontId="1" numFmtId="0" xfId="0" applyBorder="1" applyFont="1"/>
    <xf borderId="40" fillId="12" fontId="1" numFmtId="0" xfId="0" applyBorder="1" applyFont="1"/>
    <xf borderId="41" fillId="12" fontId="1" numFmtId="0" xfId="0" applyBorder="1" applyFont="1"/>
    <xf borderId="42" fillId="12" fontId="1" numFmtId="0" xfId="0" applyBorder="1" applyFont="1"/>
    <xf borderId="111" fillId="13" fontId="1" numFmtId="0" xfId="0" applyBorder="1" applyFont="1"/>
    <xf borderId="112" fillId="13" fontId="1" numFmtId="0" xfId="0" applyBorder="1" applyFont="1"/>
    <xf borderId="95" fillId="11" fontId="26" numFmtId="0" xfId="0" applyAlignment="1" applyBorder="1" applyFont="1">
      <alignment horizontal="center" readingOrder="1" shrinkToFit="0" vertical="center" wrapText="1"/>
    </xf>
    <xf borderId="114" fillId="13" fontId="1" numFmtId="0" xfId="0" applyBorder="1" applyFont="1"/>
    <xf borderId="1" fillId="13" fontId="1" numFmtId="0" xfId="0" applyBorder="1" applyFont="1"/>
    <xf borderId="20" fillId="13" fontId="1" numFmtId="0" xfId="0" applyBorder="1" applyFont="1"/>
    <xf borderId="114" fillId="12" fontId="1" numFmtId="0" xfId="0" applyBorder="1" applyFont="1"/>
    <xf borderId="19" fillId="13" fontId="1" numFmtId="0" xfId="0" applyBorder="1" applyFont="1"/>
    <xf borderId="40" fillId="13" fontId="1" numFmtId="0" xfId="0" applyBorder="1" applyFont="1"/>
    <xf borderId="41" fillId="13" fontId="1" numFmtId="0" xfId="0" applyBorder="1" applyFont="1"/>
    <xf borderId="42" fillId="13" fontId="1" numFmtId="0" xfId="0" applyBorder="1" applyFont="1"/>
    <xf borderId="113" fillId="13" fontId="1" numFmtId="0" xfId="0" applyBorder="1" applyFont="1"/>
    <xf borderId="95" fillId="13" fontId="26" numFmtId="0" xfId="0" applyAlignment="1" applyBorder="1" applyFont="1">
      <alignment horizontal="center" readingOrder="1" shrinkToFit="0" vertical="center" wrapText="1"/>
    </xf>
    <xf borderId="111" fillId="14" fontId="1" numFmtId="0" xfId="0" applyBorder="1" applyFont="1"/>
    <xf borderId="112" fillId="14" fontId="1" numFmtId="0" xfId="0" applyBorder="1" applyFont="1"/>
    <xf borderId="113" fillId="14" fontId="1" numFmtId="0" xfId="0" applyBorder="1" applyFont="1"/>
    <xf borderId="95" fillId="14" fontId="26" numFmtId="0" xfId="0" applyAlignment="1" applyBorder="1" applyFont="1">
      <alignment horizontal="center" readingOrder="1" shrinkToFit="0" vertical="center" wrapText="1"/>
    </xf>
    <xf borderId="114" fillId="14" fontId="1" numFmtId="0" xfId="0" applyBorder="1" applyFont="1"/>
    <xf borderId="1" fillId="14" fontId="1" numFmtId="0" xfId="0" applyBorder="1" applyFont="1"/>
    <xf borderId="20" fillId="14" fontId="1" numFmtId="0" xfId="0" applyBorder="1" applyFont="1"/>
    <xf borderId="19" fillId="14" fontId="1" numFmtId="0" xfId="0" applyBorder="1" applyFont="1"/>
    <xf borderId="40" fillId="14" fontId="1" numFmtId="0" xfId="0" applyBorder="1" applyFont="1"/>
    <xf borderId="41" fillId="14" fontId="1" numFmtId="0" xfId="0" applyBorder="1" applyFont="1"/>
    <xf borderId="42" fillId="14" fontId="1" numFmtId="0" xfId="0" applyBorder="1" applyFont="1"/>
    <xf borderId="115" fillId="12" fontId="1" numFmtId="0" xfId="0" applyBorder="1" applyFont="1"/>
    <xf borderId="8" fillId="0" fontId="25" numFmtId="0" xfId="0" applyAlignment="1" applyBorder="1" applyFont="1">
      <alignment horizontal="center" shrinkToFit="0" vertical="center" wrapText="1"/>
    </xf>
    <xf borderId="49" fillId="15" fontId="27" numFmtId="0" xfId="0" applyAlignment="1" applyBorder="1" applyFill="1" applyFont="1">
      <alignment horizontal="center"/>
    </xf>
    <xf borderId="0" fillId="0" fontId="1" numFmtId="0" xfId="0" applyFont="1"/>
    <xf borderId="0" fillId="0" fontId="28" numFmtId="0" xfId="0" applyAlignment="1" applyFont="1">
      <alignment horizontal="center"/>
    </xf>
    <xf borderId="116" fillId="0" fontId="1" numFmtId="0" xfId="0" applyBorder="1" applyFont="1"/>
    <xf borderId="116" fillId="16" fontId="28" numFmtId="0" xfId="0" applyAlignment="1" applyBorder="1" applyFill="1" applyFont="1">
      <alignment horizontal="center" shrinkToFit="0" wrapText="1"/>
    </xf>
    <xf borderId="51" fillId="16" fontId="28" numFmtId="0" xfId="0" applyAlignment="1" applyBorder="1" applyFont="1">
      <alignment horizontal="center" shrinkToFit="0" wrapText="1"/>
    </xf>
    <xf borderId="116" fillId="0" fontId="28" numFmtId="0" xfId="0" applyAlignment="1" applyBorder="1" applyFont="1">
      <alignment horizontal="center" shrinkToFit="0" wrapText="1"/>
    </xf>
    <xf borderId="117" fillId="17" fontId="29" numFmtId="0" xfId="0" applyAlignment="1" applyBorder="1" applyFill="1" applyFont="1">
      <alignment horizontal="center" readingOrder="1" shrinkToFit="0" vertical="center" wrapText="1"/>
    </xf>
    <xf borderId="51" fillId="0" fontId="1" numFmtId="0" xfId="0" applyAlignment="1" applyBorder="1" applyFont="1">
      <alignment horizontal="center" shrinkToFit="0" wrapText="1"/>
    </xf>
    <xf borderId="117" fillId="18" fontId="30" numFmtId="0" xfId="0" applyAlignment="1" applyBorder="1" applyFill="1" applyFont="1">
      <alignment horizontal="center" readingOrder="1" shrinkToFit="0" vertical="center" wrapText="1"/>
    </xf>
    <xf borderId="117" fillId="19" fontId="30" numFmtId="0" xfId="0" applyAlignment="1" applyBorder="1" applyFill="1" applyFont="1">
      <alignment horizontal="center" readingOrder="1" shrinkToFit="0" vertical="center" wrapText="1"/>
    </xf>
    <xf borderId="117" fillId="20" fontId="30" numFmtId="0" xfId="0" applyAlignment="1" applyBorder="1" applyFill="1" applyFont="1">
      <alignment horizontal="center" readingOrder="1" shrinkToFit="0" vertical="center" wrapText="1"/>
    </xf>
    <xf borderId="118" fillId="14" fontId="30" numFmtId="0" xfId="0" applyAlignment="1" applyBorder="1" applyFont="1">
      <alignment horizontal="center" readingOrder="1" shrinkToFit="0" vertical="center" wrapText="1"/>
    </xf>
    <xf borderId="116" fillId="16" fontId="28" numFmtId="0" xfId="0" applyAlignment="1" applyBorder="1" applyFont="1">
      <alignment horizontal="center"/>
    </xf>
    <xf borderId="116" fillId="0" fontId="28" numFmtId="0" xfId="0" applyAlignment="1" applyBorder="1" applyFont="1">
      <alignment horizontal="center"/>
    </xf>
    <xf borderId="51" fillId="0" fontId="28" numFmtId="0" xfId="0" applyAlignment="1" applyBorder="1" applyFont="1">
      <alignment horizontal="center" shrinkToFit="0" wrapText="1"/>
    </xf>
    <xf borderId="51" fillId="0" fontId="31" numFmtId="0" xfId="0" applyAlignment="1" applyBorder="1" applyFont="1">
      <alignment shrinkToFit="0" wrapText="1"/>
    </xf>
    <xf borderId="51" fillId="0" fontId="1" numFmtId="0" xfId="0" applyAlignment="1" applyBorder="1" applyFont="1">
      <alignment shrinkToFit="0" wrapText="1"/>
    </xf>
    <xf borderId="49" fillId="18" fontId="27" numFmtId="0" xfId="0" applyAlignment="1" applyBorder="1" applyFont="1">
      <alignment horizontal="center"/>
    </xf>
    <xf borderId="116" fillId="0" fontId="32" numFmtId="0" xfId="0" applyAlignment="1" applyBorder="1" applyFont="1">
      <alignment horizontal="center" shrinkToFit="0" wrapText="1"/>
    </xf>
    <xf borderId="51" fillId="0" fontId="33" numFmtId="0" xfId="0" applyAlignment="1" applyBorder="1" applyFont="1">
      <alignment horizontal="center" shrinkToFit="0" wrapText="1"/>
    </xf>
    <xf borderId="51" fillId="0" fontId="34" numFmtId="0" xfId="0" applyAlignment="1" applyBorder="1" applyFont="1">
      <alignment horizontal="center" shrinkToFit="0" wrapText="1"/>
    </xf>
    <xf borderId="116" fillId="0" fontId="35" numFmtId="0" xfId="0" applyAlignment="1" applyBorder="1" applyFont="1">
      <alignment horizontal="center"/>
    </xf>
    <xf borderId="51" fillId="0" fontId="36" numFmtId="0" xfId="0" applyAlignment="1" applyBorder="1" applyFont="1">
      <alignment horizontal="center" shrinkToFit="0" wrapText="1"/>
    </xf>
    <xf borderId="51" fillId="0" fontId="37" numFmtId="0" xfId="0" applyAlignment="1" applyBorder="1" applyFont="1">
      <alignment horizontal="center" shrinkToFit="0" wrapText="1"/>
    </xf>
    <xf borderId="119" fillId="0" fontId="32" numFmtId="0" xfId="0" applyAlignment="1" applyBorder="1" applyFont="1">
      <alignment horizontal="center"/>
    </xf>
    <xf borderId="120" fillId="0" fontId="34" numFmtId="0" xfId="0" applyAlignment="1" applyBorder="1" applyFont="1">
      <alignment horizontal="center" shrinkToFit="0" wrapText="1"/>
    </xf>
    <xf borderId="121" fillId="0" fontId="3" numFmtId="0" xfId="0" applyBorder="1" applyFont="1"/>
    <xf borderId="122" fillId="0" fontId="3" numFmtId="0" xfId="0" applyBorder="1" applyFont="1"/>
    <xf borderId="51" fillId="0" fontId="28" numFmtId="0" xfId="0" applyAlignment="1" applyBorder="1" applyFont="1">
      <alignment horizontal="center"/>
    </xf>
    <xf borderId="123" fillId="0" fontId="3" numFmtId="0" xfId="0" applyBorder="1" applyFont="1"/>
    <xf borderId="124" fillId="0" fontId="3" numFmtId="0" xfId="0" applyBorder="1" applyFont="1"/>
    <xf borderId="125" fillId="0" fontId="3" numFmtId="0" xfId="0" applyBorder="1" applyFont="1"/>
    <xf borderId="51" fillId="0" fontId="32" numFmtId="0" xfId="0" applyAlignment="1" applyBorder="1" applyFont="1">
      <alignment horizontal="center"/>
    </xf>
    <xf borderId="126" fillId="0" fontId="3" numFmtId="0" xfId="0" applyBorder="1" applyFont="1"/>
    <xf borderId="127" fillId="0" fontId="3" numFmtId="0" xfId="0" applyBorder="1" applyFont="1"/>
    <xf borderId="128" fillId="0" fontId="3" numFmtId="0" xfId="0" applyBorder="1" applyFont="1"/>
    <xf borderId="116" fillId="0" fontId="32" numFmtId="0" xfId="0" applyAlignment="1" applyBorder="1" applyFont="1">
      <alignment horizontal="center"/>
    </xf>
    <xf borderId="51" fillId="0" fontId="33" numFmtId="0" xfId="0" applyAlignment="1" applyBorder="1" applyFont="1">
      <alignment shrinkToFit="0" wrapText="1"/>
    </xf>
    <xf borderId="51" fillId="13" fontId="33" numFmtId="0" xfId="0" applyAlignment="1" applyBorder="1" applyFont="1">
      <alignment shrinkToFit="0" wrapText="1"/>
    </xf>
    <xf borderId="51" fillId="0" fontId="38" numFmtId="0" xfId="0" applyAlignment="1" applyBorder="1" applyFont="1">
      <alignment shrinkToFit="0" wrapText="1"/>
    </xf>
    <xf borderId="120" fillId="0" fontId="1" numFmtId="0" xfId="0" applyBorder="1" applyFont="1"/>
    <xf borderId="11" fillId="0" fontId="1" numFmtId="0" xfId="0" applyBorder="1" applyFont="1"/>
    <xf borderId="127" fillId="0" fontId="32" numFmtId="0" xfId="0" applyAlignment="1" applyBorder="1" applyFont="1">
      <alignment horizontal="center"/>
    </xf>
    <xf borderId="51" fillId="0" fontId="1" numFmtId="0" xfId="0" applyBorder="1" applyFont="1"/>
    <xf borderId="81" fillId="18" fontId="35" numFmtId="0" xfId="0" applyAlignment="1" applyBorder="1" applyFont="1">
      <alignment horizontal="center" shrinkToFit="0" wrapText="1"/>
    </xf>
    <xf borderId="129" fillId="0" fontId="3" numFmtId="0" xfId="0" applyBorder="1" applyFont="1"/>
    <xf borderId="124" fillId="0" fontId="36" numFmtId="0" xfId="0" applyAlignment="1" applyBorder="1" applyFont="1">
      <alignment horizontal="center" shrinkToFit="0" wrapText="1"/>
    </xf>
    <xf borderId="130" fillId="0" fontId="3" numFmtId="0" xfId="0" applyBorder="1" applyFont="1"/>
    <xf borderId="131" fillId="21" fontId="35" numFmtId="0" xfId="0" applyAlignment="1" applyBorder="1" applyFill="1" applyFont="1">
      <alignment horizontal="center" shrinkToFit="0" wrapText="1"/>
    </xf>
    <xf borderId="120" fillId="0" fontId="36" numFmtId="0" xfId="0" applyAlignment="1" applyBorder="1" applyFont="1">
      <alignment horizontal="center" shrinkToFit="0" wrapText="1"/>
    </xf>
    <xf borderId="131" fillId="17" fontId="35" numFmtId="0" xfId="0" applyAlignment="1" applyBorder="1" applyFont="1">
      <alignment horizontal="center" shrinkToFit="0" wrapText="1"/>
    </xf>
    <xf borderId="0" fillId="0" fontId="39" numFmtId="0" xfId="0" applyAlignment="1" applyFont="1">
      <alignment horizontal="center" vertical="center"/>
    </xf>
    <xf borderId="1" fillId="2" fontId="40" numFmtId="0" xfId="0" applyAlignment="1" applyBorder="1" applyFont="1">
      <alignment horizontal="center" shrinkToFit="0" vertical="center" wrapText="1"/>
    </xf>
    <xf borderId="1" fillId="22" fontId="41" numFmtId="0" xfId="0" applyAlignment="1" applyBorder="1" applyFill="1" applyFont="1">
      <alignment horizontal="center" readingOrder="1" shrinkToFit="0" vertical="center" wrapText="1"/>
    </xf>
    <xf borderId="1" fillId="2" fontId="42" numFmtId="0" xfId="0" applyBorder="1" applyFont="1"/>
    <xf borderId="118" fillId="14" fontId="43" numFmtId="0" xfId="0" applyAlignment="1" applyBorder="1" applyFont="1">
      <alignment horizontal="center" readingOrder="1" shrinkToFit="0" vertical="center" wrapText="1"/>
    </xf>
    <xf borderId="132" fillId="0" fontId="43" numFmtId="0" xfId="0" applyAlignment="1" applyBorder="1" applyFont="1">
      <alignment horizontal="center" readingOrder="1" shrinkToFit="0" vertical="center" wrapText="1"/>
    </xf>
    <xf borderId="132" fillId="0" fontId="43" numFmtId="0" xfId="0" applyAlignment="1" applyBorder="1" applyFont="1">
      <alignment horizontal="left" readingOrder="1" shrinkToFit="0" vertical="center" wrapText="1"/>
    </xf>
    <xf borderId="117" fillId="20" fontId="43" numFmtId="0" xfId="0" applyAlignment="1" applyBorder="1" applyFont="1">
      <alignment horizontal="center" readingOrder="1" shrinkToFit="0" vertical="center" wrapText="1"/>
    </xf>
    <xf borderId="117" fillId="0" fontId="43" numFmtId="0" xfId="0" applyAlignment="1" applyBorder="1" applyFont="1">
      <alignment horizontal="center" readingOrder="1" shrinkToFit="0" vertical="center" wrapText="1"/>
    </xf>
    <xf borderId="117" fillId="0" fontId="43" numFmtId="0" xfId="0" applyAlignment="1" applyBorder="1" applyFont="1">
      <alignment horizontal="left" readingOrder="1" shrinkToFit="0" vertical="center" wrapText="1"/>
    </xf>
    <xf borderId="117" fillId="19" fontId="43" numFmtId="0" xfId="0" applyAlignment="1" applyBorder="1" applyFont="1">
      <alignment horizontal="center" readingOrder="1" shrinkToFit="0" vertical="center" wrapText="1"/>
    </xf>
    <xf borderId="117" fillId="18" fontId="43" numFmtId="0" xfId="0" applyAlignment="1" applyBorder="1" applyFont="1">
      <alignment horizontal="center" readingOrder="1" shrinkToFit="0" vertical="center" wrapText="1"/>
    </xf>
    <xf borderId="117" fillId="17" fontId="44" numFmtId="0" xfId="0" applyAlignment="1" applyBorder="1" applyFont="1">
      <alignment horizontal="center" readingOrder="1" shrinkToFit="0" vertical="center" wrapText="1"/>
    </xf>
    <xf borderId="1" fillId="2" fontId="45" numFmtId="0" xfId="0" applyAlignment="1" applyBorder="1" applyFont="1">
      <alignment horizontal="left" readingOrder="1" shrinkToFit="0" vertical="center" wrapText="1"/>
    </xf>
    <xf borderId="1" fillId="2" fontId="8" numFmtId="0" xfId="0" applyAlignment="1" applyBorder="1" applyFont="1">
      <alignment vertical="center"/>
    </xf>
    <xf borderId="0" fillId="0" fontId="42" numFmtId="0" xfId="0" applyFont="1"/>
    <xf borderId="0" fillId="0" fontId="45" numFmtId="0" xfId="0" applyAlignment="1" applyFont="1">
      <alignment horizontal="left" readingOrder="1" shrinkToFit="0" vertical="center" wrapText="1"/>
    </xf>
    <xf borderId="0" fillId="0" fontId="46" numFmtId="0" xfId="0" applyAlignment="1" applyFont="1">
      <alignment vertical="center"/>
    </xf>
    <xf borderId="0" fillId="0" fontId="47" numFmtId="0" xfId="0" applyFont="1"/>
    <xf borderId="0" fillId="0" fontId="48" numFmtId="0" xfId="0" applyFont="1"/>
    <xf borderId="0" fillId="0" fontId="49" numFmtId="0" xfId="0" applyFont="1"/>
    <xf borderId="0" fillId="0" fontId="50" numFmtId="0" xfId="0" applyAlignment="1" applyFont="1">
      <alignment horizontal="center" shrinkToFit="0" vertical="center" wrapText="1"/>
    </xf>
    <xf borderId="132" fillId="0" fontId="43" numFmtId="9" xfId="0" applyAlignment="1" applyBorder="1" applyFont="1" applyNumberFormat="1">
      <alignment horizontal="center" readingOrder="1" shrinkToFit="0" vertical="center" wrapText="1"/>
    </xf>
    <xf borderId="117" fillId="0" fontId="43" numFmtId="9" xfId="0" applyAlignment="1" applyBorder="1" applyFont="1" applyNumberFormat="1">
      <alignment horizontal="center" readingOrder="1" shrinkToFit="0" vertical="center" wrapText="1"/>
    </xf>
    <xf borderId="1" fillId="2" fontId="8" numFmtId="0" xfId="0" applyAlignment="1" applyBorder="1" applyFont="1">
      <alignment horizontal="left" vertical="center"/>
    </xf>
    <xf borderId="1" fillId="2" fontId="28" numFmtId="0" xfId="0" applyBorder="1" applyFont="1"/>
    <xf borderId="0" fillId="0" fontId="28" numFmtId="0" xfId="0" applyFont="1"/>
    <xf borderId="49" fillId="5" fontId="51" numFmtId="0" xfId="0" applyAlignment="1" applyBorder="1" applyFont="1">
      <alignment horizontal="left" shrinkToFit="0" wrapText="1"/>
    </xf>
    <xf borderId="81" fillId="5" fontId="52" numFmtId="0" xfId="0" applyAlignment="1" applyBorder="1" applyFont="1">
      <alignment shrinkToFit="0" wrapText="1"/>
    </xf>
    <xf borderId="0" fillId="0" fontId="48" numFmtId="0" xfId="0" applyAlignment="1" applyFont="1">
      <alignment shrinkToFit="0" wrapText="1"/>
    </xf>
    <xf borderId="0" fillId="0" fontId="16" numFmtId="0" xfId="0" applyAlignment="1" applyFont="1">
      <alignment shrinkToFit="0" vertical="center" wrapText="1"/>
    </xf>
    <xf borderId="1" fillId="2" fontId="53" numFmtId="0" xfId="0" applyBorder="1" applyFont="1"/>
    <xf borderId="133" fillId="8" fontId="54" numFmtId="0" xfId="0" applyAlignment="1" applyBorder="1" applyFont="1">
      <alignment horizontal="center" readingOrder="1" shrinkToFit="0" vertical="center" wrapText="1"/>
    </xf>
    <xf borderId="134" fillId="0" fontId="3" numFmtId="0" xfId="0" applyBorder="1" applyFont="1"/>
    <xf borderId="135" fillId="0" fontId="3" numFmtId="0" xfId="0" applyBorder="1" applyFont="1"/>
    <xf borderId="1" fillId="2" fontId="36" numFmtId="0" xfId="0" applyBorder="1" applyFont="1"/>
    <xf borderId="133" fillId="8" fontId="55" numFmtId="0" xfId="0" applyAlignment="1" applyBorder="1" applyFont="1">
      <alignment horizontal="center" readingOrder="1" shrinkToFit="0" vertical="center" wrapText="1"/>
    </xf>
    <xf borderId="136" fillId="0" fontId="3" numFmtId="0" xfId="0" applyBorder="1" applyFont="1"/>
    <xf borderId="137" fillId="8" fontId="55" numFmtId="0" xfId="0" applyAlignment="1" applyBorder="1" applyFont="1">
      <alignment horizontal="center" readingOrder="1" shrinkToFit="0" vertical="center" wrapText="1"/>
    </xf>
    <xf borderId="138" fillId="8" fontId="55" numFmtId="0" xfId="0" applyAlignment="1" applyBorder="1" applyFont="1">
      <alignment horizontal="center" readingOrder="1" shrinkToFit="0" vertical="center" wrapText="1"/>
    </xf>
    <xf borderId="139" fillId="2" fontId="55" numFmtId="0" xfId="0" applyAlignment="1" applyBorder="1" applyFont="1">
      <alignment horizontal="center" readingOrder="1" shrinkToFit="0" vertical="center" wrapText="1"/>
    </xf>
    <xf borderId="140" fillId="2" fontId="55" numFmtId="0" xfId="0" applyAlignment="1" applyBorder="1" applyFont="1">
      <alignment horizontal="center" readingOrder="1" shrinkToFit="0" vertical="center" wrapText="1"/>
    </xf>
    <xf borderId="141" fillId="2" fontId="55" numFmtId="0" xfId="0" applyAlignment="1" applyBorder="1" applyFont="1">
      <alignment horizontal="center" readingOrder="1" shrinkToFit="0" vertical="center" wrapText="1"/>
    </xf>
    <xf borderId="141" fillId="2" fontId="56" numFmtId="0" xfId="0" applyAlignment="1" applyBorder="1" applyFont="1">
      <alignment horizontal="left" readingOrder="1" shrinkToFit="0" vertical="center" wrapText="1"/>
    </xf>
    <xf borderId="142" fillId="2" fontId="55" numFmtId="9" xfId="0" applyAlignment="1" applyBorder="1" applyFont="1" applyNumberFormat="1">
      <alignment horizontal="center" readingOrder="1" shrinkToFit="0" vertical="center" wrapText="1"/>
    </xf>
    <xf borderId="143" fillId="0" fontId="3" numFmtId="0" xfId="0" applyBorder="1" applyFont="1"/>
    <xf borderId="116" fillId="2" fontId="55" numFmtId="0" xfId="0" applyAlignment="1" applyBorder="1" applyFont="1">
      <alignment horizontal="center" readingOrder="1" shrinkToFit="0" vertical="center" wrapText="1"/>
    </xf>
    <xf borderId="116" fillId="2" fontId="56" numFmtId="0" xfId="0" applyAlignment="1" applyBorder="1" applyFont="1">
      <alignment horizontal="left" readingOrder="1" shrinkToFit="0" vertical="center" wrapText="1"/>
    </xf>
    <xf borderId="144" fillId="2" fontId="55" numFmtId="9" xfId="0" applyAlignment="1" applyBorder="1" applyFont="1" applyNumberFormat="1">
      <alignment horizontal="center" readingOrder="1" shrinkToFit="0" vertical="center" wrapText="1"/>
    </xf>
    <xf borderId="119" fillId="2" fontId="55" numFmtId="0" xfId="0" applyAlignment="1" applyBorder="1" applyFont="1">
      <alignment horizontal="center" readingOrder="1" shrinkToFit="0" vertical="center" wrapText="1"/>
    </xf>
    <xf borderId="145" fillId="0" fontId="3" numFmtId="0" xfId="0" applyBorder="1" applyFont="1"/>
    <xf borderId="146" fillId="2" fontId="55" numFmtId="0" xfId="0" applyAlignment="1" applyBorder="1" applyFont="1">
      <alignment horizontal="center" readingOrder="1" shrinkToFit="0" vertical="center" wrapText="1"/>
    </xf>
    <xf borderId="144" fillId="2" fontId="56" numFmtId="0" xfId="0" applyAlignment="1" applyBorder="1" applyFont="1">
      <alignment horizontal="center" readingOrder="1" shrinkToFit="0" vertical="center" wrapText="1"/>
    </xf>
    <xf borderId="147" fillId="0" fontId="3" numFmtId="0" xfId="0" applyBorder="1" applyFont="1"/>
    <xf borderId="148" fillId="0" fontId="3" numFmtId="0" xfId="0" applyBorder="1" applyFont="1"/>
    <xf borderId="149" fillId="2" fontId="55" numFmtId="0" xfId="0" applyAlignment="1" applyBorder="1" applyFont="1">
      <alignment horizontal="center" readingOrder="1" shrinkToFit="0" vertical="center" wrapText="1"/>
    </xf>
    <xf borderId="149" fillId="2" fontId="56" numFmtId="0" xfId="0" applyAlignment="1" applyBorder="1" applyFont="1">
      <alignment horizontal="left" readingOrder="1" shrinkToFit="0" vertical="center" wrapText="1"/>
    </xf>
    <xf borderId="150" fillId="2" fontId="56" numFmtId="0" xfId="0" applyAlignment="1" applyBorder="1" applyFont="1">
      <alignment horizontal="center" readingOrder="1" shrinkToFit="0" vertical="center" wrapText="1"/>
    </xf>
    <xf borderId="49" fillId="2" fontId="57" numFmtId="0" xfId="0" applyAlignment="1" applyBorder="1" applyFont="1">
      <alignment horizontal="left" shrinkToFit="0" vertical="center" wrapText="1"/>
    </xf>
    <xf borderId="1" fillId="2" fontId="10" numFmtId="0" xfId="0" applyBorder="1" applyFont="1"/>
    <xf borderId="0" fillId="0" fontId="53" numFmtId="0" xfId="0" applyFont="1"/>
    <xf borderId="117" fillId="0" fontId="58"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9.png"/><Relationship Id="rId3" Type="http://schemas.openxmlformats.org/officeDocument/2006/relationships/image" Target="../media/image6.png"/><Relationship Id="rId4" Type="http://schemas.openxmlformats.org/officeDocument/2006/relationships/image" Target="../media/image4.png"/><Relationship Id="rId10" Type="http://schemas.openxmlformats.org/officeDocument/2006/relationships/image" Target="../media/image10.png"/><Relationship Id="rId9" Type="http://schemas.openxmlformats.org/officeDocument/2006/relationships/image" Target="../media/image12.png"/><Relationship Id="rId5" Type="http://schemas.openxmlformats.org/officeDocument/2006/relationships/image" Target="../media/image3.png"/><Relationship Id="rId6" Type="http://schemas.openxmlformats.org/officeDocument/2006/relationships/image" Target="../media/image8.png"/><Relationship Id="rId7" Type="http://schemas.openxmlformats.org/officeDocument/2006/relationships/image" Target="../media/image5.png"/><Relationship Id="rId8"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885825</xdr:colOff>
      <xdr:row>18</xdr:row>
      <xdr:rowOff>152400</xdr:rowOff>
    </xdr:from>
    <xdr:ext cx="8315325" cy="5181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5305425" cy="1838325"/>
    <xdr:pic>
      <xdr:nvPicPr>
        <xdr:cNvPr id="0" name="image11.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0" name="image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0" name="image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0" name="image5.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0" name="image7.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0" name="image12.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15</xdr:col>
      <xdr:colOff>571500</xdr:colOff>
      <xdr:row>5</xdr:row>
      <xdr:rowOff>19050</xdr:rowOff>
    </xdr:from>
    <xdr:ext cx="4638675" cy="4295775"/>
    <xdr:pic>
      <xdr:nvPicPr>
        <xdr:cNvPr id="0" name="image10.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
    <col customWidth="1" min="2" max="3" width="21.63"/>
    <col customWidth="1" min="4" max="4" width="14.0"/>
    <col customWidth="1" min="5" max="5" width="21.63"/>
    <col customWidth="1" min="6" max="6" width="24.25"/>
    <col customWidth="1" min="7" max="8" width="21.63"/>
    <col customWidth="1" min="9" max="25" width="10.0"/>
  </cols>
  <sheetData>
    <row r="1" ht="14.25" customHeight="1">
      <c r="A1" s="1"/>
      <c r="B1" s="1"/>
      <c r="C1" s="1"/>
      <c r="D1" s="1"/>
      <c r="E1" s="1"/>
      <c r="F1" s="1"/>
      <c r="G1" s="1"/>
      <c r="H1" s="1"/>
      <c r="I1" s="1"/>
      <c r="J1" s="1"/>
      <c r="K1" s="1"/>
      <c r="L1" s="1"/>
      <c r="M1" s="1"/>
      <c r="N1" s="1"/>
      <c r="O1" s="1"/>
      <c r="P1" s="1"/>
      <c r="Q1" s="1"/>
      <c r="R1" s="1"/>
      <c r="S1" s="1"/>
      <c r="T1" s="1"/>
      <c r="U1" s="1"/>
      <c r="V1" s="1"/>
    </row>
    <row r="2" ht="14.25" customHeight="1">
      <c r="A2" s="1"/>
      <c r="B2" s="2" t="s">
        <v>0</v>
      </c>
      <c r="C2" s="3"/>
      <c r="D2" s="3"/>
      <c r="E2" s="3"/>
      <c r="F2" s="3"/>
      <c r="G2" s="3"/>
      <c r="H2" s="4"/>
      <c r="J2" s="1"/>
      <c r="K2" s="1"/>
      <c r="L2" s="1"/>
      <c r="M2" s="1"/>
      <c r="N2" s="1"/>
      <c r="O2" s="1"/>
      <c r="P2" s="1"/>
      <c r="Q2" s="1"/>
      <c r="R2" s="1"/>
      <c r="S2" s="1"/>
      <c r="T2" s="1"/>
      <c r="U2" s="1"/>
      <c r="V2" s="1"/>
    </row>
    <row r="3" ht="14.25" customHeight="1">
      <c r="A3" s="1"/>
      <c r="B3" s="5"/>
      <c r="C3" s="6"/>
      <c r="D3" s="6"/>
      <c r="E3" s="6"/>
      <c r="F3" s="6"/>
      <c r="G3" s="6"/>
      <c r="H3" s="7"/>
      <c r="I3" s="1"/>
      <c r="J3" s="1"/>
      <c r="K3" s="1"/>
      <c r="L3" s="1"/>
      <c r="M3" s="1"/>
      <c r="N3" s="1"/>
      <c r="O3" s="1"/>
      <c r="P3" s="1"/>
      <c r="Q3" s="1"/>
      <c r="R3" s="1"/>
      <c r="S3" s="1"/>
      <c r="T3" s="1"/>
      <c r="U3" s="1"/>
      <c r="V3" s="1"/>
    </row>
    <row r="4" ht="63.0" customHeight="1">
      <c r="A4" s="1"/>
      <c r="B4" s="8" t="s">
        <v>1</v>
      </c>
      <c r="H4" s="9"/>
      <c r="I4" s="1"/>
      <c r="J4" s="1"/>
      <c r="K4" s="1"/>
      <c r="L4" s="1"/>
      <c r="M4" s="1"/>
      <c r="N4" s="1"/>
      <c r="O4" s="1"/>
      <c r="P4" s="1"/>
      <c r="Q4" s="1"/>
      <c r="R4" s="1"/>
      <c r="S4" s="1"/>
      <c r="T4" s="1"/>
      <c r="U4" s="1"/>
      <c r="V4" s="1"/>
    </row>
    <row r="5" ht="63.0" customHeight="1">
      <c r="A5" s="1"/>
      <c r="B5" s="10"/>
      <c r="C5" s="11"/>
      <c r="D5" s="11"/>
      <c r="E5" s="11"/>
      <c r="F5" s="11"/>
      <c r="G5" s="11"/>
      <c r="H5" s="12"/>
      <c r="I5" s="1"/>
      <c r="J5" s="1"/>
      <c r="K5" s="1"/>
      <c r="L5" s="1"/>
      <c r="M5" s="1"/>
      <c r="N5" s="1"/>
      <c r="O5" s="1"/>
      <c r="P5" s="1"/>
      <c r="Q5" s="1"/>
      <c r="R5" s="1"/>
      <c r="S5" s="1"/>
      <c r="T5" s="1"/>
      <c r="U5" s="1"/>
      <c r="V5" s="1"/>
    </row>
    <row r="6" ht="14.25" customHeight="1">
      <c r="A6" s="1"/>
      <c r="B6" s="13" t="s">
        <v>2</v>
      </c>
      <c r="C6" s="14"/>
      <c r="D6" s="14"/>
      <c r="E6" s="14"/>
      <c r="F6" s="14"/>
      <c r="G6" s="14"/>
      <c r="H6" s="15"/>
      <c r="I6" s="1"/>
      <c r="J6" s="1"/>
      <c r="K6" s="1"/>
      <c r="L6" s="1"/>
      <c r="M6" s="1"/>
      <c r="N6" s="1"/>
      <c r="O6" s="1"/>
      <c r="P6" s="1"/>
      <c r="Q6" s="1"/>
      <c r="R6" s="1"/>
      <c r="S6" s="1"/>
      <c r="T6" s="1"/>
      <c r="U6" s="1"/>
      <c r="V6" s="1"/>
    </row>
    <row r="7" ht="95.25" customHeight="1">
      <c r="A7" s="1"/>
      <c r="B7" s="16" t="s">
        <v>3</v>
      </c>
      <c r="C7" s="17"/>
      <c r="D7" s="17"/>
      <c r="E7" s="17"/>
      <c r="F7" s="17"/>
      <c r="G7" s="17"/>
      <c r="H7" s="18"/>
      <c r="I7" s="1"/>
      <c r="J7" s="1"/>
      <c r="K7" s="1"/>
      <c r="L7" s="1"/>
      <c r="M7" s="1"/>
      <c r="N7" s="1"/>
      <c r="O7" s="1"/>
      <c r="P7" s="1"/>
      <c r="Q7" s="1"/>
      <c r="R7" s="1"/>
      <c r="S7" s="1"/>
      <c r="T7" s="1"/>
      <c r="U7" s="1"/>
      <c r="V7" s="1"/>
    </row>
    <row r="8" ht="14.25" customHeight="1">
      <c r="A8" s="1"/>
      <c r="B8" s="19"/>
      <c r="C8" s="20"/>
      <c r="D8" s="20"/>
      <c r="E8" s="20"/>
      <c r="F8" s="20"/>
      <c r="G8" s="20"/>
      <c r="H8" s="21"/>
      <c r="I8" s="1"/>
      <c r="J8" s="1"/>
      <c r="K8" s="1"/>
      <c r="L8" s="1"/>
      <c r="M8" s="1"/>
      <c r="N8" s="1"/>
      <c r="O8" s="1"/>
      <c r="P8" s="1"/>
      <c r="Q8" s="1"/>
      <c r="R8" s="1"/>
      <c r="S8" s="1"/>
      <c r="T8" s="1"/>
      <c r="U8" s="1"/>
      <c r="V8" s="1"/>
    </row>
    <row r="9" ht="16.5" customHeight="1">
      <c r="A9" s="1"/>
      <c r="B9" s="22" t="s">
        <v>4</v>
      </c>
      <c r="H9" s="9"/>
      <c r="I9" s="1"/>
      <c r="J9" s="1"/>
      <c r="K9" s="1"/>
      <c r="L9" s="1"/>
      <c r="M9" s="1"/>
      <c r="N9" s="1"/>
      <c r="O9" s="1"/>
      <c r="P9" s="1"/>
      <c r="Q9" s="1"/>
      <c r="R9" s="1"/>
      <c r="S9" s="1"/>
      <c r="T9" s="1"/>
      <c r="U9" s="1"/>
      <c r="V9" s="1"/>
      <c r="W9" s="1"/>
      <c r="X9" s="1"/>
      <c r="Y9" s="1"/>
    </row>
    <row r="10" ht="44.25" customHeight="1">
      <c r="A10" s="1"/>
      <c r="B10" s="23"/>
      <c r="H10" s="9"/>
      <c r="I10" s="1"/>
      <c r="J10" s="1"/>
      <c r="K10" s="1"/>
      <c r="L10" s="1"/>
      <c r="M10" s="1"/>
      <c r="N10" s="1"/>
      <c r="O10" s="1"/>
      <c r="P10" s="1"/>
      <c r="Q10" s="1"/>
      <c r="R10" s="1"/>
      <c r="S10" s="1"/>
      <c r="T10" s="1"/>
      <c r="U10" s="1"/>
      <c r="V10" s="1"/>
      <c r="W10" s="1"/>
      <c r="X10" s="1"/>
      <c r="Y10" s="1"/>
    </row>
    <row r="11" ht="14.25" customHeight="1">
      <c r="A11" s="1"/>
      <c r="B11" s="24"/>
      <c r="C11" s="25"/>
      <c r="D11" s="26"/>
      <c r="E11" s="27"/>
      <c r="F11" s="27"/>
      <c r="G11" s="27"/>
      <c r="H11" s="28"/>
      <c r="I11" s="1"/>
      <c r="J11" s="1"/>
      <c r="K11" s="1"/>
      <c r="L11" s="1"/>
      <c r="M11" s="1"/>
      <c r="N11" s="1"/>
      <c r="O11" s="1"/>
      <c r="P11" s="1"/>
      <c r="Q11" s="1"/>
      <c r="R11" s="1"/>
      <c r="S11" s="1"/>
      <c r="T11" s="1"/>
      <c r="U11" s="1"/>
      <c r="V11" s="1"/>
      <c r="W11" s="1"/>
      <c r="X11" s="1"/>
      <c r="Y11" s="1"/>
    </row>
    <row r="12" ht="14.25" customHeight="1">
      <c r="A12" s="1"/>
      <c r="B12" s="24"/>
      <c r="C12" s="29" t="s">
        <v>5</v>
      </c>
      <c r="D12" s="30"/>
      <c r="E12" s="31" t="s">
        <v>6</v>
      </c>
      <c r="F12" s="32"/>
      <c r="G12" s="25"/>
      <c r="H12" s="28"/>
      <c r="I12" s="1"/>
      <c r="J12" s="1"/>
      <c r="K12" s="1"/>
      <c r="L12" s="1"/>
      <c r="M12" s="1"/>
      <c r="N12" s="1"/>
      <c r="O12" s="1"/>
      <c r="P12" s="1"/>
      <c r="Q12" s="1"/>
      <c r="R12" s="1"/>
      <c r="S12" s="1"/>
      <c r="T12" s="1"/>
      <c r="U12" s="1"/>
      <c r="V12" s="1"/>
      <c r="W12" s="1"/>
      <c r="X12" s="1"/>
      <c r="Y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row>
    <row r="39" ht="14.25" customHeight="1">
      <c r="A39" s="1"/>
      <c r="B39" s="24"/>
      <c r="C39" s="45"/>
      <c r="D39" s="45"/>
      <c r="E39" s="46"/>
      <c r="F39" s="46"/>
      <c r="G39" s="25"/>
      <c r="H39" s="28"/>
      <c r="I39" s="1"/>
      <c r="J39" s="1"/>
      <c r="K39" s="1"/>
      <c r="L39" s="1"/>
      <c r="M39" s="1"/>
      <c r="N39" s="1"/>
      <c r="O39" s="1"/>
      <c r="P39" s="1"/>
      <c r="Q39" s="1"/>
      <c r="R39" s="1"/>
      <c r="S39" s="1"/>
      <c r="T39" s="1"/>
      <c r="U39" s="1"/>
      <c r="V39" s="1"/>
      <c r="W39" s="1"/>
      <c r="X39" s="1"/>
      <c r="Y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row>
    <row r="44" ht="112.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row>
    <row r="45" ht="14.25" customHeight="1">
      <c r="A45" s="1"/>
      <c r="B45" s="50"/>
      <c r="C45" s="51"/>
      <c r="D45" s="51"/>
      <c r="E45" s="51"/>
      <c r="F45" s="51"/>
      <c r="G45" s="51"/>
      <c r="H45" s="52"/>
      <c r="I45" s="1"/>
      <c r="J45" s="1"/>
      <c r="K45" s="1"/>
      <c r="L45" s="1"/>
      <c r="M45" s="1"/>
      <c r="N45" s="1"/>
      <c r="O45" s="1"/>
      <c r="P45" s="1"/>
      <c r="Q45" s="1"/>
      <c r="R45" s="1"/>
      <c r="S45" s="1"/>
      <c r="T45" s="1"/>
      <c r="U45" s="1"/>
      <c r="V45" s="1"/>
      <c r="W45" s="1"/>
      <c r="X45" s="1"/>
      <c r="Y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2.63" defaultRowHeight="15.0"/>
  <cols>
    <col customWidth="1" min="1" max="2" width="12.5"/>
    <col customWidth="1" min="3" max="3" width="14.88"/>
    <col customWidth="1" min="4" max="4" width="12.5"/>
    <col customWidth="1" min="5" max="5" width="40.25"/>
    <col customWidth="1" min="6" max="26" width="12.5"/>
  </cols>
  <sheetData>
    <row r="1" ht="24.0" customHeight="1">
      <c r="A1" s="403"/>
      <c r="B1" s="404" t="s">
        <v>363</v>
      </c>
      <c r="C1" s="405"/>
      <c r="D1" s="405"/>
      <c r="E1" s="405"/>
      <c r="F1" s="406"/>
      <c r="G1" s="403"/>
      <c r="H1" s="403"/>
      <c r="I1" s="403"/>
      <c r="J1" s="403"/>
      <c r="K1" s="403"/>
      <c r="L1" s="403"/>
      <c r="M1" s="403"/>
      <c r="N1" s="403"/>
      <c r="O1" s="403"/>
      <c r="P1" s="403"/>
      <c r="Q1" s="403"/>
      <c r="R1" s="403"/>
      <c r="S1" s="403"/>
      <c r="T1" s="403"/>
      <c r="U1" s="403"/>
      <c r="V1" s="403"/>
      <c r="W1" s="403"/>
      <c r="X1" s="403"/>
      <c r="Y1" s="403"/>
      <c r="Z1" s="403"/>
    </row>
    <row r="2" ht="12.75" customHeight="1">
      <c r="A2" s="403"/>
      <c r="B2" s="407"/>
      <c r="C2" s="407"/>
      <c r="D2" s="407"/>
      <c r="E2" s="407"/>
      <c r="F2" s="407"/>
      <c r="G2" s="403"/>
      <c r="H2" s="403"/>
      <c r="I2" s="403"/>
      <c r="J2" s="403"/>
      <c r="K2" s="403"/>
      <c r="L2" s="403"/>
      <c r="M2" s="403"/>
      <c r="N2" s="403"/>
      <c r="O2" s="403"/>
      <c r="P2" s="403"/>
      <c r="Q2" s="403"/>
      <c r="R2" s="403"/>
      <c r="S2" s="403"/>
      <c r="T2" s="403"/>
      <c r="U2" s="403"/>
      <c r="V2" s="403"/>
      <c r="W2" s="403"/>
      <c r="X2" s="403"/>
      <c r="Y2" s="403"/>
      <c r="Z2" s="403"/>
    </row>
    <row r="3" ht="12.75" customHeight="1">
      <c r="A3" s="403"/>
      <c r="B3" s="408" t="s">
        <v>364</v>
      </c>
      <c r="C3" s="405"/>
      <c r="D3" s="409"/>
      <c r="E3" s="410" t="s">
        <v>365</v>
      </c>
      <c r="F3" s="411" t="s">
        <v>366</v>
      </c>
      <c r="G3" s="403"/>
      <c r="H3" s="403"/>
      <c r="I3" s="403"/>
      <c r="J3" s="403"/>
      <c r="K3" s="403"/>
      <c r="L3" s="403"/>
      <c r="M3" s="403"/>
      <c r="N3" s="403"/>
      <c r="O3" s="403"/>
      <c r="P3" s="403"/>
      <c r="Q3" s="403"/>
      <c r="R3" s="403"/>
      <c r="S3" s="403"/>
      <c r="T3" s="403"/>
      <c r="U3" s="403"/>
      <c r="V3" s="403"/>
      <c r="W3" s="403"/>
      <c r="X3" s="403"/>
      <c r="Y3" s="403"/>
      <c r="Z3" s="403"/>
    </row>
    <row r="4" ht="12.75" customHeight="1">
      <c r="A4" s="403"/>
      <c r="B4" s="412" t="s">
        <v>367</v>
      </c>
      <c r="C4" s="413" t="s">
        <v>129</v>
      </c>
      <c r="D4" s="414" t="s">
        <v>144</v>
      </c>
      <c r="E4" s="415" t="s">
        <v>368</v>
      </c>
      <c r="F4" s="416">
        <v>0.25</v>
      </c>
      <c r="G4" s="403"/>
      <c r="H4" s="403"/>
      <c r="I4" s="403"/>
      <c r="J4" s="403"/>
      <c r="K4" s="403"/>
      <c r="L4" s="403"/>
      <c r="M4" s="403"/>
      <c r="N4" s="403"/>
      <c r="O4" s="403"/>
      <c r="P4" s="403"/>
      <c r="Q4" s="403"/>
      <c r="R4" s="403"/>
      <c r="S4" s="403"/>
      <c r="T4" s="403"/>
      <c r="U4" s="403"/>
      <c r="V4" s="403"/>
      <c r="W4" s="403"/>
      <c r="X4" s="403"/>
      <c r="Y4" s="403"/>
      <c r="Z4" s="403"/>
    </row>
    <row r="5" ht="12.75" customHeight="1">
      <c r="A5" s="403"/>
      <c r="B5" s="417"/>
      <c r="C5" s="350"/>
      <c r="D5" s="418" t="s">
        <v>178</v>
      </c>
      <c r="E5" s="419" t="s">
        <v>369</v>
      </c>
      <c r="F5" s="420">
        <v>0.15</v>
      </c>
      <c r="G5" s="403"/>
      <c r="H5" s="403"/>
      <c r="I5" s="403"/>
      <c r="J5" s="403"/>
      <c r="K5" s="403"/>
      <c r="L5" s="403"/>
      <c r="M5" s="403"/>
      <c r="N5" s="403"/>
      <c r="O5" s="403"/>
      <c r="P5" s="403"/>
      <c r="Q5" s="403"/>
      <c r="R5" s="403"/>
      <c r="S5" s="403"/>
      <c r="T5" s="403"/>
      <c r="U5" s="403"/>
      <c r="V5" s="403"/>
      <c r="W5" s="403"/>
      <c r="X5" s="403"/>
      <c r="Y5" s="403"/>
      <c r="Z5" s="403"/>
    </row>
    <row r="6" ht="12.75" customHeight="1">
      <c r="A6" s="403"/>
      <c r="B6" s="417"/>
      <c r="C6" s="354"/>
      <c r="D6" s="418" t="s">
        <v>169</v>
      </c>
      <c r="E6" s="419" t="s">
        <v>370</v>
      </c>
      <c r="F6" s="420">
        <v>0.1</v>
      </c>
      <c r="G6" s="403"/>
      <c r="H6" s="403"/>
      <c r="I6" s="403"/>
      <c r="J6" s="403"/>
      <c r="K6" s="403"/>
      <c r="L6" s="403"/>
      <c r="M6" s="403"/>
      <c r="N6" s="403"/>
      <c r="O6" s="403"/>
      <c r="P6" s="403"/>
      <c r="Q6" s="403"/>
      <c r="R6" s="403"/>
      <c r="S6" s="403"/>
      <c r="T6" s="403"/>
      <c r="U6" s="403"/>
      <c r="V6" s="403"/>
      <c r="W6" s="403"/>
      <c r="X6" s="403"/>
      <c r="Y6" s="403"/>
      <c r="Z6" s="403"/>
    </row>
    <row r="7" ht="12.75" customHeight="1">
      <c r="A7" s="403"/>
      <c r="B7" s="417"/>
      <c r="C7" s="421" t="s">
        <v>130</v>
      </c>
      <c r="D7" s="418" t="s">
        <v>162</v>
      </c>
      <c r="E7" s="419" t="s">
        <v>371</v>
      </c>
      <c r="F7" s="420">
        <v>0.25</v>
      </c>
      <c r="G7" s="403"/>
      <c r="H7" s="403"/>
      <c r="I7" s="403"/>
      <c r="J7" s="403"/>
      <c r="K7" s="403"/>
      <c r="L7" s="403"/>
      <c r="M7" s="403"/>
      <c r="N7" s="403"/>
      <c r="O7" s="403"/>
      <c r="P7" s="403"/>
      <c r="Q7" s="403"/>
      <c r="R7" s="403"/>
      <c r="S7" s="403"/>
      <c r="T7" s="403"/>
      <c r="U7" s="403"/>
      <c r="V7" s="403"/>
      <c r="W7" s="403"/>
      <c r="X7" s="403"/>
      <c r="Y7" s="403"/>
      <c r="Z7" s="403"/>
    </row>
    <row r="8" ht="12.75" customHeight="1">
      <c r="A8" s="403"/>
      <c r="B8" s="422"/>
      <c r="C8" s="354"/>
      <c r="D8" s="418" t="s">
        <v>145</v>
      </c>
      <c r="E8" s="419" t="s">
        <v>372</v>
      </c>
      <c r="F8" s="420">
        <v>0.15</v>
      </c>
      <c r="G8" s="403"/>
      <c r="H8" s="403"/>
      <c r="I8" s="403"/>
      <c r="J8" s="403"/>
      <c r="K8" s="403"/>
      <c r="L8" s="403"/>
      <c r="M8" s="403"/>
      <c r="N8" s="403"/>
      <c r="O8" s="403"/>
      <c r="P8" s="403"/>
      <c r="Q8" s="403"/>
      <c r="R8" s="403"/>
      <c r="S8" s="403"/>
      <c r="T8" s="403"/>
      <c r="U8" s="403"/>
      <c r="V8" s="403"/>
      <c r="W8" s="403"/>
      <c r="X8" s="403"/>
      <c r="Y8" s="403"/>
      <c r="Z8" s="403"/>
    </row>
    <row r="9" ht="12.75" customHeight="1">
      <c r="A9" s="403"/>
      <c r="B9" s="423" t="s">
        <v>373</v>
      </c>
      <c r="C9" s="421" t="s">
        <v>132</v>
      </c>
      <c r="D9" s="418" t="s">
        <v>146</v>
      </c>
      <c r="E9" s="419" t="s">
        <v>374</v>
      </c>
      <c r="F9" s="424" t="s">
        <v>375</v>
      </c>
      <c r="G9" s="403"/>
      <c r="H9" s="403"/>
      <c r="I9" s="403"/>
      <c r="J9" s="403"/>
      <c r="K9" s="403"/>
      <c r="L9" s="403"/>
      <c r="M9" s="403"/>
      <c r="N9" s="403"/>
      <c r="O9" s="403"/>
      <c r="P9" s="403"/>
      <c r="Q9" s="403"/>
      <c r="R9" s="403"/>
      <c r="S9" s="403"/>
      <c r="T9" s="403"/>
      <c r="U9" s="403"/>
      <c r="V9" s="403"/>
      <c r="W9" s="403"/>
      <c r="X9" s="403"/>
      <c r="Y9" s="403"/>
      <c r="Z9" s="403"/>
    </row>
    <row r="10" ht="12.75" customHeight="1">
      <c r="A10" s="403"/>
      <c r="B10" s="417"/>
      <c r="C10" s="354"/>
      <c r="D10" s="418" t="s">
        <v>376</v>
      </c>
      <c r="E10" s="419" t="s">
        <v>377</v>
      </c>
      <c r="F10" s="424" t="s">
        <v>375</v>
      </c>
      <c r="G10" s="403"/>
      <c r="H10" s="403"/>
      <c r="I10" s="403"/>
      <c r="J10" s="403"/>
      <c r="K10" s="403"/>
      <c r="L10" s="403"/>
      <c r="M10" s="403"/>
      <c r="N10" s="403"/>
      <c r="O10" s="403"/>
      <c r="P10" s="403"/>
      <c r="Q10" s="403"/>
      <c r="R10" s="403"/>
      <c r="S10" s="403"/>
      <c r="T10" s="403"/>
      <c r="U10" s="403"/>
      <c r="V10" s="403"/>
      <c r="W10" s="403"/>
      <c r="X10" s="403"/>
      <c r="Y10" s="403"/>
      <c r="Z10" s="403"/>
    </row>
    <row r="11" ht="12.75" customHeight="1">
      <c r="A11" s="403"/>
      <c r="B11" s="417"/>
      <c r="C11" s="421" t="s">
        <v>133</v>
      </c>
      <c r="D11" s="418" t="s">
        <v>147</v>
      </c>
      <c r="E11" s="419" t="s">
        <v>378</v>
      </c>
      <c r="F11" s="424" t="s">
        <v>375</v>
      </c>
      <c r="G11" s="403"/>
      <c r="H11" s="403"/>
      <c r="I11" s="403"/>
      <c r="J11" s="403"/>
      <c r="K11" s="403"/>
      <c r="L11" s="403"/>
      <c r="M11" s="403"/>
      <c r="N11" s="403"/>
      <c r="O11" s="403"/>
      <c r="P11" s="403"/>
      <c r="Q11" s="403"/>
      <c r="R11" s="403"/>
      <c r="S11" s="403"/>
      <c r="T11" s="403"/>
      <c r="U11" s="403"/>
      <c r="V11" s="403"/>
      <c r="W11" s="403"/>
      <c r="X11" s="403"/>
      <c r="Y11" s="403"/>
      <c r="Z11" s="403"/>
    </row>
    <row r="12" ht="12.75" customHeight="1">
      <c r="A12" s="403"/>
      <c r="B12" s="417"/>
      <c r="C12" s="354"/>
      <c r="D12" s="418" t="s">
        <v>379</v>
      </c>
      <c r="E12" s="419" t="s">
        <v>380</v>
      </c>
      <c r="F12" s="424" t="s">
        <v>375</v>
      </c>
      <c r="G12" s="403"/>
      <c r="H12" s="403"/>
      <c r="I12" s="403"/>
      <c r="J12" s="403"/>
      <c r="K12" s="403"/>
      <c r="L12" s="403"/>
      <c r="M12" s="403"/>
      <c r="N12" s="403"/>
      <c r="O12" s="403"/>
      <c r="P12" s="403"/>
      <c r="Q12" s="403"/>
      <c r="R12" s="403"/>
      <c r="S12" s="403"/>
      <c r="T12" s="403"/>
      <c r="U12" s="403"/>
      <c r="V12" s="403"/>
      <c r="W12" s="403"/>
      <c r="X12" s="403"/>
      <c r="Y12" s="403"/>
      <c r="Z12" s="403"/>
    </row>
    <row r="13" ht="12.75" customHeight="1">
      <c r="A13" s="403"/>
      <c r="B13" s="417"/>
      <c r="C13" s="421" t="s">
        <v>134</v>
      </c>
      <c r="D13" s="418" t="s">
        <v>148</v>
      </c>
      <c r="E13" s="419" t="s">
        <v>381</v>
      </c>
      <c r="F13" s="424" t="s">
        <v>375</v>
      </c>
      <c r="G13" s="403"/>
      <c r="H13" s="403"/>
      <c r="I13" s="403"/>
      <c r="J13" s="403"/>
      <c r="K13" s="403"/>
      <c r="L13" s="403"/>
      <c r="M13" s="403"/>
      <c r="N13" s="403"/>
      <c r="O13" s="403"/>
      <c r="P13" s="403"/>
      <c r="Q13" s="403"/>
      <c r="R13" s="403"/>
      <c r="S13" s="403"/>
      <c r="T13" s="403"/>
      <c r="U13" s="403"/>
      <c r="V13" s="403"/>
      <c r="W13" s="403"/>
      <c r="X13" s="403"/>
      <c r="Y13" s="403"/>
      <c r="Z13" s="403"/>
    </row>
    <row r="14" ht="12.75" customHeight="1">
      <c r="A14" s="403"/>
      <c r="B14" s="425"/>
      <c r="C14" s="426"/>
      <c r="D14" s="427" t="s">
        <v>382</v>
      </c>
      <c r="E14" s="428" t="s">
        <v>383</v>
      </c>
      <c r="F14" s="429" t="s">
        <v>375</v>
      </c>
      <c r="G14" s="403"/>
      <c r="H14" s="403"/>
      <c r="I14" s="403"/>
      <c r="J14" s="403"/>
      <c r="K14" s="403"/>
      <c r="L14" s="403"/>
      <c r="M14" s="403"/>
      <c r="N14" s="403"/>
      <c r="O14" s="403"/>
      <c r="P14" s="403"/>
      <c r="Q14" s="403"/>
      <c r="R14" s="403"/>
      <c r="S14" s="403"/>
      <c r="T14" s="403"/>
      <c r="U14" s="403"/>
      <c r="V14" s="403"/>
      <c r="W14" s="403"/>
      <c r="X14" s="403"/>
      <c r="Y14" s="403"/>
      <c r="Z14" s="403"/>
    </row>
    <row r="15" ht="49.5" customHeight="1">
      <c r="A15" s="403"/>
      <c r="B15" s="430" t="s">
        <v>384</v>
      </c>
      <c r="C15" s="48"/>
      <c r="D15" s="48"/>
      <c r="E15" s="48"/>
      <c r="F15" s="69"/>
      <c r="G15" s="403"/>
      <c r="H15" s="403"/>
      <c r="I15" s="403"/>
      <c r="J15" s="403"/>
      <c r="K15" s="403"/>
      <c r="L15" s="403"/>
      <c r="M15" s="403"/>
      <c r="N15" s="403"/>
      <c r="O15" s="403"/>
      <c r="P15" s="403"/>
      <c r="Q15" s="403"/>
      <c r="R15" s="403"/>
      <c r="S15" s="403"/>
      <c r="T15" s="403"/>
      <c r="U15" s="403"/>
      <c r="V15" s="403"/>
      <c r="W15" s="403"/>
      <c r="X15" s="403"/>
      <c r="Y15" s="403"/>
      <c r="Z15" s="403"/>
    </row>
    <row r="16" ht="27.0" customHeight="1">
      <c r="A16" s="403"/>
      <c r="B16" s="431"/>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row>
    <row r="17" ht="12.75" customHeight="1">
      <c r="A17" s="403"/>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row>
    <row r="18" ht="12.75" customHeight="1">
      <c r="A18" s="403"/>
      <c r="B18" s="403"/>
      <c r="C18" s="403"/>
      <c r="D18" s="403"/>
      <c r="E18" s="403"/>
      <c r="F18" s="403"/>
      <c r="G18" s="403"/>
      <c r="H18" s="403"/>
      <c r="I18" s="403"/>
      <c r="J18" s="403"/>
      <c r="K18" s="403"/>
      <c r="L18" s="403"/>
      <c r="M18" s="403"/>
      <c r="N18" s="403"/>
      <c r="O18" s="403"/>
      <c r="P18" s="403"/>
      <c r="Q18" s="403"/>
      <c r="R18" s="403"/>
      <c r="S18" s="403"/>
      <c r="T18" s="403"/>
      <c r="U18" s="403"/>
      <c r="V18" s="403"/>
      <c r="W18" s="403"/>
      <c r="X18" s="403"/>
      <c r="Y18" s="403"/>
      <c r="Z18" s="403"/>
    </row>
    <row r="19" ht="12.75" customHeight="1">
      <c r="A19" s="403"/>
      <c r="B19" s="403"/>
      <c r="C19" s="403"/>
      <c r="D19" s="403"/>
      <c r="E19" s="403"/>
      <c r="F19" s="403"/>
      <c r="G19" s="403"/>
      <c r="H19" s="403"/>
      <c r="I19" s="403"/>
      <c r="J19" s="403"/>
      <c r="K19" s="403"/>
      <c r="L19" s="403"/>
      <c r="M19" s="403"/>
      <c r="N19" s="403"/>
      <c r="O19" s="403"/>
      <c r="P19" s="403"/>
      <c r="Q19" s="403"/>
      <c r="R19" s="403"/>
      <c r="S19" s="403"/>
      <c r="T19" s="403"/>
      <c r="U19" s="403"/>
      <c r="V19" s="403"/>
      <c r="W19" s="403"/>
      <c r="X19" s="403"/>
      <c r="Y19" s="403"/>
      <c r="Z19" s="403"/>
    </row>
    <row r="20" ht="12.75" customHeight="1">
      <c r="A20" s="403"/>
      <c r="B20" s="403"/>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row>
    <row r="21" ht="12.75" customHeight="1">
      <c r="A21" s="403"/>
      <c r="B21" s="403"/>
      <c r="C21" s="403"/>
      <c r="D21" s="403"/>
      <c r="E21" s="403"/>
      <c r="F21" s="403"/>
      <c r="G21" s="403"/>
      <c r="H21" s="403"/>
      <c r="I21" s="403"/>
      <c r="J21" s="403"/>
      <c r="K21" s="403"/>
      <c r="L21" s="403"/>
      <c r="M21" s="403"/>
      <c r="N21" s="403"/>
      <c r="O21" s="403"/>
      <c r="P21" s="403"/>
      <c r="Q21" s="403"/>
      <c r="R21" s="403"/>
      <c r="S21" s="403"/>
      <c r="T21" s="403"/>
      <c r="U21" s="403"/>
      <c r="V21" s="403"/>
      <c r="W21" s="403"/>
      <c r="X21" s="403"/>
      <c r="Y21" s="403"/>
      <c r="Z21" s="403"/>
    </row>
    <row r="22" ht="12.75" customHeight="1">
      <c r="A22" s="403"/>
      <c r="B22" s="403"/>
      <c r="C22" s="403"/>
      <c r="D22" s="403"/>
      <c r="E22" s="403"/>
      <c r="F22" s="403"/>
      <c r="G22" s="403"/>
      <c r="H22" s="403"/>
      <c r="I22" s="403"/>
      <c r="J22" s="403"/>
      <c r="K22" s="403"/>
      <c r="L22" s="403"/>
      <c r="M22" s="403"/>
      <c r="N22" s="403"/>
      <c r="O22" s="403"/>
      <c r="P22" s="403"/>
      <c r="Q22" s="403"/>
      <c r="R22" s="403"/>
      <c r="S22" s="403"/>
      <c r="T22" s="403"/>
      <c r="U22" s="403"/>
      <c r="V22" s="403"/>
      <c r="W22" s="403"/>
      <c r="X22" s="403"/>
      <c r="Y22" s="403"/>
      <c r="Z22" s="403"/>
    </row>
    <row r="23" ht="12.75" customHeight="1">
      <c r="A23" s="403"/>
      <c r="B23" s="403"/>
      <c r="C23" s="403"/>
      <c r="D23" s="403"/>
      <c r="E23" s="403"/>
      <c r="F23" s="403"/>
      <c r="G23" s="403"/>
      <c r="H23" s="403"/>
      <c r="I23" s="403"/>
      <c r="J23" s="403"/>
      <c r="K23" s="403"/>
      <c r="L23" s="403"/>
      <c r="M23" s="403"/>
      <c r="N23" s="403"/>
      <c r="O23" s="403"/>
      <c r="P23" s="403"/>
      <c r="Q23" s="403"/>
      <c r="R23" s="403"/>
      <c r="S23" s="403"/>
      <c r="T23" s="403"/>
      <c r="U23" s="403"/>
      <c r="V23" s="403"/>
      <c r="W23" s="403"/>
      <c r="X23" s="403"/>
      <c r="Y23" s="403"/>
      <c r="Z23" s="403"/>
    </row>
    <row r="24" ht="12.75" customHeight="1">
      <c r="A24" s="403"/>
      <c r="B24" s="403"/>
      <c r="C24" s="403"/>
      <c r="D24" s="403"/>
      <c r="E24" s="403"/>
      <c r="F24" s="403"/>
      <c r="G24" s="403"/>
      <c r="H24" s="403"/>
      <c r="I24" s="403"/>
      <c r="J24" s="403"/>
      <c r="K24" s="403"/>
      <c r="L24" s="403"/>
      <c r="M24" s="403"/>
      <c r="N24" s="403"/>
      <c r="O24" s="403"/>
      <c r="P24" s="403"/>
      <c r="Q24" s="403"/>
      <c r="R24" s="403"/>
      <c r="S24" s="403"/>
      <c r="T24" s="403"/>
      <c r="U24" s="403"/>
      <c r="V24" s="403"/>
      <c r="W24" s="403"/>
      <c r="X24" s="403"/>
      <c r="Y24" s="403"/>
      <c r="Z24" s="403"/>
    </row>
    <row r="25" ht="12.75" customHeight="1">
      <c r="A25" s="403"/>
      <c r="B25" s="403"/>
      <c r="C25" s="403"/>
      <c r="D25" s="403"/>
      <c r="E25" s="403"/>
      <c r="F25" s="403"/>
      <c r="G25" s="403"/>
      <c r="H25" s="403"/>
      <c r="I25" s="403"/>
      <c r="J25" s="403"/>
      <c r="K25" s="403"/>
      <c r="L25" s="403"/>
      <c r="M25" s="403"/>
      <c r="N25" s="403"/>
      <c r="O25" s="403"/>
      <c r="P25" s="403"/>
      <c r="Q25" s="403"/>
      <c r="R25" s="403"/>
      <c r="S25" s="403"/>
      <c r="T25" s="403"/>
      <c r="U25" s="403"/>
      <c r="V25" s="403"/>
      <c r="W25" s="403"/>
      <c r="X25" s="403"/>
      <c r="Y25" s="403"/>
      <c r="Z25" s="403"/>
    </row>
    <row r="26" ht="12.75" customHeight="1">
      <c r="A26" s="403"/>
      <c r="B26" s="403"/>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row>
    <row r="27" ht="12.75" customHeight="1">
      <c r="A27" s="403"/>
      <c r="B27" s="403"/>
      <c r="C27" s="403"/>
      <c r="D27" s="403"/>
      <c r="E27" s="403"/>
      <c r="F27" s="403"/>
      <c r="G27" s="403"/>
      <c r="H27" s="403"/>
      <c r="I27" s="403"/>
      <c r="J27" s="403"/>
      <c r="K27" s="403"/>
      <c r="L27" s="403"/>
      <c r="M27" s="403"/>
      <c r="N27" s="403"/>
      <c r="O27" s="403"/>
      <c r="P27" s="403"/>
      <c r="Q27" s="403"/>
      <c r="R27" s="403"/>
      <c r="S27" s="403"/>
      <c r="T27" s="403"/>
      <c r="U27" s="403"/>
      <c r="V27" s="403"/>
      <c r="W27" s="403"/>
      <c r="X27" s="403"/>
      <c r="Y27" s="403"/>
      <c r="Z27" s="403"/>
    </row>
    <row r="28" ht="12.75" customHeight="1">
      <c r="A28" s="403"/>
      <c r="B28" s="403"/>
      <c r="C28" s="403"/>
      <c r="D28" s="403"/>
      <c r="E28" s="403"/>
      <c r="F28" s="403"/>
      <c r="G28" s="403"/>
      <c r="H28" s="403"/>
      <c r="I28" s="403"/>
      <c r="J28" s="403"/>
      <c r="K28" s="403"/>
      <c r="L28" s="403"/>
      <c r="M28" s="403"/>
      <c r="N28" s="403"/>
      <c r="O28" s="403"/>
      <c r="P28" s="403"/>
      <c r="Q28" s="403"/>
      <c r="R28" s="403"/>
      <c r="S28" s="403"/>
      <c r="T28" s="403"/>
      <c r="U28" s="403"/>
      <c r="V28" s="403"/>
      <c r="W28" s="403"/>
      <c r="X28" s="403"/>
      <c r="Y28" s="403"/>
      <c r="Z28" s="403"/>
    </row>
    <row r="29" ht="12.75" customHeight="1">
      <c r="A29" s="403"/>
      <c r="B29" s="403"/>
      <c r="C29" s="403"/>
      <c r="D29" s="403"/>
      <c r="E29" s="403"/>
      <c r="F29" s="403"/>
      <c r="G29" s="403"/>
      <c r="H29" s="403"/>
      <c r="I29" s="403"/>
      <c r="J29" s="403"/>
      <c r="K29" s="403"/>
      <c r="L29" s="403"/>
      <c r="M29" s="403"/>
      <c r="N29" s="403"/>
      <c r="O29" s="403"/>
      <c r="P29" s="403"/>
      <c r="Q29" s="403"/>
      <c r="R29" s="403"/>
      <c r="S29" s="403"/>
      <c r="T29" s="403"/>
      <c r="U29" s="403"/>
      <c r="V29" s="403"/>
      <c r="W29" s="403"/>
      <c r="X29" s="403"/>
      <c r="Y29" s="403"/>
      <c r="Z29" s="403"/>
    </row>
    <row r="30" ht="12.75" customHeight="1">
      <c r="A30" s="403"/>
      <c r="B30" s="403"/>
      <c r="C30" s="403"/>
      <c r="D30" s="403"/>
      <c r="E30" s="403"/>
      <c r="F30" s="403"/>
      <c r="G30" s="403"/>
      <c r="H30" s="403"/>
      <c r="I30" s="403"/>
      <c r="J30" s="403"/>
      <c r="K30" s="403"/>
      <c r="L30" s="403"/>
      <c r="M30" s="403"/>
      <c r="N30" s="403"/>
      <c r="O30" s="403"/>
      <c r="P30" s="403"/>
      <c r="Q30" s="403"/>
      <c r="R30" s="403"/>
      <c r="S30" s="403"/>
      <c r="T30" s="403"/>
      <c r="U30" s="403"/>
      <c r="V30" s="403"/>
      <c r="W30" s="403"/>
      <c r="X30" s="403"/>
      <c r="Y30" s="403"/>
      <c r="Z30" s="403"/>
    </row>
    <row r="31" ht="12.75" customHeight="1">
      <c r="A31" s="403"/>
      <c r="B31" s="403"/>
      <c r="C31" s="403"/>
      <c r="D31" s="403"/>
      <c r="E31" s="403"/>
      <c r="F31" s="403"/>
      <c r="G31" s="403"/>
      <c r="H31" s="403"/>
      <c r="I31" s="403"/>
      <c r="J31" s="403"/>
      <c r="K31" s="403"/>
      <c r="L31" s="403"/>
      <c r="M31" s="403"/>
      <c r="N31" s="403"/>
      <c r="O31" s="403"/>
      <c r="P31" s="403"/>
      <c r="Q31" s="403"/>
      <c r="R31" s="403"/>
      <c r="S31" s="403"/>
      <c r="T31" s="403"/>
      <c r="U31" s="403"/>
      <c r="V31" s="403"/>
      <c r="W31" s="403"/>
      <c r="X31" s="403"/>
      <c r="Y31" s="403"/>
      <c r="Z31" s="403"/>
    </row>
    <row r="32" ht="12.75" customHeight="1">
      <c r="A32" s="403"/>
      <c r="B32" s="403"/>
      <c r="C32" s="403"/>
      <c r="D32" s="403"/>
      <c r="E32" s="403"/>
      <c r="F32" s="403"/>
      <c r="G32" s="403"/>
      <c r="H32" s="403"/>
      <c r="I32" s="403"/>
      <c r="J32" s="403"/>
      <c r="K32" s="403"/>
      <c r="L32" s="403"/>
      <c r="M32" s="403"/>
      <c r="N32" s="403"/>
      <c r="O32" s="403"/>
      <c r="P32" s="403"/>
      <c r="Q32" s="403"/>
      <c r="R32" s="403"/>
      <c r="S32" s="403"/>
      <c r="T32" s="403"/>
      <c r="U32" s="403"/>
      <c r="V32" s="403"/>
      <c r="W32" s="403"/>
      <c r="X32" s="403"/>
      <c r="Y32" s="403"/>
      <c r="Z32" s="403"/>
    </row>
    <row r="33" ht="12.75" customHeight="1">
      <c r="A33" s="403"/>
      <c r="B33" s="403"/>
      <c r="C33" s="403"/>
      <c r="D33" s="403"/>
      <c r="E33" s="403"/>
      <c r="F33" s="403"/>
      <c r="G33" s="403"/>
      <c r="H33" s="403"/>
      <c r="I33" s="403"/>
      <c r="J33" s="403"/>
      <c r="K33" s="403"/>
      <c r="L33" s="403"/>
      <c r="M33" s="403"/>
      <c r="N33" s="403"/>
      <c r="O33" s="403"/>
      <c r="P33" s="403"/>
      <c r="Q33" s="403"/>
      <c r="R33" s="403"/>
      <c r="S33" s="403"/>
      <c r="T33" s="403"/>
      <c r="U33" s="403"/>
      <c r="V33" s="403"/>
      <c r="W33" s="403"/>
      <c r="X33" s="403"/>
      <c r="Y33" s="403"/>
      <c r="Z33" s="403"/>
    </row>
    <row r="34" ht="12.75" customHeight="1">
      <c r="A34" s="403"/>
      <c r="B34" s="403"/>
      <c r="C34" s="403"/>
      <c r="D34" s="403"/>
      <c r="E34" s="403"/>
      <c r="F34" s="403"/>
      <c r="G34" s="403"/>
      <c r="H34" s="403"/>
      <c r="I34" s="403"/>
      <c r="J34" s="403"/>
      <c r="K34" s="403"/>
      <c r="L34" s="403"/>
      <c r="M34" s="403"/>
      <c r="N34" s="403"/>
      <c r="O34" s="403"/>
      <c r="P34" s="403"/>
      <c r="Q34" s="403"/>
      <c r="R34" s="403"/>
      <c r="S34" s="403"/>
      <c r="T34" s="403"/>
      <c r="U34" s="403"/>
      <c r="V34" s="403"/>
      <c r="W34" s="403"/>
      <c r="X34" s="403"/>
      <c r="Y34" s="403"/>
      <c r="Z34" s="403"/>
    </row>
    <row r="35" ht="12.75" customHeight="1">
      <c r="A35" s="403"/>
      <c r="B35" s="403"/>
      <c r="C35" s="403"/>
      <c r="D35" s="403"/>
      <c r="E35" s="403"/>
      <c r="F35" s="403"/>
      <c r="G35" s="403"/>
      <c r="H35" s="403"/>
      <c r="I35" s="403"/>
      <c r="J35" s="403"/>
      <c r="K35" s="403"/>
      <c r="L35" s="403"/>
      <c r="M35" s="403"/>
      <c r="N35" s="403"/>
      <c r="O35" s="403"/>
      <c r="P35" s="403"/>
      <c r="Q35" s="403"/>
      <c r="R35" s="403"/>
      <c r="S35" s="403"/>
      <c r="T35" s="403"/>
      <c r="U35" s="403"/>
      <c r="V35" s="403"/>
      <c r="W35" s="403"/>
      <c r="X35" s="403"/>
      <c r="Y35" s="403"/>
      <c r="Z35" s="403"/>
    </row>
    <row r="36" ht="12.75" customHeight="1">
      <c r="A36" s="403"/>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row>
    <row r="37" ht="12.75" customHeight="1">
      <c r="A37" s="403"/>
      <c r="B37" s="403"/>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3"/>
    </row>
    <row r="38" ht="12.75" customHeight="1">
      <c r="A38" s="403"/>
      <c r="B38" s="403"/>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row>
    <row r="39" ht="12.75" customHeight="1">
      <c r="A39" s="403"/>
      <c r="B39" s="403"/>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3"/>
    </row>
    <row r="40" ht="12.75" customHeight="1">
      <c r="A40" s="403"/>
      <c r="B40" s="403"/>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row>
    <row r="41" ht="12.75" customHeight="1">
      <c r="A41" s="403"/>
      <c r="B41" s="403"/>
      <c r="C41" s="403"/>
      <c r="D41" s="403"/>
      <c r="E41" s="403"/>
      <c r="F41" s="403"/>
      <c r="G41" s="403"/>
      <c r="H41" s="403"/>
      <c r="I41" s="403"/>
      <c r="J41" s="403"/>
      <c r="K41" s="403"/>
      <c r="L41" s="403"/>
      <c r="M41" s="403"/>
      <c r="N41" s="403"/>
      <c r="O41" s="403"/>
      <c r="P41" s="403"/>
      <c r="Q41" s="403"/>
      <c r="R41" s="403"/>
      <c r="S41" s="403"/>
      <c r="T41" s="403"/>
      <c r="U41" s="403"/>
      <c r="V41" s="403"/>
      <c r="W41" s="403"/>
      <c r="X41" s="403"/>
      <c r="Y41" s="403"/>
      <c r="Z41" s="403"/>
    </row>
    <row r="42" ht="12.75" customHeight="1">
      <c r="A42" s="403"/>
      <c r="B42" s="403"/>
      <c r="C42" s="403"/>
      <c r="D42" s="403"/>
      <c r="E42" s="403"/>
      <c r="F42" s="403"/>
      <c r="G42" s="403"/>
      <c r="H42" s="403"/>
      <c r="I42" s="403"/>
      <c r="J42" s="403"/>
      <c r="K42" s="403"/>
      <c r="L42" s="403"/>
      <c r="M42" s="403"/>
      <c r="N42" s="403"/>
      <c r="O42" s="403"/>
      <c r="P42" s="403"/>
      <c r="Q42" s="403"/>
      <c r="R42" s="403"/>
      <c r="S42" s="403"/>
      <c r="T42" s="403"/>
      <c r="U42" s="403"/>
      <c r="V42" s="403"/>
      <c r="W42" s="403"/>
      <c r="X42" s="403"/>
      <c r="Y42" s="403"/>
      <c r="Z42" s="403"/>
    </row>
    <row r="43" ht="12.75" customHeight="1">
      <c r="A43" s="403"/>
      <c r="B43" s="403"/>
      <c r="C43" s="403"/>
      <c r="D43" s="403"/>
      <c r="E43" s="403"/>
      <c r="F43" s="403"/>
      <c r="G43" s="403"/>
      <c r="H43" s="403"/>
      <c r="I43" s="403"/>
      <c r="J43" s="403"/>
      <c r="K43" s="403"/>
      <c r="L43" s="403"/>
      <c r="M43" s="403"/>
      <c r="N43" s="403"/>
      <c r="O43" s="403"/>
      <c r="P43" s="403"/>
      <c r="Q43" s="403"/>
      <c r="R43" s="403"/>
      <c r="S43" s="403"/>
      <c r="T43" s="403"/>
      <c r="U43" s="403"/>
      <c r="V43" s="403"/>
      <c r="W43" s="403"/>
      <c r="X43" s="403"/>
      <c r="Y43" s="403"/>
      <c r="Z43" s="403"/>
    </row>
    <row r="44" ht="12.75" customHeight="1">
      <c r="A44" s="403"/>
      <c r="B44" s="403"/>
      <c r="C44" s="403"/>
      <c r="D44" s="403"/>
      <c r="E44" s="403"/>
      <c r="F44" s="403"/>
      <c r="G44" s="403"/>
      <c r="H44" s="403"/>
      <c r="I44" s="403"/>
      <c r="J44" s="403"/>
      <c r="K44" s="403"/>
      <c r="L44" s="403"/>
      <c r="M44" s="403"/>
      <c r="N44" s="403"/>
      <c r="O44" s="403"/>
      <c r="P44" s="403"/>
      <c r="Q44" s="403"/>
      <c r="R44" s="403"/>
      <c r="S44" s="403"/>
      <c r="T44" s="403"/>
      <c r="U44" s="403"/>
      <c r="V44" s="403"/>
      <c r="W44" s="403"/>
      <c r="X44" s="403"/>
      <c r="Y44" s="403"/>
      <c r="Z44" s="403"/>
    </row>
    <row r="45" ht="12.75" customHeight="1">
      <c r="A45" s="403"/>
      <c r="B45" s="403"/>
      <c r="C45" s="403"/>
      <c r="D45" s="403"/>
      <c r="E45" s="403"/>
      <c r="F45" s="403"/>
      <c r="G45" s="403"/>
      <c r="H45" s="403"/>
      <c r="I45" s="403"/>
      <c r="J45" s="403"/>
      <c r="K45" s="403"/>
      <c r="L45" s="403"/>
      <c r="M45" s="403"/>
      <c r="N45" s="403"/>
      <c r="O45" s="403"/>
      <c r="P45" s="403"/>
      <c r="Q45" s="403"/>
      <c r="R45" s="403"/>
      <c r="S45" s="403"/>
      <c r="T45" s="403"/>
      <c r="U45" s="403"/>
      <c r="V45" s="403"/>
      <c r="W45" s="403"/>
      <c r="X45" s="403"/>
      <c r="Y45" s="403"/>
      <c r="Z45" s="403"/>
    </row>
    <row r="46" ht="12.75" customHeight="1">
      <c r="A46" s="403"/>
      <c r="B46" s="403"/>
      <c r="C46" s="403"/>
      <c r="D46" s="403"/>
      <c r="E46" s="403"/>
      <c r="F46" s="403"/>
      <c r="G46" s="403"/>
      <c r="H46" s="403"/>
      <c r="I46" s="403"/>
      <c r="J46" s="403"/>
      <c r="K46" s="403"/>
      <c r="L46" s="403"/>
      <c r="M46" s="403"/>
      <c r="N46" s="403"/>
      <c r="O46" s="403"/>
      <c r="P46" s="403"/>
      <c r="Q46" s="403"/>
      <c r="R46" s="403"/>
      <c r="S46" s="403"/>
      <c r="T46" s="403"/>
      <c r="U46" s="403"/>
      <c r="V46" s="403"/>
      <c r="W46" s="403"/>
      <c r="X46" s="403"/>
      <c r="Y46" s="403"/>
      <c r="Z46" s="403"/>
    </row>
    <row r="47" ht="12.75" customHeight="1">
      <c r="A47" s="403"/>
      <c r="B47" s="403"/>
      <c r="C47" s="403"/>
      <c r="D47" s="403"/>
      <c r="E47" s="403"/>
      <c r="F47" s="403"/>
      <c r="G47" s="403"/>
      <c r="H47" s="403"/>
      <c r="I47" s="403"/>
      <c r="J47" s="403"/>
      <c r="K47" s="403"/>
      <c r="L47" s="403"/>
      <c r="M47" s="403"/>
      <c r="N47" s="403"/>
      <c r="O47" s="403"/>
      <c r="P47" s="403"/>
      <c r="Q47" s="403"/>
      <c r="R47" s="403"/>
      <c r="S47" s="403"/>
      <c r="T47" s="403"/>
      <c r="U47" s="403"/>
      <c r="V47" s="403"/>
      <c r="W47" s="403"/>
      <c r="X47" s="403"/>
      <c r="Y47" s="403"/>
      <c r="Z47" s="403"/>
    </row>
    <row r="48" ht="12.75" customHeight="1">
      <c r="A48" s="403"/>
      <c r="B48" s="403"/>
      <c r="C48" s="403"/>
      <c r="D48" s="403"/>
      <c r="E48" s="403"/>
      <c r="F48" s="403"/>
      <c r="G48" s="403"/>
      <c r="H48" s="403"/>
      <c r="I48" s="403"/>
      <c r="J48" s="403"/>
      <c r="K48" s="403"/>
      <c r="L48" s="403"/>
      <c r="M48" s="403"/>
      <c r="N48" s="403"/>
      <c r="O48" s="403"/>
      <c r="P48" s="403"/>
      <c r="Q48" s="403"/>
      <c r="R48" s="403"/>
      <c r="S48" s="403"/>
      <c r="T48" s="403"/>
      <c r="U48" s="403"/>
      <c r="V48" s="403"/>
      <c r="W48" s="403"/>
      <c r="X48" s="403"/>
      <c r="Y48" s="403"/>
      <c r="Z48" s="403"/>
    </row>
    <row r="49" ht="12.75" customHeight="1">
      <c r="A49" s="403"/>
      <c r="B49" s="403"/>
      <c r="C49" s="403"/>
      <c r="D49" s="403"/>
      <c r="E49" s="403"/>
      <c r="F49" s="403"/>
      <c r="G49" s="403"/>
      <c r="H49" s="403"/>
      <c r="I49" s="403"/>
      <c r="J49" s="403"/>
      <c r="K49" s="403"/>
      <c r="L49" s="403"/>
      <c r="M49" s="403"/>
      <c r="N49" s="403"/>
      <c r="O49" s="403"/>
      <c r="P49" s="403"/>
      <c r="Q49" s="403"/>
      <c r="R49" s="403"/>
      <c r="S49" s="403"/>
      <c r="T49" s="403"/>
      <c r="U49" s="403"/>
      <c r="V49" s="403"/>
      <c r="W49" s="403"/>
      <c r="X49" s="403"/>
      <c r="Y49" s="403"/>
      <c r="Z49" s="403"/>
    </row>
    <row r="50" ht="12.75" customHeight="1">
      <c r="A50" s="403"/>
      <c r="B50" s="403"/>
      <c r="C50" s="403"/>
      <c r="D50" s="403"/>
      <c r="E50" s="403"/>
      <c r="F50" s="403"/>
      <c r="G50" s="403"/>
      <c r="H50" s="403"/>
      <c r="I50" s="403"/>
      <c r="J50" s="403"/>
      <c r="K50" s="403"/>
      <c r="L50" s="403"/>
      <c r="M50" s="403"/>
      <c r="N50" s="403"/>
      <c r="O50" s="403"/>
      <c r="P50" s="403"/>
      <c r="Q50" s="403"/>
      <c r="R50" s="403"/>
      <c r="S50" s="403"/>
      <c r="T50" s="403"/>
      <c r="U50" s="403"/>
      <c r="V50" s="403"/>
      <c r="W50" s="403"/>
      <c r="X50" s="403"/>
      <c r="Y50" s="403"/>
      <c r="Z50" s="403"/>
    </row>
    <row r="51" ht="12.75" customHeight="1">
      <c r="A51" s="403"/>
      <c r="B51" s="403"/>
      <c r="C51" s="403"/>
      <c r="D51" s="403"/>
      <c r="E51" s="403"/>
      <c r="F51" s="403"/>
      <c r="G51" s="403"/>
      <c r="H51" s="403"/>
      <c r="I51" s="403"/>
      <c r="J51" s="403"/>
      <c r="K51" s="403"/>
      <c r="L51" s="403"/>
      <c r="M51" s="403"/>
      <c r="N51" s="403"/>
      <c r="O51" s="403"/>
      <c r="P51" s="403"/>
      <c r="Q51" s="403"/>
      <c r="R51" s="403"/>
      <c r="S51" s="403"/>
      <c r="T51" s="403"/>
      <c r="U51" s="403"/>
      <c r="V51" s="403"/>
      <c r="W51" s="403"/>
      <c r="X51" s="403"/>
      <c r="Y51" s="403"/>
      <c r="Z51" s="403"/>
    </row>
    <row r="52" ht="12.75" customHeight="1">
      <c r="A52" s="403"/>
      <c r="B52" s="403"/>
      <c r="C52" s="403"/>
      <c r="D52" s="403"/>
      <c r="E52" s="403"/>
      <c r="F52" s="403"/>
      <c r="G52" s="403"/>
      <c r="H52" s="403"/>
      <c r="I52" s="403"/>
      <c r="J52" s="403"/>
      <c r="K52" s="403"/>
      <c r="L52" s="403"/>
      <c r="M52" s="403"/>
      <c r="N52" s="403"/>
      <c r="O52" s="403"/>
      <c r="P52" s="403"/>
      <c r="Q52" s="403"/>
      <c r="R52" s="403"/>
      <c r="S52" s="403"/>
      <c r="T52" s="403"/>
      <c r="U52" s="403"/>
      <c r="V52" s="403"/>
      <c r="W52" s="403"/>
      <c r="X52" s="403"/>
      <c r="Y52" s="403"/>
      <c r="Z52" s="403"/>
    </row>
    <row r="53" ht="12.75" customHeight="1">
      <c r="A53" s="403"/>
      <c r="B53" s="403"/>
      <c r="C53" s="403"/>
      <c r="D53" s="403"/>
      <c r="E53" s="403"/>
      <c r="F53" s="403"/>
      <c r="G53" s="403"/>
      <c r="H53" s="403"/>
      <c r="I53" s="403"/>
      <c r="J53" s="403"/>
      <c r="K53" s="403"/>
      <c r="L53" s="403"/>
      <c r="M53" s="403"/>
      <c r="N53" s="403"/>
      <c r="O53" s="403"/>
      <c r="P53" s="403"/>
      <c r="Q53" s="403"/>
      <c r="R53" s="403"/>
      <c r="S53" s="403"/>
      <c r="T53" s="403"/>
      <c r="U53" s="403"/>
      <c r="V53" s="403"/>
      <c r="W53" s="403"/>
      <c r="X53" s="403"/>
      <c r="Y53" s="403"/>
      <c r="Z53" s="403"/>
    </row>
    <row r="54" ht="12.75" customHeight="1">
      <c r="A54" s="403"/>
      <c r="B54" s="403"/>
      <c r="C54" s="403"/>
      <c r="D54" s="403"/>
      <c r="E54" s="403"/>
      <c r="F54" s="403"/>
      <c r="G54" s="403"/>
      <c r="H54" s="403"/>
      <c r="I54" s="403"/>
      <c r="J54" s="403"/>
      <c r="K54" s="403"/>
      <c r="L54" s="403"/>
      <c r="M54" s="403"/>
      <c r="N54" s="403"/>
      <c r="O54" s="403"/>
      <c r="P54" s="403"/>
      <c r="Q54" s="403"/>
      <c r="R54" s="403"/>
      <c r="S54" s="403"/>
      <c r="T54" s="403"/>
      <c r="U54" s="403"/>
      <c r="V54" s="403"/>
      <c r="W54" s="403"/>
      <c r="X54" s="403"/>
      <c r="Y54" s="403"/>
      <c r="Z54" s="403"/>
    </row>
    <row r="55" ht="12.75" customHeight="1">
      <c r="A55" s="403"/>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row>
    <row r="56" ht="12.75" customHeight="1">
      <c r="A56" s="403"/>
      <c r="B56" s="403"/>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row>
    <row r="57" ht="12.75" customHeight="1">
      <c r="A57" s="403"/>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row>
    <row r="58" ht="12.75" customHeight="1">
      <c r="A58" s="403"/>
      <c r="B58" s="403"/>
      <c r="C58" s="403"/>
      <c r="D58" s="403"/>
      <c r="E58" s="403"/>
      <c r="F58" s="403"/>
      <c r="G58" s="403"/>
      <c r="H58" s="403"/>
      <c r="I58" s="403"/>
      <c r="J58" s="403"/>
      <c r="K58" s="403"/>
      <c r="L58" s="403"/>
      <c r="M58" s="403"/>
      <c r="N58" s="403"/>
      <c r="O58" s="403"/>
      <c r="P58" s="403"/>
      <c r="Q58" s="403"/>
      <c r="R58" s="403"/>
      <c r="S58" s="403"/>
      <c r="T58" s="403"/>
      <c r="U58" s="403"/>
      <c r="V58" s="403"/>
      <c r="W58" s="403"/>
      <c r="X58" s="403"/>
      <c r="Y58" s="403"/>
      <c r="Z58" s="403"/>
    </row>
    <row r="59" ht="12.75" customHeight="1">
      <c r="A59" s="403"/>
      <c r="B59" s="403"/>
      <c r="C59" s="403"/>
      <c r="D59" s="403"/>
      <c r="E59" s="403"/>
      <c r="F59" s="403"/>
      <c r="G59" s="403"/>
      <c r="H59" s="403"/>
      <c r="I59" s="403"/>
      <c r="J59" s="403"/>
      <c r="K59" s="403"/>
      <c r="L59" s="403"/>
      <c r="M59" s="403"/>
      <c r="N59" s="403"/>
      <c r="O59" s="403"/>
      <c r="P59" s="403"/>
      <c r="Q59" s="403"/>
      <c r="R59" s="403"/>
      <c r="S59" s="403"/>
      <c r="T59" s="403"/>
      <c r="U59" s="403"/>
      <c r="V59" s="403"/>
      <c r="W59" s="403"/>
      <c r="X59" s="403"/>
      <c r="Y59" s="403"/>
      <c r="Z59" s="403"/>
    </row>
    <row r="60" ht="12.75" customHeight="1">
      <c r="A60" s="403"/>
      <c r="B60" s="403"/>
      <c r="C60" s="403"/>
      <c r="D60" s="403"/>
      <c r="E60" s="403"/>
      <c r="F60" s="403"/>
      <c r="G60" s="403"/>
      <c r="H60" s="403"/>
      <c r="I60" s="403"/>
      <c r="J60" s="403"/>
      <c r="K60" s="403"/>
      <c r="L60" s="403"/>
      <c r="M60" s="403"/>
      <c r="N60" s="403"/>
      <c r="O60" s="403"/>
      <c r="P60" s="403"/>
      <c r="Q60" s="403"/>
      <c r="R60" s="403"/>
      <c r="S60" s="403"/>
      <c r="T60" s="403"/>
      <c r="U60" s="403"/>
      <c r="V60" s="403"/>
      <c r="W60" s="403"/>
      <c r="X60" s="403"/>
      <c r="Y60" s="403"/>
      <c r="Z60" s="403"/>
    </row>
    <row r="61" ht="12.75" customHeight="1">
      <c r="A61" s="403"/>
      <c r="B61" s="403"/>
      <c r="C61" s="403"/>
      <c r="D61" s="403"/>
      <c r="E61" s="403"/>
      <c r="F61" s="403"/>
      <c r="G61" s="403"/>
      <c r="H61" s="403"/>
      <c r="I61" s="403"/>
      <c r="J61" s="403"/>
      <c r="K61" s="403"/>
      <c r="L61" s="403"/>
      <c r="M61" s="403"/>
      <c r="N61" s="403"/>
      <c r="O61" s="403"/>
      <c r="P61" s="403"/>
      <c r="Q61" s="403"/>
      <c r="R61" s="403"/>
      <c r="S61" s="403"/>
      <c r="T61" s="403"/>
      <c r="U61" s="403"/>
      <c r="V61" s="403"/>
      <c r="W61" s="403"/>
      <c r="X61" s="403"/>
      <c r="Y61" s="403"/>
      <c r="Z61" s="403"/>
    </row>
    <row r="62" ht="12.75" customHeight="1">
      <c r="A62" s="403"/>
      <c r="B62" s="403"/>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3"/>
    </row>
    <row r="63" ht="12.75" customHeight="1">
      <c r="A63" s="403"/>
      <c r="B63" s="403"/>
      <c r="C63" s="403"/>
      <c r="D63" s="403"/>
      <c r="E63" s="403"/>
      <c r="F63" s="403"/>
      <c r="G63" s="403"/>
      <c r="H63" s="403"/>
      <c r="I63" s="403"/>
      <c r="J63" s="403"/>
      <c r="K63" s="403"/>
      <c r="L63" s="403"/>
      <c r="M63" s="403"/>
      <c r="N63" s="403"/>
      <c r="O63" s="403"/>
      <c r="P63" s="403"/>
      <c r="Q63" s="403"/>
      <c r="R63" s="403"/>
      <c r="S63" s="403"/>
      <c r="T63" s="403"/>
      <c r="U63" s="403"/>
      <c r="V63" s="403"/>
      <c r="W63" s="403"/>
      <c r="X63" s="403"/>
      <c r="Y63" s="403"/>
      <c r="Z63" s="403"/>
    </row>
    <row r="64" ht="12.75" customHeight="1">
      <c r="A64" s="403"/>
      <c r="B64" s="403"/>
      <c r="C64" s="403"/>
      <c r="D64" s="403"/>
      <c r="E64" s="403"/>
      <c r="F64" s="403"/>
      <c r="G64" s="403"/>
      <c r="H64" s="403"/>
      <c r="I64" s="403"/>
      <c r="J64" s="403"/>
      <c r="K64" s="403"/>
      <c r="L64" s="403"/>
      <c r="M64" s="403"/>
      <c r="N64" s="403"/>
      <c r="O64" s="403"/>
      <c r="P64" s="403"/>
      <c r="Q64" s="403"/>
      <c r="R64" s="403"/>
      <c r="S64" s="403"/>
      <c r="T64" s="403"/>
      <c r="U64" s="403"/>
      <c r="V64" s="403"/>
      <c r="W64" s="403"/>
      <c r="X64" s="403"/>
      <c r="Y64" s="403"/>
      <c r="Z64" s="403"/>
    </row>
    <row r="65" ht="12.75" customHeight="1">
      <c r="A65" s="403"/>
      <c r="B65" s="403"/>
      <c r="C65" s="403"/>
      <c r="D65" s="403"/>
      <c r="E65" s="403"/>
      <c r="F65" s="403"/>
      <c r="G65" s="403"/>
      <c r="H65" s="403"/>
      <c r="I65" s="403"/>
      <c r="J65" s="403"/>
      <c r="K65" s="403"/>
      <c r="L65" s="403"/>
      <c r="M65" s="403"/>
      <c r="N65" s="403"/>
      <c r="O65" s="403"/>
      <c r="P65" s="403"/>
      <c r="Q65" s="403"/>
      <c r="R65" s="403"/>
      <c r="S65" s="403"/>
      <c r="T65" s="403"/>
      <c r="U65" s="403"/>
      <c r="V65" s="403"/>
      <c r="W65" s="403"/>
      <c r="X65" s="403"/>
      <c r="Y65" s="403"/>
      <c r="Z65" s="403"/>
    </row>
    <row r="66" ht="12.75" customHeight="1">
      <c r="A66" s="403"/>
      <c r="B66" s="403"/>
      <c r="C66" s="403"/>
      <c r="D66" s="403"/>
      <c r="E66" s="403"/>
      <c r="F66" s="403"/>
      <c r="G66" s="403"/>
      <c r="H66" s="403"/>
      <c r="I66" s="403"/>
      <c r="J66" s="403"/>
      <c r="K66" s="403"/>
      <c r="L66" s="403"/>
      <c r="M66" s="403"/>
      <c r="N66" s="403"/>
      <c r="O66" s="403"/>
      <c r="P66" s="403"/>
      <c r="Q66" s="403"/>
      <c r="R66" s="403"/>
      <c r="S66" s="403"/>
      <c r="T66" s="403"/>
      <c r="U66" s="403"/>
      <c r="V66" s="403"/>
      <c r="W66" s="403"/>
      <c r="X66" s="403"/>
      <c r="Y66" s="403"/>
      <c r="Z66" s="403"/>
    </row>
    <row r="67" ht="12.75" customHeight="1">
      <c r="A67" s="403"/>
      <c r="B67" s="403"/>
      <c r="C67" s="403"/>
      <c r="D67" s="403"/>
      <c r="E67" s="403"/>
      <c r="F67" s="403"/>
      <c r="G67" s="403"/>
      <c r="H67" s="403"/>
      <c r="I67" s="403"/>
      <c r="J67" s="403"/>
      <c r="K67" s="403"/>
      <c r="L67" s="403"/>
      <c r="M67" s="403"/>
      <c r="N67" s="403"/>
      <c r="O67" s="403"/>
      <c r="P67" s="403"/>
      <c r="Q67" s="403"/>
      <c r="R67" s="403"/>
      <c r="S67" s="403"/>
      <c r="T67" s="403"/>
      <c r="U67" s="403"/>
      <c r="V67" s="403"/>
      <c r="W67" s="403"/>
      <c r="X67" s="403"/>
      <c r="Y67" s="403"/>
      <c r="Z67" s="403"/>
    </row>
    <row r="68" ht="12.75" customHeight="1">
      <c r="A68" s="403"/>
      <c r="B68" s="403"/>
      <c r="C68" s="403"/>
      <c r="D68" s="403"/>
      <c r="E68" s="403"/>
      <c r="F68" s="403"/>
      <c r="G68" s="403"/>
      <c r="H68" s="403"/>
      <c r="I68" s="403"/>
      <c r="J68" s="403"/>
      <c r="K68" s="403"/>
      <c r="L68" s="403"/>
      <c r="M68" s="403"/>
      <c r="N68" s="403"/>
      <c r="O68" s="403"/>
      <c r="P68" s="403"/>
      <c r="Q68" s="403"/>
      <c r="R68" s="403"/>
      <c r="S68" s="403"/>
      <c r="T68" s="403"/>
      <c r="U68" s="403"/>
      <c r="V68" s="403"/>
      <c r="W68" s="403"/>
      <c r="X68" s="403"/>
      <c r="Y68" s="403"/>
      <c r="Z68" s="403"/>
    </row>
    <row r="69" ht="12.75" customHeight="1">
      <c r="A69" s="403"/>
      <c r="B69" s="403"/>
      <c r="C69" s="403"/>
      <c r="D69" s="403"/>
      <c r="E69" s="403"/>
      <c r="F69" s="403"/>
      <c r="G69" s="403"/>
      <c r="H69" s="403"/>
      <c r="I69" s="403"/>
      <c r="J69" s="403"/>
      <c r="K69" s="403"/>
      <c r="L69" s="403"/>
      <c r="M69" s="403"/>
      <c r="N69" s="403"/>
      <c r="O69" s="403"/>
      <c r="P69" s="403"/>
      <c r="Q69" s="403"/>
      <c r="R69" s="403"/>
      <c r="S69" s="403"/>
      <c r="T69" s="403"/>
      <c r="U69" s="403"/>
      <c r="V69" s="403"/>
      <c r="W69" s="403"/>
      <c r="X69" s="403"/>
      <c r="Y69" s="403"/>
      <c r="Z69" s="403"/>
    </row>
    <row r="70" ht="12.75" customHeight="1">
      <c r="A70" s="403"/>
      <c r="B70" s="403"/>
      <c r="C70" s="403"/>
      <c r="D70" s="403"/>
      <c r="E70" s="403"/>
      <c r="F70" s="403"/>
      <c r="G70" s="403"/>
      <c r="H70" s="403"/>
      <c r="I70" s="403"/>
      <c r="J70" s="403"/>
      <c r="K70" s="403"/>
      <c r="L70" s="403"/>
      <c r="M70" s="403"/>
      <c r="N70" s="403"/>
      <c r="O70" s="403"/>
      <c r="P70" s="403"/>
      <c r="Q70" s="403"/>
      <c r="R70" s="403"/>
      <c r="S70" s="403"/>
      <c r="T70" s="403"/>
      <c r="U70" s="403"/>
      <c r="V70" s="403"/>
      <c r="W70" s="403"/>
      <c r="X70" s="403"/>
      <c r="Y70" s="403"/>
      <c r="Z70" s="403"/>
    </row>
    <row r="71" ht="12.75" customHeight="1">
      <c r="A71" s="403"/>
      <c r="B71" s="403"/>
      <c r="C71" s="403"/>
      <c r="D71" s="403"/>
      <c r="E71" s="403"/>
      <c r="F71" s="403"/>
      <c r="G71" s="403"/>
      <c r="H71" s="403"/>
      <c r="I71" s="403"/>
      <c r="J71" s="403"/>
      <c r="K71" s="403"/>
      <c r="L71" s="403"/>
      <c r="M71" s="403"/>
      <c r="N71" s="403"/>
      <c r="O71" s="403"/>
      <c r="P71" s="403"/>
      <c r="Q71" s="403"/>
      <c r="R71" s="403"/>
      <c r="S71" s="403"/>
      <c r="T71" s="403"/>
      <c r="U71" s="403"/>
      <c r="V71" s="403"/>
      <c r="W71" s="403"/>
      <c r="X71" s="403"/>
      <c r="Y71" s="403"/>
      <c r="Z71" s="403"/>
    </row>
    <row r="72" ht="12.75" customHeight="1">
      <c r="A72" s="403"/>
      <c r="B72" s="403"/>
      <c r="C72" s="403"/>
      <c r="D72" s="403"/>
      <c r="E72" s="403"/>
      <c r="F72" s="403"/>
      <c r="G72" s="403"/>
      <c r="H72" s="403"/>
      <c r="I72" s="403"/>
      <c r="J72" s="403"/>
      <c r="K72" s="403"/>
      <c r="L72" s="403"/>
      <c r="M72" s="403"/>
      <c r="N72" s="403"/>
      <c r="O72" s="403"/>
      <c r="P72" s="403"/>
      <c r="Q72" s="403"/>
      <c r="R72" s="403"/>
      <c r="S72" s="403"/>
      <c r="T72" s="403"/>
      <c r="U72" s="403"/>
      <c r="V72" s="403"/>
      <c r="W72" s="403"/>
      <c r="X72" s="403"/>
      <c r="Y72" s="403"/>
      <c r="Z72" s="403"/>
    </row>
    <row r="73" ht="12.75" customHeight="1">
      <c r="A73" s="403"/>
      <c r="B73" s="403"/>
      <c r="C73" s="403"/>
      <c r="D73" s="403"/>
      <c r="E73" s="403"/>
      <c r="F73" s="403"/>
      <c r="G73" s="403"/>
      <c r="H73" s="403"/>
      <c r="I73" s="403"/>
      <c r="J73" s="403"/>
      <c r="K73" s="403"/>
      <c r="L73" s="403"/>
      <c r="M73" s="403"/>
      <c r="N73" s="403"/>
      <c r="O73" s="403"/>
      <c r="P73" s="403"/>
      <c r="Q73" s="403"/>
      <c r="R73" s="403"/>
      <c r="S73" s="403"/>
      <c r="T73" s="403"/>
      <c r="U73" s="403"/>
      <c r="V73" s="403"/>
      <c r="W73" s="403"/>
      <c r="X73" s="403"/>
      <c r="Y73" s="403"/>
      <c r="Z73" s="403"/>
    </row>
    <row r="74" ht="12.75" customHeight="1">
      <c r="A74" s="403"/>
      <c r="B74" s="403"/>
      <c r="C74" s="403"/>
      <c r="D74" s="403"/>
      <c r="E74" s="403"/>
      <c r="F74" s="403"/>
      <c r="G74" s="403"/>
      <c r="H74" s="403"/>
      <c r="I74" s="403"/>
      <c r="J74" s="403"/>
      <c r="K74" s="403"/>
      <c r="L74" s="403"/>
      <c r="M74" s="403"/>
      <c r="N74" s="403"/>
      <c r="O74" s="403"/>
      <c r="P74" s="403"/>
      <c r="Q74" s="403"/>
      <c r="R74" s="403"/>
      <c r="S74" s="403"/>
      <c r="T74" s="403"/>
      <c r="U74" s="403"/>
      <c r="V74" s="403"/>
      <c r="W74" s="403"/>
      <c r="X74" s="403"/>
      <c r="Y74" s="403"/>
      <c r="Z74" s="403"/>
    </row>
    <row r="75" ht="12.75" customHeight="1">
      <c r="A75" s="403"/>
      <c r="B75" s="403"/>
      <c r="C75" s="403"/>
      <c r="D75" s="403"/>
      <c r="E75" s="403"/>
      <c r="F75" s="403"/>
      <c r="G75" s="403"/>
      <c r="H75" s="403"/>
      <c r="I75" s="403"/>
      <c r="J75" s="403"/>
      <c r="K75" s="403"/>
      <c r="L75" s="403"/>
      <c r="M75" s="403"/>
      <c r="N75" s="403"/>
      <c r="O75" s="403"/>
      <c r="P75" s="403"/>
      <c r="Q75" s="403"/>
      <c r="R75" s="403"/>
      <c r="S75" s="403"/>
      <c r="T75" s="403"/>
      <c r="U75" s="403"/>
      <c r="V75" s="403"/>
      <c r="W75" s="403"/>
      <c r="X75" s="403"/>
      <c r="Y75" s="403"/>
      <c r="Z75" s="403"/>
    </row>
    <row r="76" ht="12.75" customHeight="1">
      <c r="A76" s="403"/>
      <c r="B76" s="403"/>
      <c r="C76" s="403"/>
      <c r="D76" s="403"/>
      <c r="E76" s="403"/>
      <c r="F76" s="403"/>
      <c r="G76" s="403"/>
      <c r="H76" s="403"/>
      <c r="I76" s="403"/>
      <c r="J76" s="403"/>
      <c r="K76" s="403"/>
      <c r="L76" s="403"/>
      <c r="M76" s="403"/>
      <c r="N76" s="403"/>
      <c r="O76" s="403"/>
      <c r="P76" s="403"/>
      <c r="Q76" s="403"/>
      <c r="R76" s="403"/>
      <c r="S76" s="403"/>
      <c r="T76" s="403"/>
      <c r="U76" s="403"/>
      <c r="V76" s="403"/>
      <c r="W76" s="403"/>
      <c r="X76" s="403"/>
      <c r="Y76" s="403"/>
      <c r="Z76" s="403"/>
    </row>
    <row r="77" ht="12.75" customHeight="1">
      <c r="A77" s="403"/>
      <c r="B77" s="403"/>
      <c r="C77" s="403"/>
      <c r="D77" s="403"/>
      <c r="E77" s="403"/>
      <c r="F77" s="403"/>
      <c r="G77" s="403"/>
      <c r="H77" s="403"/>
      <c r="I77" s="403"/>
      <c r="J77" s="403"/>
      <c r="K77" s="403"/>
      <c r="L77" s="403"/>
      <c r="M77" s="403"/>
      <c r="N77" s="403"/>
      <c r="O77" s="403"/>
      <c r="P77" s="403"/>
      <c r="Q77" s="403"/>
      <c r="R77" s="403"/>
      <c r="S77" s="403"/>
      <c r="T77" s="403"/>
      <c r="U77" s="403"/>
      <c r="V77" s="403"/>
      <c r="W77" s="403"/>
      <c r="X77" s="403"/>
      <c r="Y77" s="403"/>
      <c r="Z77" s="403"/>
    </row>
    <row r="78" ht="12.75" customHeight="1">
      <c r="A78" s="403"/>
      <c r="B78" s="403"/>
      <c r="C78" s="403"/>
      <c r="D78" s="403"/>
      <c r="E78" s="403"/>
      <c r="F78" s="403"/>
      <c r="G78" s="403"/>
      <c r="H78" s="403"/>
      <c r="I78" s="403"/>
      <c r="J78" s="403"/>
      <c r="K78" s="403"/>
      <c r="L78" s="403"/>
      <c r="M78" s="403"/>
      <c r="N78" s="403"/>
      <c r="O78" s="403"/>
      <c r="P78" s="403"/>
      <c r="Q78" s="403"/>
      <c r="R78" s="403"/>
      <c r="S78" s="403"/>
      <c r="T78" s="403"/>
      <c r="U78" s="403"/>
      <c r="V78" s="403"/>
      <c r="W78" s="403"/>
      <c r="X78" s="403"/>
      <c r="Y78" s="403"/>
      <c r="Z78" s="403"/>
    </row>
    <row r="79" ht="12.75" customHeight="1">
      <c r="A79" s="403"/>
      <c r="B79" s="403"/>
      <c r="C79" s="403"/>
      <c r="D79" s="403"/>
      <c r="E79" s="403"/>
      <c r="F79" s="403"/>
      <c r="G79" s="403"/>
      <c r="H79" s="403"/>
      <c r="I79" s="403"/>
      <c r="J79" s="403"/>
      <c r="K79" s="403"/>
      <c r="L79" s="403"/>
      <c r="M79" s="403"/>
      <c r="N79" s="403"/>
      <c r="O79" s="403"/>
      <c r="P79" s="403"/>
      <c r="Q79" s="403"/>
      <c r="R79" s="403"/>
      <c r="S79" s="403"/>
      <c r="T79" s="403"/>
      <c r="U79" s="403"/>
      <c r="V79" s="403"/>
      <c r="W79" s="403"/>
      <c r="X79" s="403"/>
      <c r="Y79" s="403"/>
      <c r="Z79" s="403"/>
    </row>
    <row r="80" ht="12.75" customHeight="1">
      <c r="A80" s="403"/>
      <c r="B80" s="403"/>
      <c r="C80" s="403"/>
      <c r="D80" s="403"/>
      <c r="E80" s="403"/>
      <c r="F80" s="403"/>
      <c r="G80" s="403"/>
      <c r="H80" s="403"/>
      <c r="I80" s="403"/>
      <c r="J80" s="403"/>
      <c r="K80" s="403"/>
      <c r="L80" s="403"/>
      <c r="M80" s="403"/>
      <c r="N80" s="403"/>
      <c r="O80" s="403"/>
      <c r="P80" s="403"/>
      <c r="Q80" s="403"/>
      <c r="R80" s="403"/>
      <c r="S80" s="403"/>
      <c r="T80" s="403"/>
      <c r="U80" s="403"/>
      <c r="V80" s="403"/>
      <c r="W80" s="403"/>
      <c r="X80" s="403"/>
      <c r="Y80" s="403"/>
      <c r="Z80" s="403"/>
    </row>
    <row r="81" ht="12.75" customHeight="1">
      <c r="A81" s="403"/>
      <c r="B81" s="403"/>
      <c r="C81" s="403"/>
      <c r="D81" s="403"/>
      <c r="E81" s="403"/>
      <c r="F81" s="403"/>
      <c r="G81" s="403"/>
      <c r="H81" s="403"/>
      <c r="I81" s="403"/>
      <c r="J81" s="403"/>
      <c r="K81" s="403"/>
      <c r="L81" s="403"/>
      <c r="M81" s="403"/>
      <c r="N81" s="403"/>
      <c r="O81" s="403"/>
      <c r="P81" s="403"/>
      <c r="Q81" s="403"/>
      <c r="R81" s="403"/>
      <c r="S81" s="403"/>
      <c r="T81" s="403"/>
      <c r="U81" s="403"/>
      <c r="V81" s="403"/>
      <c r="W81" s="403"/>
      <c r="X81" s="403"/>
      <c r="Y81" s="403"/>
      <c r="Z81" s="403"/>
    </row>
    <row r="82" ht="12.75" customHeight="1">
      <c r="A82" s="403"/>
      <c r="B82" s="403"/>
      <c r="C82" s="403"/>
      <c r="D82" s="403"/>
      <c r="E82" s="403"/>
      <c r="F82" s="403"/>
      <c r="G82" s="403"/>
      <c r="H82" s="403"/>
      <c r="I82" s="403"/>
      <c r="J82" s="403"/>
      <c r="K82" s="403"/>
      <c r="L82" s="403"/>
      <c r="M82" s="403"/>
      <c r="N82" s="403"/>
      <c r="O82" s="403"/>
      <c r="P82" s="403"/>
      <c r="Q82" s="403"/>
      <c r="R82" s="403"/>
      <c r="S82" s="403"/>
      <c r="T82" s="403"/>
      <c r="U82" s="403"/>
      <c r="V82" s="403"/>
      <c r="W82" s="403"/>
      <c r="X82" s="403"/>
      <c r="Y82" s="403"/>
      <c r="Z82" s="403"/>
    </row>
    <row r="83" ht="12.75" customHeight="1">
      <c r="A83" s="403"/>
      <c r="B83" s="403"/>
      <c r="C83" s="403"/>
      <c r="D83" s="403"/>
      <c r="E83" s="403"/>
      <c r="F83" s="403"/>
      <c r="G83" s="403"/>
      <c r="H83" s="403"/>
      <c r="I83" s="403"/>
      <c r="J83" s="403"/>
      <c r="K83" s="403"/>
      <c r="L83" s="403"/>
      <c r="M83" s="403"/>
      <c r="N83" s="403"/>
      <c r="O83" s="403"/>
      <c r="P83" s="403"/>
      <c r="Q83" s="403"/>
      <c r="R83" s="403"/>
      <c r="S83" s="403"/>
      <c r="T83" s="403"/>
      <c r="U83" s="403"/>
      <c r="V83" s="403"/>
      <c r="W83" s="403"/>
      <c r="X83" s="403"/>
      <c r="Y83" s="403"/>
      <c r="Z83" s="403"/>
    </row>
    <row r="84" ht="12.75" customHeight="1">
      <c r="A84" s="403"/>
      <c r="B84" s="403"/>
      <c r="C84" s="403"/>
      <c r="D84" s="403"/>
      <c r="E84" s="403"/>
      <c r="F84" s="403"/>
      <c r="G84" s="403"/>
      <c r="H84" s="403"/>
      <c r="I84" s="403"/>
      <c r="J84" s="403"/>
      <c r="K84" s="403"/>
      <c r="L84" s="403"/>
      <c r="M84" s="403"/>
      <c r="N84" s="403"/>
      <c r="O84" s="403"/>
      <c r="P84" s="403"/>
      <c r="Q84" s="403"/>
      <c r="R84" s="403"/>
      <c r="S84" s="403"/>
      <c r="T84" s="403"/>
      <c r="U84" s="403"/>
      <c r="V84" s="403"/>
      <c r="W84" s="403"/>
      <c r="X84" s="403"/>
      <c r="Y84" s="403"/>
      <c r="Z84" s="403"/>
    </row>
    <row r="85" ht="12.75" customHeight="1">
      <c r="A85" s="403"/>
      <c r="B85" s="403"/>
      <c r="C85" s="403"/>
      <c r="D85" s="403"/>
      <c r="E85" s="403"/>
      <c r="F85" s="403"/>
      <c r="G85" s="403"/>
      <c r="H85" s="403"/>
      <c r="I85" s="403"/>
      <c r="J85" s="403"/>
      <c r="K85" s="403"/>
      <c r="L85" s="403"/>
      <c r="M85" s="403"/>
      <c r="N85" s="403"/>
      <c r="O85" s="403"/>
      <c r="P85" s="403"/>
      <c r="Q85" s="403"/>
      <c r="R85" s="403"/>
      <c r="S85" s="403"/>
      <c r="T85" s="403"/>
      <c r="U85" s="403"/>
      <c r="V85" s="403"/>
      <c r="W85" s="403"/>
      <c r="X85" s="403"/>
      <c r="Y85" s="403"/>
      <c r="Z85" s="403"/>
    </row>
    <row r="86" ht="12.75" customHeight="1">
      <c r="A86" s="403"/>
      <c r="B86" s="403"/>
      <c r="C86" s="403"/>
      <c r="D86" s="403"/>
      <c r="E86" s="403"/>
      <c r="F86" s="403"/>
      <c r="G86" s="403"/>
      <c r="H86" s="403"/>
      <c r="I86" s="403"/>
      <c r="J86" s="403"/>
      <c r="K86" s="403"/>
      <c r="L86" s="403"/>
      <c r="M86" s="403"/>
      <c r="N86" s="403"/>
      <c r="O86" s="403"/>
      <c r="P86" s="403"/>
      <c r="Q86" s="403"/>
      <c r="R86" s="403"/>
      <c r="S86" s="403"/>
      <c r="T86" s="403"/>
      <c r="U86" s="403"/>
      <c r="V86" s="403"/>
      <c r="W86" s="403"/>
      <c r="X86" s="403"/>
      <c r="Y86" s="403"/>
      <c r="Z86" s="403"/>
    </row>
    <row r="87" ht="12.75" customHeight="1">
      <c r="A87" s="403"/>
      <c r="B87" s="403"/>
      <c r="C87" s="403"/>
      <c r="D87" s="403"/>
      <c r="E87" s="403"/>
      <c r="F87" s="403"/>
      <c r="G87" s="403"/>
      <c r="H87" s="403"/>
      <c r="I87" s="403"/>
      <c r="J87" s="403"/>
      <c r="K87" s="403"/>
      <c r="L87" s="403"/>
      <c r="M87" s="403"/>
      <c r="N87" s="403"/>
      <c r="O87" s="403"/>
      <c r="P87" s="403"/>
      <c r="Q87" s="403"/>
      <c r="R87" s="403"/>
      <c r="S87" s="403"/>
      <c r="T87" s="403"/>
      <c r="U87" s="403"/>
      <c r="V87" s="403"/>
      <c r="W87" s="403"/>
      <c r="X87" s="403"/>
      <c r="Y87" s="403"/>
      <c r="Z87" s="403"/>
    </row>
    <row r="88" ht="12.75" customHeight="1">
      <c r="A88" s="403"/>
      <c r="B88" s="403"/>
      <c r="C88" s="403"/>
      <c r="D88" s="403"/>
      <c r="E88" s="403"/>
      <c r="F88" s="403"/>
      <c r="G88" s="403"/>
      <c r="H88" s="403"/>
      <c r="I88" s="403"/>
      <c r="J88" s="403"/>
      <c r="K88" s="403"/>
      <c r="L88" s="403"/>
      <c r="M88" s="403"/>
      <c r="N88" s="403"/>
      <c r="O88" s="403"/>
      <c r="P88" s="403"/>
      <c r="Q88" s="403"/>
      <c r="R88" s="403"/>
      <c r="S88" s="403"/>
      <c r="T88" s="403"/>
      <c r="U88" s="403"/>
      <c r="V88" s="403"/>
      <c r="W88" s="403"/>
      <c r="X88" s="403"/>
      <c r="Y88" s="403"/>
      <c r="Z88" s="403"/>
    </row>
    <row r="89" ht="12.75" customHeight="1">
      <c r="A89" s="403"/>
      <c r="B89" s="403"/>
      <c r="C89" s="403"/>
      <c r="D89" s="403"/>
      <c r="E89" s="403"/>
      <c r="F89" s="403"/>
      <c r="G89" s="403"/>
      <c r="H89" s="403"/>
      <c r="I89" s="403"/>
      <c r="J89" s="403"/>
      <c r="K89" s="403"/>
      <c r="L89" s="403"/>
      <c r="M89" s="403"/>
      <c r="N89" s="403"/>
      <c r="O89" s="403"/>
      <c r="P89" s="403"/>
      <c r="Q89" s="403"/>
      <c r="R89" s="403"/>
      <c r="S89" s="403"/>
      <c r="T89" s="403"/>
      <c r="U89" s="403"/>
      <c r="V89" s="403"/>
      <c r="W89" s="403"/>
      <c r="X89" s="403"/>
      <c r="Y89" s="403"/>
      <c r="Z89" s="403"/>
    </row>
    <row r="90" ht="12.75" customHeight="1">
      <c r="A90" s="403"/>
      <c r="B90" s="403"/>
      <c r="C90" s="403"/>
      <c r="D90" s="403"/>
      <c r="E90" s="403"/>
      <c r="F90" s="403"/>
      <c r="G90" s="403"/>
      <c r="H90" s="403"/>
      <c r="I90" s="403"/>
      <c r="J90" s="403"/>
      <c r="K90" s="403"/>
      <c r="L90" s="403"/>
      <c r="M90" s="403"/>
      <c r="N90" s="403"/>
      <c r="O90" s="403"/>
      <c r="P90" s="403"/>
      <c r="Q90" s="403"/>
      <c r="R90" s="403"/>
      <c r="S90" s="403"/>
      <c r="T90" s="403"/>
      <c r="U90" s="403"/>
      <c r="V90" s="403"/>
      <c r="W90" s="403"/>
      <c r="X90" s="403"/>
      <c r="Y90" s="403"/>
      <c r="Z90" s="403"/>
    </row>
    <row r="91" ht="12.75" customHeight="1">
      <c r="A91" s="403"/>
      <c r="B91" s="403"/>
      <c r="C91" s="403"/>
      <c r="D91" s="403"/>
      <c r="E91" s="403"/>
      <c r="F91" s="403"/>
      <c r="G91" s="403"/>
      <c r="H91" s="403"/>
      <c r="I91" s="403"/>
      <c r="J91" s="403"/>
      <c r="K91" s="403"/>
      <c r="L91" s="403"/>
      <c r="M91" s="403"/>
      <c r="N91" s="403"/>
      <c r="O91" s="403"/>
      <c r="P91" s="403"/>
      <c r="Q91" s="403"/>
      <c r="R91" s="403"/>
      <c r="S91" s="403"/>
      <c r="T91" s="403"/>
      <c r="U91" s="403"/>
      <c r="V91" s="403"/>
      <c r="W91" s="403"/>
      <c r="X91" s="403"/>
      <c r="Y91" s="403"/>
      <c r="Z91" s="403"/>
    </row>
    <row r="92" ht="12.75" customHeight="1">
      <c r="A92" s="403"/>
      <c r="B92" s="403"/>
      <c r="C92" s="403"/>
      <c r="D92" s="403"/>
      <c r="E92" s="403"/>
      <c r="F92" s="403"/>
      <c r="G92" s="403"/>
      <c r="H92" s="403"/>
      <c r="I92" s="403"/>
      <c r="J92" s="403"/>
      <c r="K92" s="403"/>
      <c r="L92" s="403"/>
      <c r="M92" s="403"/>
      <c r="N92" s="403"/>
      <c r="O92" s="403"/>
      <c r="P92" s="403"/>
      <c r="Q92" s="403"/>
      <c r="R92" s="403"/>
      <c r="S92" s="403"/>
      <c r="T92" s="403"/>
      <c r="U92" s="403"/>
      <c r="V92" s="403"/>
      <c r="W92" s="403"/>
      <c r="X92" s="403"/>
      <c r="Y92" s="403"/>
      <c r="Z92" s="403"/>
    </row>
    <row r="93" ht="12.75" customHeight="1">
      <c r="A93" s="403"/>
      <c r="B93" s="403"/>
      <c r="C93" s="403"/>
      <c r="D93" s="403"/>
      <c r="E93" s="403"/>
      <c r="F93" s="403"/>
      <c r="G93" s="403"/>
      <c r="H93" s="403"/>
      <c r="I93" s="403"/>
      <c r="J93" s="403"/>
      <c r="K93" s="403"/>
      <c r="L93" s="403"/>
      <c r="M93" s="403"/>
      <c r="N93" s="403"/>
      <c r="O93" s="403"/>
      <c r="P93" s="403"/>
      <c r="Q93" s="403"/>
      <c r="R93" s="403"/>
      <c r="S93" s="403"/>
      <c r="T93" s="403"/>
      <c r="U93" s="403"/>
      <c r="V93" s="403"/>
      <c r="W93" s="403"/>
      <c r="X93" s="403"/>
      <c r="Y93" s="403"/>
      <c r="Z93" s="403"/>
    </row>
    <row r="94" ht="12.75" customHeight="1">
      <c r="A94" s="403"/>
      <c r="B94" s="403"/>
      <c r="C94" s="403"/>
      <c r="D94" s="403"/>
      <c r="E94" s="403"/>
      <c r="F94" s="403"/>
      <c r="G94" s="403"/>
      <c r="H94" s="403"/>
      <c r="I94" s="403"/>
      <c r="J94" s="403"/>
      <c r="K94" s="403"/>
      <c r="L94" s="403"/>
      <c r="M94" s="403"/>
      <c r="N94" s="403"/>
      <c r="O94" s="403"/>
      <c r="P94" s="403"/>
      <c r="Q94" s="403"/>
      <c r="R94" s="403"/>
      <c r="S94" s="403"/>
      <c r="T94" s="403"/>
      <c r="U94" s="403"/>
      <c r="V94" s="403"/>
      <c r="W94" s="403"/>
      <c r="X94" s="403"/>
      <c r="Y94" s="403"/>
      <c r="Z94" s="403"/>
    </row>
    <row r="95" ht="12.75" customHeight="1">
      <c r="A95" s="403"/>
      <c r="B95" s="403"/>
      <c r="C95" s="403"/>
      <c r="D95" s="403"/>
      <c r="E95" s="403"/>
      <c r="F95" s="403"/>
      <c r="G95" s="403"/>
      <c r="H95" s="403"/>
      <c r="I95" s="403"/>
      <c r="J95" s="403"/>
      <c r="K95" s="403"/>
      <c r="L95" s="403"/>
      <c r="M95" s="403"/>
      <c r="N95" s="403"/>
      <c r="O95" s="403"/>
      <c r="P95" s="403"/>
      <c r="Q95" s="403"/>
      <c r="R95" s="403"/>
      <c r="S95" s="403"/>
      <c r="T95" s="403"/>
      <c r="U95" s="403"/>
      <c r="V95" s="403"/>
      <c r="W95" s="403"/>
      <c r="X95" s="403"/>
      <c r="Y95" s="403"/>
      <c r="Z95" s="403"/>
    </row>
    <row r="96" ht="12.75" customHeight="1">
      <c r="A96" s="403"/>
      <c r="B96" s="403"/>
      <c r="C96" s="403"/>
      <c r="D96" s="403"/>
      <c r="E96" s="403"/>
      <c r="F96" s="403"/>
      <c r="G96" s="403"/>
      <c r="H96" s="403"/>
      <c r="I96" s="403"/>
      <c r="J96" s="403"/>
      <c r="K96" s="403"/>
      <c r="L96" s="403"/>
      <c r="M96" s="403"/>
      <c r="N96" s="403"/>
      <c r="O96" s="403"/>
      <c r="P96" s="403"/>
      <c r="Q96" s="403"/>
      <c r="R96" s="403"/>
      <c r="S96" s="403"/>
      <c r="T96" s="403"/>
      <c r="U96" s="403"/>
      <c r="V96" s="403"/>
      <c r="W96" s="403"/>
      <c r="X96" s="403"/>
      <c r="Y96" s="403"/>
      <c r="Z96" s="403"/>
    </row>
    <row r="97" ht="12.75" customHeight="1">
      <c r="A97" s="403"/>
      <c r="B97" s="403"/>
      <c r="C97" s="403"/>
      <c r="D97" s="403"/>
      <c r="E97" s="403"/>
      <c r="F97" s="403"/>
      <c r="G97" s="403"/>
      <c r="H97" s="403"/>
      <c r="I97" s="403"/>
      <c r="J97" s="403"/>
      <c r="K97" s="403"/>
      <c r="L97" s="403"/>
      <c r="M97" s="403"/>
      <c r="N97" s="403"/>
      <c r="O97" s="403"/>
      <c r="P97" s="403"/>
      <c r="Q97" s="403"/>
      <c r="R97" s="403"/>
      <c r="S97" s="403"/>
      <c r="T97" s="403"/>
      <c r="U97" s="403"/>
      <c r="V97" s="403"/>
      <c r="W97" s="403"/>
      <c r="X97" s="403"/>
      <c r="Y97" s="403"/>
      <c r="Z97" s="403"/>
    </row>
    <row r="98" ht="12.75" customHeight="1">
      <c r="A98" s="403"/>
      <c r="B98" s="403"/>
      <c r="C98" s="403"/>
      <c r="D98" s="403"/>
      <c r="E98" s="403"/>
      <c r="F98" s="403"/>
      <c r="G98" s="403"/>
      <c r="H98" s="403"/>
      <c r="I98" s="403"/>
      <c r="J98" s="403"/>
      <c r="K98" s="403"/>
      <c r="L98" s="403"/>
      <c r="M98" s="403"/>
      <c r="N98" s="403"/>
      <c r="O98" s="403"/>
      <c r="P98" s="403"/>
      <c r="Q98" s="403"/>
      <c r="R98" s="403"/>
      <c r="S98" s="403"/>
      <c r="T98" s="403"/>
      <c r="U98" s="403"/>
      <c r="V98" s="403"/>
      <c r="W98" s="403"/>
      <c r="X98" s="403"/>
      <c r="Y98" s="403"/>
      <c r="Z98" s="403"/>
    </row>
    <row r="99" ht="12.75" customHeight="1">
      <c r="A99" s="403"/>
      <c r="B99" s="403"/>
      <c r="C99" s="403"/>
      <c r="D99" s="403"/>
      <c r="E99" s="403"/>
      <c r="F99" s="403"/>
      <c r="G99" s="403"/>
      <c r="H99" s="403"/>
      <c r="I99" s="403"/>
      <c r="J99" s="403"/>
      <c r="K99" s="403"/>
      <c r="L99" s="403"/>
      <c r="M99" s="403"/>
      <c r="N99" s="403"/>
      <c r="O99" s="403"/>
      <c r="P99" s="403"/>
      <c r="Q99" s="403"/>
      <c r="R99" s="403"/>
      <c r="S99" s="403"/>
      <c r="T99" s="403"/>
      <c r="U99" s="403"/>
      <c r="V99" s="403"/>
      <c r="W99" s="403"/>
      <c r="X99" s="403"/>
      <c r="Y99" s="403"/>
      <c r="Z99" s="403"/>
    </row>
    <row r="100" ht="12.75" customHeight="1">
      <c r="A100" s="403"/>
      <c r="B100" s="403"/>
      <c r="C100" s="403"/>
      <c r="D100" s="403"/>
      <c r="E100" s="403"/>
      <c r="F100" s="403"/>
      <c r="G100" s="403"/>
      <c r="H100" s="403"/>
      <c r="I100" s="403"/>
      <c r="J100" s="403"/>
      <c r="K100" s="403"/>
      <c r="L100" s="403"/>
      <c r="M100" s="403"/>
      <c r="N100" s="403"/>
      <c r="O100" s="403"/>
      <c r="P100" s="403"/>
      <c r="Q100" s="403"/>
      <c r="R100" s="403"/>
      <c r="S100" s="403"/>
      <c r="T100" s="403"/>
      <c r="U100" s="403"/>
      <c r="V100" s="403"/>
      <c r="W100" s="403"/>
      <c r="X100" s="403"/>
      <c r="Y100" s="403"/>
      <c r="Z100" s="403"/>
    </row>
    <row r="101" ht="12.75" customHeight="1">
      <c r="A101" s="403"/>
      <c r="B101" s="403"/>
      <c r="C101" s="403"/>
      <c r="D101" s="403"/>
      <c r="E101" s="403"/>
      <c r="F101" s="403"/>
      <c r="G101" s="403"/>
      <c r="H101" s="403"/>
      <c r="I101" s="403"/>
      <c r="J101" s="403"/>
      <c r="K101" s="403"/>
      <c r="L101" s="403"/>
      <c r="M101" s="403"/>
      <c r="N101" s="403"/>
      <c r="O101" s="403"/>
      <c r="P101" s="403"/>
      <c r="Q101" s="403"/>
      <c r="R101" s="403"/>
      <c r="S101" s="403"/>
      <c r="T101" s="403"/>
      <c r="U101" s="403"/>
      <c r="V101" s="403"/>
      <c r="W101" s="403"/>
      <c r="X101" s="403"/>
      <c r="Y101" s="403"/>
      <c r="Z101" s="403"/>
    </row>
    <row r="102" ht="12.75" customHeight="1">
      <c r="A102" s="403"/>
      <c r="B102" s="403"/>
      <c r="C102" s="403"/>
      <c r="D102" s="403"/>
      <c r="E102" s="403"/>
      <c r="F102" s="403"/>
      <c r="G102" s="403"/>
      <c r="H102" s="403"/>
      <c r="I102" s="403"/>
      <c r="J102" s="403"/>
      <c r="K102" s="403"/>
      <c r="L102" s="403"/>
      <c r="M102" s="403"/>
      <c r="N102" s="403"/>
      <c r="O102" s="403"/>
      <c r="P102" s="403"/>
      <c r="Q102" s="403"/>
      <c r="R102" s="403"/>
      <c r="S102" s="403"/>
      <c r="T102" s="403"/>
      <c r="U102" s="403"/>
      <c r="V102" s="403"/>
      <c r="W102" s="403"/>
      <c r="X102" s="403"/>
      <c r="Y102" s="403"/>
      <c r="Z102" s="403"/>
    </row>
    <row r="103" ht="12.75" customHeight="1">
      <c r="A103" s="403"/>
      <c r="B103" s="403"/>
      <c r="C103" s="403"/>
      <c r="D103" s="403"/>
      <c r="E103" s="403"/>
      <c r="F103" s="403"/>
      <c r="G103" s="403"/>
      <c r="H103" s="403"/>
      <c r="I103" s="403"/>
      <c r="J103" s="403"/>
      <c r="K103" s="403"/>
      <c r="L103" s="403"/>
      <c r="M103" s="403"/>
      <c r="N103" s="403"/>
      <c r="O103" s="403"/>
      <c r="P103" s="403"/>
      <c r="Q103" s="403"/>
      <c r="R103" s="403"/>
      <c r="S103" s="403"/>
      <c r="T103" s="403"/>
      <c r="U103" s="403"/>
      <c r="V103" s="403"/>
      <c r="W103" s="403"/>
      <c r="X103" s="403"/>
      <c r="Y103" s="403"/>
      <c r="Z103" s="403"/>
    </row>
    <row r="104" ht="12.75" customHeight="1">
      <c r="A104" s="403"/>
      <c r="B104" s="403"/>
      <c r="C104" s="403"/>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row>
    <row r="105" ht="12.75" customHeight="1">
      <c r="A105" s="403"/>
      <c r="B105" s="403"/>
      <c r="C105" s="403"/>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row>
    <row r="106" ht="12.75" customHeight="1">
      <c r="A106" s="403"/>
      <c r="B106" s="403"/>
      <c r="C106" s="403"/>
      <c r="D106" s="403"/>
      <c r="E106" s="403"/>
      <c r="F106" s="403"/>
      <c r="G106" s="403"/>
      <c r="H106" s="403"/>
      <c r="I106" s="403"/>
      <c r="J106" s="403"/>
      <c r="K106" s="403"/>
      <c r="L106" s="403"/>
      <c r="M106" s="403"/>
      <c r="N106" s="403"/>
      <c r="O106" s="403"/>
      <c r="P106" s="403"/>
      <c r="Q106" s="403"/>
      <c r="R106" s="403"/>
      <c r="S106" s="403"/>
      <c r="T106" s="403"/>
      <c r="U106" s="403"/>
      <c r="V106" s="403"/>
      <c r="W106" s="403"/>
      <c r="X106" s="403"/>
      <c r="Y106" s="403"/>
      <c r="Z106" s="403"/>
    </row>
    <row r="107" ht="12.75" customHeight="1">
      <c r="A107" s="403"/>
      <c r="B107" s="403"/>
      <c r="C107" s="403"/>
      <c r="D107" s="403"/>
      <c r="E107" s="403"/>
      <c r="F107" s="403"/>
      <c r="G107" s="403"/>
      <c r="H107" s="403"/>
      <c r="I107" s="403"/>
      <c r="J107" s="403"/>
      <c r="K107" s="403"/>
      <c r="L107" s="403"/>
      <c r="M107" s="403"/>
      <c r="N107" s="403"/>
      <c r="O107" s="403"/>
      <c r="P107" s="403"/>
      <c r="Q107" s="403"/>
      <c r="R107" s="403"/>
      <c r="S107" s="403"/>
      <c r="T107" s="403"/>
      <c r="U107" s="403"/>
      <c r="V107" s="403"/>
      <c r="W107" s="403"/>
      <c r="X107" s="403"/>
      <c r="Y107" s="403"/>
      <c r="Z107" s="403"/>
    </row>
    <row r="108" ht="12.75" customHeight="1">
      <c r="A108" s="403"/>
      <c r="B108" s="403"/>
      <c r="C108" s="403"/>
      <c r="D108" s="403"/>
      <c r="E108" s="403"/>
      <c r="F108" s="403"/>
      <c r="G108" s="403"/>
      <c r="H108" s="403"/>
      <c r="I108" s="403"/>
      <c r="J108" s="403"/>
      <c r="K108" s="403"/>
      <c r="L108" s="403"/>
      <c r="M108" s="403"/>
      <c r="N108" s="403"/>
      <c r="O108" s="403"/>
      <c r="P108" s="403"/>
      <c r="Q108" s="403"/>
      <c r="R108" s="403"/>
      <c r="S108" s="403"/>
      <c r="T108" s="403"/>
      <c r="U108" s="403"/>
      <c r="V108" s="403"/>
      <c r="W108" s="403"/>
      <c r="X108" s="403"/>
      <c r="Y108" s="403"/>
      <c r="Z108" s="403"/>
    </row>
    <row r="109" ht="12.75" customHeight="1">
      <c r="A109" s="403"/>
      <c r="B109" s="403"/>
      <c r="C109" s="403"/>
      <c r="D109" s="403"/>
      <c r="E109" s="403"/>
      <c r="F109" s="403"/>
      <c r="G109" s="403"/>
      <c r="H109" s="403"/>
      <c r="I109" s="403"/>
      <c r="J109" s="403"/>
      <c r="K109" s="403"/>
      <c r="L109" s="403"/>
      <c r="M109" s="403"/>
      <c r="N109" s="403"/>
      <c r="O109" s="403"/>
      <c r="P109" s="403"/>
      <c r="Q109" s="403"/>
      <c r="R109" s="403"/>
      <c r="S109" s="403"/>
      <c r="T109" s="403"/>
      <c r="U109" s="403"/>
      <c r="V109" s="403"/>
      <c r="W109" s="403"/>
      <c r="X109" s="403"/>
      <c r="Y109" s="403"/>
      <c r="Z109" s="403"/>
    </row>
    <row r="110" ht="12.75" customHeight="1">
      <c r="A110" s="403"/>
      <c r="B110" s="403"/>
      <c r="C110" s="403"/>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row>
    <row r="111" ht="12.75" customHeight="1">
      <c r="A111" s="403"/>
      <c r="B111" s="403"/>
      <c r="C111" s="403"/>
      <c r="D111" s="403"/>
      <c r="E111" s="403"/>
      <c r="F111" s="403"/>
      <c r="G111" s="403"/>
      <c r="H111" s="403"/>
      <c r="I111" s="403"/>
      <c r="J111" s="403"/>
      <c r="K111" s="403"/>
      <c r="L111" s="403"/>
      <c r="M111" s="403"/>
      <c r="N111" s="403"/>
      <c r="O111" s="403"/>
      <c r="P111" s="403"/>
      <c r="Q111" s="403"/>
      <c r="R111" s="403"/>
      <c r="S111" s="403"/>
      <c r="T111" s="403"/>
      <c r="U111" s="403"/>
      <c r="V111" s="403"/>
      <c r="W111" s="403"/>
      <c r="X111" s="403"/>
      <c r="Y111" s="403"/>
      <c r="Z111" s="403"/>
    </row>
    <row r="112" ht="12.75" customHeight="1">
      <c r="A112" s="403"/>
      <c r="B112" s="403"/>
      <c r="C112" s="403"/>
      <c r="D112" s="403"/>
      <c r="E112" s="403"/>
      <c r="F112" s="403"/>
      <c r="G112" s="403"/>
      <c r="H112" s="403"/>
      <c r="I112" s="403"/>
      <c r="J112" s="403"/>
      <c r="K112" s="403"/>
      <c r="L112" s="403"/>
      <c r="M112" s="403"/>
      <c r="N112" s="403"/>
      <c r="O112" s="403"/>
      <c r="P112" s="403"/>
      <c r="Q112" s="403"/>
      <c r="R112" s="403"/>
      <c r="S112" s="403"/>
      <c r="T112" s="403"/>
      <c r="U112" s="403"/>
      <c r="V112" s="403"/>
      <c r="W112" s="403"/>
      <c r="X112" s="403"/>
      <c r="Y112" s="403"/>
      <c r="Z112" s="403"/>
    </row>
    <row r="113" ht="12.75" customHeight="1">
      <c r="A113" s="403"/>
      <c r="B113" s="403"/>
      <c r="C113" s="403"/>
      <c r="D113" s="403"/>
      <c r="E113" s="403"/>
      <c r="F113" s="403"/>
      <c r="G113" s="403"/>
      <c r="H113" s="403"/>
      <c r="I113" s="403"/>
      <c r="J113" s="403"/>
      <c r="K113" s="403"/>
      <c r="L113" s="403"/>
      <c r="M113" s="403"/>
      <c r="N113" s="403"/>
      <c r="O113" s="403"/>
      <c r="P113" s="403"/>
      <c r="Q113" s="403"/>
      <c r="R113" s="403"/>
      <c r="S113" s="403"/>
      <c r="T113" s="403"/>
      <c r="U113" s="403"/>
      <c r="V113" s="403"/>
      <c r="W113" s="403"/>
      <c r="X113" s="403"/>
      <c r="Y113" s="403"/>
      <c r="Z113" s="403"/>
    </row>
    <row r="114" ht="12.75" customHeight="1">
      <c r="A114" s="403"/>
      <c r="B114" s="403"/>
      <c r="C114" s="403"/>
      <c r="D114" s="403"/>
      <c r="E114" s="403"/>
      <c r="F114" s="403"/>
      <c r="G114" s="403"/>
      <c r="H114" s="403"/>
      <c r="I114" s="403"/>
      <c r="J114" s="403"/>
      <c r="K114" s="403"/>
      <c r="L114" s="403"/>
      <c r="M114" s="403"/>
      <c r="N114" s="403"/>
      <c r="O114" s="403"/>
      <c r="P114" s="403"/>
      <c r="Q114" s="403"/>
      <c r="R114" s="403"/>
      <c r="S114" s="403"/>
      <c r="T114" s="403"/>
      <c r="U114" s="403"/>
      <c r="V114" s="403"/>
      <c r="W114" s="403"/>
      <c r="X114" s="403"/>
      <c r="Y114" s="403"/>
      <c r="Z114" s="403"/>
    </row>
    <row r="115" ht="12.75" customHeight="1">
      <c r="A115" s="403"/>
      <c r="B115" s="403"/>
      <c r="C115" s="403"/>
      <c r="D115" s="403"/>
      <c r="E115" s="403"/>
      <c r="F115" s="403"/>
      <c r="G115" s="403"/>
      <c r="H115" s="403"/>
      <c r="I115" s="403"/>
      <c r="J115" s="403"/>
      <c r="K115" s="403"/>
      <c r="L115" s="403"/>
      <c r="M115" s="403"/>
      <c r="N115" s="403"/>
      <c r="O115" s="403"/>
      <c r="P115" s="403"/>
      <c r="Q115" s="403"/>
      <c r="R115" s="403"/>
      <c r="S115" s="403"/>
      <c r="T115" s="403"/>
      <c r="U115" s="403"/>
      <c r="V115" s="403"/>
      <c r="W115" s="403"/>
      <c r="X115" s="403"/>
      <c r="Y115" s="403"/>
      <c r="Z115" s="403"/>
    </row>
    <row r="116" ht="12.75" customHeight="1">
      <c r="A116" s="403"/>
      <c r="B116" s="403"/>
      <c r="C116" s="403"/>
      <c r="D116" s="403"/>
      <c r="E116" s="403"/>
      <c r="F116" s="403"/>
      <c r="G116" s="403"/>
      <c r="H116" s="403"/>
      <c r="I116" s="403"/>
      <c r="J116" s="403"/>
      <c r="K116" s="403"/>
      <c r="L116" s="403"/>
      <c r="M116" s="403"/>
      <c r="N116" s="403"/>
      <c r="O116" s="403"/>
      <c r="P116" s="403"/>
      <c r="Q116" s="403"/>
      <c r="R116" s="403"/>
      <c r="S116" s="403"/>
      <c r="T116" s="403"/>
      <c r="U116" s="403"/>
      <c r="V116" s="403"/>
      <c r="W116" s="403"/>
      <c r="X116" s="403"/>
      <c r="Y116" s="403"/>
      <c r="Z116" s="403"/>
    </row>
    <row r="117" ht="12.75" customHeight="1">
      <c r="A117" s="403"/>
      <c r="B117" s="403"/>
      <c r="C117" s="403"/>
      <c r="D117" s="403"/>
      <c r="E117" s="403"/>
      <c r="F117" s="403"/>
      <c r="G117" s="403"/>
      <c r="H117" s="403"/>
      <c r="I117" s="403"/>
      <c r="J117" s="403"/>
      <c r="K117" s="403"/>
      <c r="L117" s="403"/>
      <c r="M117" s="403"/>
      <c r="N117" s="403"/>
      <c r="O117" s="403"/>
      <c r="P117" s="403"/>
      <c r="Q117" s="403"/>
      <c r="R117" s="403"/>
      <c r="S117" s="403"/>
      <c r="T117" s="403"/>
      <c r="U117" s="403"/>
      <c r="V117" s="403"/>
      <c r="W117" s="403"/>
      <c r="X117" s="403"/>
      <c r="Y117" s="403"/>
      <c r="Z117" s="403"/>
    </row>
    <row r="118" ht="12.75" customHeight="1">
      <c r="A118" s="403"/>
      <c r="B118" s="403"/>
      <c r="C118" s="403"/>
      <c r="D118" s="403"/>
      <c r="E118" s="403"/>
      <c r="F118" s="403"/>
      <c r="G118" s="403"/>
      <c r="H118" s="403"/>
      <c r="I118" s="403"/>
      <c r="J118" s="403"/>
      <c r="K118" s="403"/>
      <c r="L118" s="403"/>
      <c r="M118" s="403"/>
      <c r="N118" s="403"/>
      <c r="O118" s="403"/>
      <c r="P118" s="403"/>
      <c r="Q118" s="403"/>
      <c r="R118" s="403"/>
      <c r="S118" s="403"/>
      <c r="T118" s="403"/>
      <c r="U118" s="403"/>
      <c r="V118" s="403"/>
      <c r="W118" s="403"/>
      <c r="X118" s="403"/>
      <c r="Y118" s="403"/>
      <c r="Z118" s="403"/>
    </row>
    <row r="119" ht="12.75" customHeight="1">
      <c r="A119" s="403"/>
      <c r="B119" s="403"/>
      <c r="C119" s="403"/>
      <c r="D119" s="403"/>
      <c r="E119" s="403"/>
      <c r="F119" s="403"/>
      <c r="G119" s="403"/>
      <c r="H119" s="403"/>
      <c r="I119" s="403"/>
      <c r="J119" s="403"/>
      <c r="K119" s="403"/>
      <c r="L119" s="403"/>
      <c r="M119" s="403"/>
      <c r="N119" s="403"/>
      <c r="O119" s="403"/>
      <c r="P119" s="403"/>
      <c r="Q119" s="403"/>
      <c r="R119" s="403"/>
      <c r="S119" s="403"/>
      <c r="T119" s="403"/>
      <c r="U119" s="403"/>
      <c r="V119" s="403"/>
      <c r="W119" s="403"/>
      <c r="X119" s="403"/>
      <c r="Y119" s="403"/>
      <c r="Z119" s="403"/>
    </row>
    <row r="120" ht="12.75" customHeight="1">
      <c r="A120" s="403"/>
      <c r="B120" s="403"/>
      <c r="C120" s="403"/>
      <c r="D120" s="403"/>
      <c r="E120" s="403"/>
      <c r="F120" s="403"/>
      <c r="G120" s="403"/>
      <c r="H120" s="403"/>
      <c r="I120" s="403"/>
      <c r="J120" s="403"/>
      <c r="K120" s="403"/>
      <c r="L120" s="403"/>
      <c r="M120" s="403"/>
      <c r="N120" s="403"/>
      <c r="O120" s="403"/>
      <c r="P120" s="403"/>
      <c r="Q120" s="403"/>
      <c r="R120" s="403"/>
      <c r="S120" s="403"/>
      <c r="T120" s="403"/>
      <c r="U120" s="403"/>
      <c r="V120" s="403"/>
      <c r="W120" s="403"/>
      <c r="X120" s="403"/>
      <c r="Y120" s="403"/>
      <c r="Z120" s="403"/>
    </row>
    <row r="121" ht="12.75" customHeight="1">
      <c r="A121" s="403"/>
      <c r="B121" s="403"/>
      <c r="C121" s="403"/>
      <c r="D121" s="403"/>
      <c r="E121" s="403"/>
      <c r="F121" s="403"/>
      <c r="G121" s="403"/>
      <c r="H121" s="403"/>
      <c r="I121" s="403"/>
      <c r="J121" s="403"/>
      <c r="K121" s="403"/>
      <c r="L121" s="403"/>
      <c r="M121" s="403"/>
      <c r="N121" s="403"/>
      <c r="O121" s="403"/>
      <c r="P121" s="403"/>
      <c r="Q121" s="403"/>
      <c r="R121" s="403"/>
      <c r="S121" s="403"/>
      <c r="T121" s="403"/>
      <c r="U121" s="403"/>
      <c r="V121" s="403"/>
      <c r="W121" s="403"/>
      <c r="X121" s="403"/>
      <c r="Y121" s="403"/>
      <c r="Z121" s="403"/>
    </row>
    <row r="122" ht="12.75" customHeight="1">
      <c r="A122" s="403"/>
      <c r="B122" s="403"/>
      <c r="C122" s="403"/>
      <c r="D122" s="403"/>
      <c r="E122" s="403"/>
      <c r="F122" s="403"/>
      <c r="G122" s="403"/>
      <c r="H122" s="403"/>
      <c r="I122" s="403"/>
      <c r="J122" s="403"/>
      <c r="K122" s="403"/>
      <c r="L122" s="403"/>
      <c r="M122" s="403"/>
      <c r="N122" s="403"/>
      <c r="O122" s="403"/>
      <c r="P122" s="403"/>
      <c r="Q122" s="403"/>
      <c r="R122" s="403"/>
      <c r="S122" s="403"/>
      <c r="T122" s="403"/>
      <c r="U122" s="403"/>
      <c r="V122" s="403"/>
      <c r="W122" s="403"/>
      <c r="X122" s="403"/>
      <c r="Y122" s="403"/>
      <c r="Z122" s="403"/>
    </row>
    <row r="123" ht="12.75" customHeight="1">
      <c r="A123" s="403"/>
      <c r="B123" s="403"/>
      <c r="C123" s="403"/>
      <c r="D123" s="403"/>
      <c r="E123" s="403"/>
      <c r="F123" s="403"/>
      <c r="G123" s="403"/>
      <c r="H123" s="403"/>
      <c r="I123" s="403"/>
      <c r="J123" s="403"/>
      <c r="K123" s="403"/>
      <c r="L123" s="403"/>
      <c r="M123" s="403"/>
      <c r="N123" s="403"/>
      <c r="O123" s="403"/>
      <c r="P123" s="403"/>
      <c r="Q123" s="403"/>
      <c r="R123" s="403"/>
      <c r="S123" s="403"/>
      <c r="T123" s="403"/>
      <c r="U123" s="403"/>
      <c r="V123" s="403"/>
      <c r="W123" s="403"/>
      <c r="X123" s="403"/>
      <c r="Y123" s="403"/>
      <c r="Z123" s="403"/>
    </row>
    <row r="124" ht="12.75" customHeight="1">
      <c r="A124" s="403"/>
      <c r="B124" s="403"/>
      <c r="C124" s="403"/>
      <c r="D124" s="403"/>
      <c r="E124" s="403"/>
      <c r="F124" s="403"/>
      <c r="G124" s="403"/>
      <c r="H124" s="403"/>
      <c r="I124" s="403"/>
      <c r="J124" s="403"/>
      <c r="K124" s="403"/>
      <c r="L124" s="403"/>
      <c r="M124" s="403"/>
      <c r="N124" s="403"/>
      <c r="O124" s="403"/>
      <c r="P124" s="403"/>
      <c r="Q124" s="403"/>
      <c r="R124" s="403"/>
      <c r="S124" s="403"/>
      <c r="T124" s="403"/>
      <c r="U124" s="403"/>
      <c r="V124" s="403"/>
      <c r="W124" s="403"/>
      <c r="X124" s="403"/>
      <c r="Y124" s="403"/>
      <c r="Z124" s="403"/>
    </row>
    <row r="125" ht="12.75" customHeight="1">
      <c r="A125" s="403"/>
      <c r="B125" s="403"/>
      <c r="C125" s="403"/>
      <c r="D125" s="403"/>
      <c r="E125" s="403"/>
      <c r="F125" s="403"/>
      <c r="G125" s="403"/>
      <c r="H125" s="403"/>
      <c r="I125" s="403"/>
      <c r="J125" s="403"/>
      <c r="K125" s="403"/>
      <c r="L125" s="403"/>
      <c r="M125" s="403"/>
      <c r="N125" s="403"/>
      <c r="O125" s="403"/>
      <c r="P125" s="403"/>
      <c r="Q125" s="403"/>
      <c r="R125" s="403"/>
      <c r="S125" s="403"/>
      <c r="T125" s="403"/>
      <c r="U125" s="403"/>
      <c r="V125" s="403"/>
      <c r="W125" s="403"/>
      <c r="X125" s="403"/>
      <c r="Y125" s="403"/>
      <c r="Z125" s="403"/>
    </row>
    <row r="126" ht="12.75" customHeight="1">
      <c r="A126" s="403"/>
      <c r="B126" s="403"/>
      <c r="C126" s="403"/>
      <c r="D126" s="403"/>
      <c r="E126" s="403"/>
      <c r="F126" s="403"/>
      <c r="G126" s="403"/>
      <c r="H126" s="403"/>
      <c r="I126" s="403"/>
      <c r="J126" s="403"/>
      <c r="K126" s="403"/>
      <c r="L126" s="403"/>
      <c r="M126" s="403"/>
      <c r="N126" s="403"/>
      <c r="O126" s="403"/>
      <c r="P126" s="403"/>
      <c r="Q126" s="403"/>
      <c r="R126" s="403"/>
      <c r="S126" s="403"/>
      <c r="T126" s="403"/>
      <c r="U126" s="403"/>
      <c r="V126" s="403"/>
      <c r="W126" s="403"/>
      <c r="X126" s="403"/>
      <c r="Y126" s="403"/>
      <c r="Z126" s="403"/>
    </row>
    <row r="127" ht="12.75" customHeight="1">
      <c r="A127" s="403"/>
      <c r="B127" s="403"/>
      <c r="C127" s="403"/>
      <c r="D127" s="403"/>
      <c r="E127" s="403"/>
      <c r="F127" s="403"/>
      <c r="G127" s="403"/>
      <c r="H127" s="403"/>
      <c r="I127" s="403"/>
      <c r="J127" s="403"/>
      <c r="K127" s="403"/>
      <c r="L127" s="403"/>
      <c r="M127" s="403"/>
      <c r="N127" s="403"/>
      <c r="O127" s="403"/>
      <c r="P127" s="403"/>
      <c r="Q127" s="403"/>
      <c r="R127" s="403"/>
      <c r="S127" s="403"/>
      <c r="T127" s="403"/>
      <c r="U127" s="403"/>
      <c r="V127" s="403"/>
      <c r="W127" s="403"/>
      <c r="X127" s="403"/>
      <c r="Y127" s="403"/>
      <c r="Z127" s="403"/>
    </row>
    <row r="128" ht="12.75" customHeight="1">
      <c r="A128" s="403"/>
      <c r="B128" s="403"/>
      <c r="C128" s="403"/>
      <c r="D128" s="403"/>
      <c r="E128" s="403"/>
      <c r="F128" s="403"/>
      <c r="G128" s="403"/>
      <c r="H128" s="403"/>
      <c r="I128" s="403"/>
      <c r="J128" s="403"/>
      <c r="K128" s="403"/>
      <c r="L128" s="403"/>
      <c r="M128" s="403"/>
      <c r="N128" s="403"/>
      <c r="O128" s="403"/>
      <c r="P128" s="403"/>
      <c r="Q128" s="403"/>
      <c r="R128" s="403"/>
      <c r="S128" s="403"/>
      <c r="T128" s="403"/>
      <c r="U128" s="403"/>
      <c r="V128" s="403"/>
      <c r="W128" s="403"/>
      <c r="X128" s="403"/>
      <c r="Y128" s="403"/>
      <c r="Z128" s="403"/>
    </row>
    <row r="129" ht="12.75" customHeight="1">
      <c r="A129" s="403"/>
      <c r="B129" s="403"/>
      <c r="C129" s="403"/>
      <c r="D129" s="403"/>
      <c r="E129" s="403"/>
      <c r="F129" s="403"/>
      <c r="G129" s="403"/>
      <c r="H129" s="403"/>
      <c r="I129" s="403"/>
      <c r="J129" s="403"/>
      <c r="K129" s="403"/>
      <c r="L129" s="403"/>
      <c r="M129" s="403"/>
      <c r="N129" s="403"/>
      <c r="O129" s="403"/>
      <c r="P129" s="403"/>
      <c r="Q129" s="403"/>
      <c r="R129" s="403"/>
      <c r="S129" s="403"/>
      <c r="T129" s="403"/>
      <c r="U129" s="403"/>
      <c r="V129" s="403"/>
      <c r="W129" s="403"/>
      <c r="X129" s="403"/>
      <c r="Y129" s="403"/>
      <c r="Z129" s="403"/>
    </row>
    <row r="130" ht="12.75" customHeight="1">
      <c r="A130" s="403"/>
      <c r="B130" s="403"/>
      <c r="C130" s="403"/>
      <c r="D130" s="403"/>
      <c r="E130" s="403"/>
      <c r="F130" s="403"/>
      <c r="G130" s="403"/>
      <c r="H130" s="403"/>
      <c r="I130" s="403"/>
      <c r="J130" s="403"/>
      <c r="K130" s="403"/>
      <c r="L130" s="403"/>
      <c r="M130" s="403"/>
      <c r="N130" s="403"/>
      <c r="O130" s="403"/>
      <c r="P130" s="403"/>
      <c r="Q130" s="403"/>
      <c r="R130" s="403"/>
      <c r="S130" s="403"/>
      <c r="T130" s="403"/>
      <c r="U130" s="403"/>
      <c r="V130" s="403"/>
      <c r="W130" s="403"/>
      <c r="X130" s="403"/>
      <c r="Y130" s="403"/>
      <c r="Z130" s="403"/>
    </row>
    <row r="131" ht="12.75" customHeight="1">
      <c r="A131" s="403"/>
      <c r="B131" s="403"/>
      <c r="C131" s="403"/>
      <c r="D131" s="403"/>
      <c r="E131" s="403"/>
      <c r="F131" s="403"/>
      <c r="G131" s="403"/>
      <c r="H131" s="403"/>
      <c r="I131" s="403"/>
      <c r="J131" s="403"/>
      <c r="K131" s="403"/>
      <c r="L131" s="403"/>
      <c r="M131" s="403"/>
      <c r="N131" s="403"/>
      <c r="O131" s="403"/>
      <c r="P131" s="403"/>
      <c r="Q131" s="403"/>
      <c r="R131" s="403"/>
      <c r="S131" s="403"/>
      <c r="T131" s="403"/>
      <c r="U131" s="403"/>
      <c r="V131" s="403"/>
      <c r="W131" s="403"/>
      <c r="X131" s="403"/>
      <c r="Y131" s="403"/>
      <c r="Z131" s="403"/>
    </row>
    <row r="132" ht="12.75" customHeight="1">
      <c r="A132" s="403"/>
      <c r="B132" s="403"/>
      <c r="C132" s="403"/>
      <c r="D132" s="403"/>
      <c r="E132" s="403"/>
      <c r="F132" s="403"/>
      <c r="G132" s="403"/>
      <c r="H132" s="403"/>
      <c r="I132" s="403"/>
      <c r="J132" s="403"/>
      <c r="K132" s="403"/>
      <c r="L132" s="403"/>
      <c r="M132" s="403"/>
      <c r="N132" s="403"/>
      <c r="O132" s="403"/>
      <c r="P132" s="403"/>
      <c r="Q132" s="403"/>
      <c r="R132" s="403"/>
      <c r="S132" s="403"/>
      <c r="T132" s="403"/>
      <c r="U132" s="403"/>
      <c r="V132" s="403"/>
      <c r="W132" s="403"/>
      <c r="X132" s="403"/>
      <c r="Y132" s="403"/>
      <c r="Z132" s="403"/>
    </row>
    <row r="133" ht="12.75" customHeight="1">
      <c r="A133" s="403"/>
      <c r="B133" s="403"/>
      <c r="C133" s="403"/>
      <c r="D133" s="403"/>
      <c r="E133" s="403"/>
      <c r="F133" s="403"/>
      <c r="G133" s="403"/>
      <c r="H133" s="403"/>
      <c r="I133" s="403"/>
      <c r="J133" s="403"/>
      <c r="K133" s="403"/>
      <c r="L133" s="403"/>
      <c r="M133" s="403"/>
      <c r="N133" s="403"/>
      <c r="O133" s="403"/>
      <c r="P133" s="403"/>
      <c r="Q133" s="403"/>
      <c r="R133" s="403"/>
      <c r="S133" s="403"/>
      <c r="T133" s="403"/>
      <c r="U133" s="403"/>
      <c r="V133" s="403"/>
      <c r="W133" s="403"/>
      <c r="X133" s="403"/>
      <c r="Y133" s="403"/>
      <c r="Z133" s="403"/>
    </row>
    <row r="134" ht="12.75" customHeight="1">
      <c r="A134" s="403"/>
      <c r="B134" s="403"/>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row>
    <row r="135" ht="12.75" customHeight="1">
      <c r="A135" s="403"/>
      <c r="B135" s="403"/>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row>
    <row r="136" ht="12.75" customHeight="1">
      <c r="A136" s="403"/>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row>
    <row r="137" ht="12.75" customHeight="1">
      <c r="A137" s="403"/>
      <c r="B137" s="403"/>
      <c r="C137" s="403"/>
      <c r="D137" s="403"/>
      <c r="E137" s="403"/>
      <c r="F137" s="403"/>
      <c r="G137" s="403"/>
      <c r="H137" s="403"/>
      <c r="I137" s="403"/>
      <c r="J137" s="403"/>
      <c r="K137" s="403"/>
      <c r="L137" s="403"/>
      <c r="M137" s="403"/>
      <c r="N137" s="403"/>
      <c r="O137" s="403"/>
      <c r="P137" s="403"/>
      <c r="Q137" s="403"/>
      <c r="R137" s="403"/>
      <c r="S137" s="403"/>
      <c r="T137" s="403"/>
      <c r="U137" s="403"/>
      <c r="V137" s="403"/>
      <c r="W137" s="403"/>
      <c r="X137" s="403"/>
      <c r="Y137" s="403"/>
      <c r="Z137" s="403"/>
    </row>
    <row r="138" ht="12.75" customHeight="1">
      <c r="A138" s="403"/>
      <c r="B138" s="403"/>
      <c r="C138" s="403"/>
      <c r="D138" s="403"/>
      <c r="E138" s="403"/>
      <c r="F138" s="403"/>
      <c r="G138" s="403"/>
      <c r="H138" s="403"/>
      <c r="I138" s="403"/>
      <c r="J138" s="403"/>
      <c r="K138" s="403"/>
      <c r="L138" s="403"/>
      <c r="M138" s="403"/>
      <c r="N138" s="403"/>
      <c r="O138" s="403"/>
      <c r="P138" s="403"/>
      <c r="Q138" s="403"/>
      <c r="R138" s="403"/>
      <c r="S138" s="403"/>
      <c r="T138" s="403"/>
      <c r="U138" s="403"/>
      <c r="V138" s="403"/>
      <c r="W138" s="403"/>
      <c r="X138" s="403"/>
      <c r="Y138" s="403"/>
      <c r="Z138" s="403"/>
    </row>
    <row r="139" ht="12.75" customHeight="1">
      <c r="A139" s="403"/>
      <c r="B139" s="403"/>
      <c r="C139" s="403"/>
      <c r="D139" s="403"/>
      <c r="E139" s="403"/>
      <c r="F139" s="403"/>
      <c r="G139" s="403"/>
      <c r="H139" s="403"/>
      <c r="I139" s="403"/>
      <c r="J139" s="403"/>
      <c r="K139" s="403"/>
      <c r="L139" s="403"/>
      <c r="M139" s="403"/>
      <c r="N139" s="403"/>
      <c r="O139" s="403"/>
      <c r="P139" s="403"/>
      <c r="Q139" s="403"/>
      <c r="R139" s="403"/>
      <c r="S139" s="403"/>
      <c r="T139" s="403"/>
      <c r="U139" s="403"/>
      <c r="V139" s="403"/>
      <c r="W139" s="403"/>
      <c r="X139" s="403"/>
      <c r="Y139" s="403"/>
      <c r="Z139" s="403"/>
    </row>
    <row r="140" ht="12.75" customHeight="1">
      <c r="A140" s="403"/>
      <c r="B140" s="403"/>
      <c r="C140" s="403"/>
      <c r="D140" s="403"/>
      <c r="E140" s="403"/>
      <c r="F140" s="403"/>
      <c r="G140" s="403"/>
      <c r="H140" s="403"/>
      <c r="I140" s="403"/>
      <c r="J140" s="403"/>
      <c r="K140" s="403"/>
      <c r="L140" s="403"/>
      <c r="M140" s="403"/>
      <c r="N140" s="403"/>
      <c r="O140" s="403"/>
      <c r="P140" s="403"/>
      <c r="Q140" s="403"/>
      <c r="R140" s="403"/>
      <c r="S140" s="403"/>
      <c r="T140" s="403"/>
      <c r="U140" s="403"/>
      <c r="V140" s="403"/>
      <c r="W140" s="403"/>
      <c r="X140" s="403"/>
      <c r="Y140" s="403"/>
      <c r="Z140" s="403"/>
    </row>
    <row r="141" ht="12.75" customHeight="1">
      <c r="A141" s="403"/>
      <c r="B141" s="403"/>
      <c r="C141" s="403"/>
      <c r="D141" s="403"/>
      <c r="E141" s="403"/>
      <c r="F141" s="403"/>
      <c r="G141" s="403"/>
      <c r="H141" s="403"/>
      <c r="I141" s="403"/>
      <c r="J141" s="403"/>
      <c r="K141" s="403"/>
      <c r="L141" s="403"/>
      <c r="M141" s="403"/>
      <c r="N141" s="403"/>
      <c r="O141" s="403"/>
      <c r="P141" s="403"/>
      <c r="Q141" s="403"/>
      <c r="R141" s="403"/>
      <c r="S141" s="403"/>
      <c r="T141" s="403"/>
      <c r="U141" s="403"/>
      <c r="V141" s="403"/>
      <c r="W141" s="403"/>
      <c r="X141" s="403"/>
      <c r="Y141" s="403"/>
      <c r="Z141" s="403"/>
    </row>
    <row r="142" ht="12.75" customHeight="1">
      <c r="A142" s="403"/>
      <c r="B142" s="403"/>
      <c r="C142" s="403"/>
      <c r="D142" s="403"/>
      <c r="E142" s="403"/>
      <c r="F142" s="403"/>
      <c r="G142" s="403"/>
      <c r="H142" s="403"/>
      <c r="I142" s="403"/>
      <c r="J142" s="403"/>
      <c r="K142" s="403"/>
      <c r="L142" s="403"/>
      <c r="M142" s="403"/>
      <c r="N142" s="403"/>
      <c r="O142" s="403"/>
      <c r="P142" s="403"/>
      <c r="Q142" s="403"/>
      <c r="R142" s="403"/>
      <c r="S142" s="403"/>
      <c r="T142" s="403"/>
      <c r="U142" s="403"/>
      <c r="V142" s="403"/>
      <c r="W142" s="403"/>
      <c r="X142" s="403"/>
      <c r="Y142" s="403"/>
      <c r="Z142" s="403"/>
    </row>
    <row r="143" ht="12.75" customHeight="1">
      <c r="A143" s="403"/>
      <c r="B143" s="403"/>
      <c r="C143" s="403"/>
      <c r="D143" s="403"/>
      <c r="E143" s="403"/>
      <c r="F143" s="403"/>
      <c r="G143" s="403"/>
      <c r="H143" s="403"/>
      <c r="I143" s="403"/>
      <c r="J143" s="403"/>
      <c r="K143" s="403"/>
      <c r="L143" s="403"/>
      <c r="M143" s="403"/>
      <c r="N143" s="403"/>
      <c r="O143" s="403"/>
      <c r="P143" s="403"/>
      <c r="Q143" s="403"/>
      <c r="R143" s="403"/>
      <c r="S143" s="403"/>
      <c r="T143" s="403"/>
      <c r="U143" s="403"/>
      <c r="V143" s="403"/>
      <c r="W143" s="403"/>
      <c r="X143" s="403"/>
      <c r="Y143" s="403"/>
      <c r="Z143" s="403"/>
    </row>
    <row r="144" ht="12.75" customHeight="1">
      <c r="A144" s="403"/>
      <c r="B144" s="403"/>
      <c r="C144" s="403"/>
      <c r="D144" s="403"/>
      <c r="E144" s="403"/>
      <c r="F144" s="403"/>
      <c r="G144" s="403"/>
      <c r="H144" s="403"/>
      <c r="I144" s="403"/>
      <c r="J144" s="403"/>
      <c r="K144" s="403"/>
      <c r="L144" s="403"/>
      <c r="M144" s="403"/>
      <c r="N144" s="403"/>
      <c r="O144" s="403"/>
      <c r="P144" s="403"/>
      <c r="Q144" s="403"/>
      <c r="R144" s="403"/>
      <c r="S144" s="403"/>
      <c r="T144" s="403"/>
      <c r="U144" s="403"/>
      <c r="V144" s="403"/>
      <c r="W144" s="403"/>
      <c r="X144" s="403"/>
      <c r="Y144" s="403"/>
      <c r="Z144" s="403"/>
    </row>
    <row r="145" ht="12.75" customHeight="1">
      <c r="A145" s="403"/>
      <c r="B145" s="403"/>
      <c r="C145" s="403"/>
      <c r="D145" s="403"/>
      <c r="E145" s="403"/>
      <c r="F145" s="403"/>
      <c r="G145" s="403"/>
      <c r="H145" s="403"/>
      <c r="I145" s="403"/>
      <c r="J145" s="403"/>
      <c r="K145" s="403"/>
      <c r="L145" s="403"/>
      <c r="M145" s="403"/>
      <c r="N145" s="403"/>
      <c r="O145" s="403"/>
      <c r="P145" s="403"/>
      <c r="Q145" s="403"/>
      <c r="R145" s="403"/>
      <c r="S145" s="403"/>
      <c r="T145" s="403"/>
      <c r="U145" s="403"/>
      <c r="V145" s="403"/>
      <c r="W145" s="403"/>
      <c r="X145" s="403"/>
      <c r="Y145" s="403"/>
      <c r="Z145" s="403"/>
    </row>
    <row r="146" ht="12.75" customHeight="1">
      <c r="A146" s="403"/>
      <c r="B146" s="403"/>
      <c r="C146" s="403"/>
      <c r="D146" s="403"/>
      <c r="E146" s="403"/>
      <c r="F146" s="403"/>
      <c r="G146" s="403"/>
      <c r="H146" s="403"/>
      <c r="I146" s="403"/>
      <c r="J146" s="403"/>
      <c r="K146" s="403"/>
      <c r="L146" s="403"/>
      <c r="M146" s="403"/>
      <c r="N146" s="403"/>
      <c r="O146" s="403"/>
      <c r="P146" s="403"/>
      <c r="Q146" s="403"/>
      <c r="R146" s="403"/>
      <c r="S146" s="403"/>
      <c r="T146" s="403"/>
      <c r="U146" s="403"/>
      <c r="V146" s="403"/>
      <c r="W146" s="403"/>
      <c r="X146" s="403"/>
      <c r="Y146" s="403"/>
      <c r="Z146" s="403"/>
    </row>
    <row r="147" ht="12.75" customHeight="1">
      <c r="A147" s="403"/>
      <c r="B147" s="403"/>
      <c r="C147" s="403"/>
      <c r="D147" s="403"/>
      <c r="E147" s="403"/>
      <c r="F147" s="403"/>
      <c r="G147" s="403"/>
      <c r="H147" s="403"/>
      <c r="I147" s="403"/>
      <c r="J147" s="403"/>
      <c r="K147" s="403"/>
      <c r="L147" s="403"/>
      <c r="M147" s="403"/>
      <c r="N147" s="403"/>
      <c r="O147" s="403"/>
      <c r="P147" s="403"/>
      <c r="Q147" s="403"/>
      <c r="R147" s="403"/>
      <c r="S147" s="403"/>
      <c r="T147" s="403"/>
      <c r="U147" s="403"/>
      <c r="V147" s="403"/>
      <c r="W147" s="403"/>
      <c r="X147" s="403"/>
      <c r="Y147" s="403"/>
      <c r="Z147" s="403"/>
    </row>
    <row r="148" ht="12.75" customHeight="1">
      <c r="A148" s="403"/>
      <c r="B148" s="403"/>
      <c r="C148" s="403"/>
      <c r="D148" s="403"/>
      <c r="E148" s="403"/>
      <c r="F148" s="403"/>
      <c r="G148" s="403"/>
      <c r="H148" s="403"/>
      <c r="I148" s="403"/>
      <c r="J148" s="403"/>
      <c r="K148" s="403"/>
      <c r="L148" s="403"/>
      <c r="M148" s="403"/>
      <c r="N148" s="403"/>
      <c r="O148" s="403"/>
      <c r="P148" s="403"/>
      <c r="Q148" s="403"/>
      <c r="R148" s="403"/>
      <c r="S148" s="403"/>
      <c r="T148" s="403"/>
      <c r="U148" s="403"/>
      <c r="V148" s="403"/>
      <c r="W148" s="403"/>
      <c r="X148" s="403"/>
      <c r="Y148" s="403"/>
      <c r="Z148" s="403"/>
    </row>
    <row r="149" ht="12.75" customHeight="1">
      <c r="A149" s="403"/>
      <c r="B149" s="403"/>
      <c r="C149" s="403"/>
      <c r="D149" s="403"/>
      <c r="E149" s="403"/>
      <c r="F149" s="403"/>
      <c r="G149" s="403"/>
      <c r="H149" s="403"/>
      <c r="I149" s="403"/>
      <c r="J149" s="403"/>
      <c r="K149" s="403"/>
      <c r="L149" s="403"/>
      <c r="M149" s="403"/>
      <c r="N149" s="403"/>
      <c r="O149" s="403"/>
      <c r="P149" s="403"/>
      <c r="Q149" s="403"/>
      <c r="R149" s="403"/>
      <c r="S149" s="403"/>
      <c r="T149" s="403"/>
      <c r="U149" s="403"/>
      <c r="V149" s="403"/>
      <c r="W149" s="403"/>
      <c r="X149" s="403"/>
      <c r="Y149" s="403"/>
      <c r="Z149" s="403"/>
    </row>
    <row r="150" ht="12.75" customHeight="1">
      <c r="A150" s="403"/>
      <c r="B150" s="403"/>
      <c r="C150" s="403"/>
      <c r="D150" s="403"/>
      <c r="E150" s="403"/>
      <c r="F150" s="403"/>
      <c r="G150" s="403"/>
      <c r="H150" s="403"/>
      <c r="I150" s="403"/>
      <c r="J150" s="403"/>
      <c r="K150" s="403"/>
      <c r="L150" s="403"/>
      <c r="M150" s="403"/>
      <c r="N150" s="403"/>
      <c r="O150" s="403"/>
      <c r="P150" s="403"/>
      <c r="Q150" s="403"/>
      <c r="R150" s="403"/>
      <c r="S150" s="403"/>
      <c r="T150" s="403"/>
      <c r="U150" s="403"/>
      <c r="V150" s="403"/>
      <c r="W150" s="403"/>
      <c r="X150" s="403"/>
      <c r="Y150" s="403"/>
      <c r="Z150" s="403"/>
    </row>
    <row r="151" ht="12.75" customHeight="1">
      <c r="A151" s="403"/>
      <c r="B151" s="403"/>
      <c r="C151" s="403"/>
      <c r="D151" s="403"/>
      <c r="E151" s="403"/>
      <c r="F151" s="403"/>
      <c r="G151" s="403"/>
      <c r="H151" s="403"/>
      <c r="I151" s="403"/>
      <c r="J151" s="403"/>
      <c r="K151" s="403"/>
      <c r="L151" s="403"/>
      <c r="M151" s="403"/>
      <c r="N151" s="403"/>
      <c r="O151" s="403"/>
      <c r="P151" s="403"/>
      <c r="Q151" s="403"/>
      <c r="R151" s="403"/>
      <c r="S151" s="403"/>
      <c r="T151" s="403"/>
      <c r="U151" s="403"/>
      <c r="V151" s="403"/>
      <c r="W151" s="403"/>
      <c r="X151" s="403"/>
      <c r="Y151" s="403"/>
      <c r="Z151" s="403"/>
    </row>
    <row r="152" ht="12.75" customHeight="1">
      <c r="A152" s="403"/>
      <c r="B152" s="403"/>
      <c r="C152" s="403"/>
      <c r="D152" s="403"/>
      <c r="E152" s="403"/>
      <c r="F152" s="403"/>
      <c r="G152" s="403"/>
      <c r="H152" s="403"/>
      <c r="I152" s="403"/>
      <c r="J152" s="403"/>
      <c r="K152" s="403"/>
      <c r="L152" s="403"/>
      <c r="M152" s="403"/>
      <c r="N152" s="403"/>
      <c r="O152" s="403"/>
      <c r="P152" s="403"/>
      <c r="Q152" s="403"/>
      <c r="R152" s="403"/>
      <c r="S152" s="403"/>
      <c r="T152" s="403"/>
      <c r="U152" s="403"/>
      <c r="V152" s="403"/>
      <c r="W152" s="403"/>
      <c r="X152" s="403"/>
      <c r="Y152" s="403"/>
      <c r="Z152" s="403"/>
    </row>
    <row r="153" ht="12.75" customHeight="1">
      <c r="A153" s="403"/>
      <c r="B153" s="403"/>
      <c r="C153" s="403"/>
      <c r="D153" s="403"/>
      <c r="E153" s="403"/>
      <c r="F153" s="403"/>
      <c r="G153" s="403"/>
      <c r="H153" s="403"/>
      <c r="I153" s="403"/>
      <c r="J153" s="403"/>
      <c r="K153" s="403"/>
      <c r="L153" s="403"/>
      <c r="M153" s="403"/>
      <c r="N153" s="403"/>
      <c r="O153" s="403"/>
      <c r="P153" s="403"/>
      <c r="Q153" s="403"/>
      <c r="R153" s="403"/>
      <c r="S153" s="403"/>
      <c r="T153" s="403"/>
      <c r="U153" s="403"/>
      <c r="V153" s="403"/>
      <c r="W153" s="403"/>
      <c r="X153" s="403"/>
      <c r="Y153" s="403"/>
      <c r="Z153" s="403"/>
    </row>
    <row r="154" ht="12.75" customHeight="1">
      <c r="A154" s="403"/>
      <c r="B154" s="403"/>
      <c r="C154" s="403"/>
      <c r="D154" s="403"/>
      <c r="E154" s="403"/>
      <c r="F154" s="403"/>
      <c r="G154" s="403"/>
      <c r="H154" s="403"/>
      <c r="I154" s="403"/>
      <c r="J154" s="403"/>
      <c r="K154" s="403"/>
      <c r="L154" s="403"/>
      <c r="M154" s="403"/>
      <c r="N154" s="403"/>
      <c r="O154" s="403"/>
      <c r="P154" s="403"/>
      <c r="Q154" s="403"/>
      <c r="R154" s="403"/>
      <c r="S154" s="403"/>
      <c r="T154" s="403"/>
      <c r="U154" s="403"/>
      <c r="V154" s="403"/>
      <c r="W154" s="403"/>
      <c r="X154" s="403"/>
      <c r="Y154" s="403"/>
      <c r="Z154" s="403"/>
    </row>
    <row r="155" ht="12.75" customHeight="1">
      <c r="A155" s="403"/>
      <c r="B155" s="403"/>
      <c r="C155" s="403"/>
      <c r="D155" s="403"/>
      <c r="E155" s="403"/>
      <c r="F155" s="403"/>
      <c r="G155" s="403"/>
      <c r="H155" s="403"/>
      <c r="I155" s="403"/>
      <c r="J155" s="403"/>
      <c r="K155" s="403"/>
      <c r="L155" s="403"/>
      <c r="M155" s="403"/>
      <c r="N155" s="403"/>
      <c r="O155" s="403"/>
      <c r="P155" s="403"/>
      <c r="Q155" s="403"/>
      <c r="R155" s="403"/>
      <c r="S155" s="403"/>
      <c r="T155" s="403"/>
      <c r="U155" s="403"/>
      <c r="V155" s="403"/>
      <c r="W155" s="403"/>
      <c r="X155" s="403"/>
      <c r="Y155" s="403"/>
      <c r="Z155" s="403"/>
    </row>
    <row r="156" ht="12.75" customHeight="1">
      <c r="A156" s="403"/>
      <c r="B156" s="403"/>
      <c r="C156" s="403"/>
      <c r="D156" s="403"/>
      <c r="E156" s="403"/>
      <c r="F156" s="403"/>
      <c r="G156" s="403"/>
      <c r="H156" s="403"/>
      <c r="I156" s="403"/>
      <c r="J156" s="403"/>
      <c r="K156" s="403"/>
      <c r="L156" s="403"/>
      <c r="M156" s="403"/>
      <c r="N156" s="403"/>
      <c r="O156" s="403"/>
      <c r="P156" s="403"/>
      <c r="Q156" s="403"/>
      <c r="R156" s="403"/>
      <c r="S156" s="403"/>
      <c r="T156" s="403"/>
      <c r="U156" s="403"/>
      <c r="V156" s="403"/>
      <c r="W156" s="403"/>
      <c r="X156" s="403"/>
      <c r="Y156" s="403"/>
      <c r="Z156" s="403"/>
    </row>
    <row r="157" ht="12.75" customHeight="1">
      <c r="A157" s="403"/>
      <c r="B157" s="403"/>
      <c r="C157" s="403"/>
      <c r="D157" s="403"/>
      <c r="E157" s="403"/>
      <c r="F157" s="403"/>
      <c r="G157" s="403"/>
      <c r="H157" s="403"/>
      <c r="I157" s="403"/>
      <c r="J157" s="403"/>
      <c r="K157" s="403"/>
      <c r="L157" s="403"/>
      <c r="M157" s="403"/>
      <c r="N157" s="403"/>
      <c r="O157" s="403"/>
      <c r="P157" s="403"/>
      <c r="Q157" s="403"/>
      <c r="R157" s="403"/>
      <c r="S157" s="403"/>
      <c r="T157" s="403"/>
      <c r="U157" s="403"/>
      <c r="V157" s="403"/>
      <c r="W157" s="403"/>
      <c r="X157" s="403"/>
      <c r="Y157" s="403"/>
      <c r="Z157" s="403"/>
    </row>
    <row r="158" ht="12.75" customHeight="1">
      <c r="A158" s="403"/>
      <c r="B158" s="403"/>
      <c r="C158" s="403"/>
      <c r="D158" s="403"/>
      <c r="E158" s="403"/>
      <c r="F158" s="403"/>
      <c r="G158" s="403"/>
      <c r="H158" s="403"/>
      <c r="I158" s="403"/>
      <c r="J158" s="403"/>
      <c r="K158" s="403"/>
      <c r="L158" s="403"/>
      <c r="M158" s="403"/>
      <c r="N158" s="403"/>
      <c r="O158" s="403"/>
      <c r="P158" s="403"/>
      <c r="Q158" s="403"/>
      <c r="R158" s="403"/>
      <c r="S158" s="403"/>
      <c r="T158" s="403"/>
      <c r="U158" s="403"/>
      <c r="V158" s="403"/>
      <c r="W158" s="403"/>
      <c r="X158" s="403"/>
      <c r="Y158" s="403"/>
      <c r="Z158" s="403"/>
    </row>
    <row r="159" ht="12.75" customHeight="1">
      <c r="A159" s="403"/>
      <c r="B159" s="403"/>
      <c r="C159" s="403"/>
      <c r="D159" s="403"/>
      <c r="E159" s="403"/>
      <c r="F159" s="403"/>
      <c r="G159" s="403"/>
      <c r="H159" s="403"/>
      <c r="I159" s="403"/>
      <c r="J159" s="403"/>
      <c r="K159" s="403"/>
      <c r="L159" s="403"/>
      <c r="M159" s="403"/>
      <c r="N159" s="403"/>
      <c r="O159" s="403"/>
      <c r="P159" s="403"/>
      <c r="Q159" s="403"/>
      <c r="R159" s="403"/>
      <c r="S159" s="403"/>
      <c r="T159" s="403"/>
      <c r="U159" s="403"/>
      <c r="V159" s="403"/>
      <c r="W159" s="403"/>
      <c r="X159" s="403"/>
      <c r="Y159" s="403"/>
      <c r="Z159" s="403"/>
    </row>
    <row r="160" ht="12.75" customHeight="1">
      <c r="A160" s="403"/>
      <c r="B160" s="403"/>
      <c r="C160" s="403"/>
      <c r="D160" s="403"/>
      <c r="E160" s="403"/>
      <c r="F160" s="403"/>
      <c r="G160" s="403"/>
      <c r="H160" s="403"/>
      <c r="I160" s="403"/>
      <c r="J160" s="403"/>
      <c r="K160" s="403"/>
      <c r="L160" s="403"/>
      <c r="M160" s="403"/>
      <c r="N160" s="403"/>
      <c r="O160" s="403"/>
      <c r="P160" s="403"/>
      <c r="Q160" s="403"/>
      <c r="R160" s="403"/>
      <c r="S160" s="403"/>
      <c r="T160" s="403"/>
      <c r="U160" s="403"/>
      <c r="V160" s="403"/>
      <c r="W160" s="403"/>
      <c r="X160" s="403"/>
      <c r="Y160" s="403"/>
      <c r="Z160" s="403"/>
    </row>
    <row r="161" ht="12.75" customHeight="1">
      <c r="A161" s="403"/>
      <c r="B161" s="403"/>
      <c r="C161" s="403"/>
      <c r="D161" s="403"/>
      <c r="E161" s="403"/>
      <c r="F161" s="403"/>
      <c r="G161" s="403"/>
      <c r="H161" s="403"/>
      <c r="I161" s="403"/>
      <c r="J161" s="403"/>
      <c r="K161" s="403"/>
      <c r="L161" s="403"/>
      <c r="M161" s="403"/>
      <c r="N161" s="403"/>
      <c r="O161" s="403"/>
      <c r="P161" s="403"/>
      <c r="Q161" s="403"/>
      <c r="R161" s="403"/>
      <c r="S161" s="403"/>
      <c r="T161" s="403"/>
      <c r="U161" s="403"/>
      <c r="V161" s="403"/>
      <c r="W161" s="403"/>
      <c r="X161" s="403"/>
      <c r="Y161" s="403"/>
      <c r="Z161" s="403"/>
    </row>
    <row r="162" ht="12.75" customHeight="1">
      <c r="A162" s="403"/>
      <c r="B162" s="403"/>
      <c r="C162" s="403"/>
      <c r="D162" s="403"/>
      <c r="E162" s="403"/>
      <c r="F162" s="403"/>
      <c r="G162" s="403"/>
      <c r="H162" s="403"/>
      <c r="I162" s="403"/>
      <c r="J162" s="403"/>
      <c r="K162" s="403"/>
      <c r="L162" s="403"/>
      <c r="M162" s="403"/>
      <c r="N162" s="403"/>
      <c r="O162" s="403"/>
      <c r="P162" s="403"/>
      <c r="Q162" s="403"/>
      <c r="R162" s="403"/>
      <c r="S162" s="403"/>
      <c r="T162" s="403"/>
      <c r="U162" s="403"/>
      <c r="V162" s="403"/>
      <c r="W162" s="403"/>
      <c r="X162" s="403"/>
      <c r="Y162" s="403"/>
      <c r="Z162" s="403"/>
    </row>
    <row r="163" ht="12.75" customHeight="1">
      <c r="A163" s="403"/>
      <c r="B163" s="403"/>
      <c r="C163" s="403"/>
      <c r="D163" s="403"/>
      <c r="E163" s="403"/>
      <c r="F163" s="403"/>
      <c r="G163" s="403"/>
      <c r="H163" s="403"/>
      <c r="I163" s="403"/>
      <c r="J163" s="403"/>
      <c r="K163" s="403"/>
      <c r="L163" s="403"/>
      <c r="M163" s="403"/>
      <c r="N163" s="403"/>
      <c r="O163" s="403"/>
      <c r="P163" s="403"/>
      <c r="Q163" s="403"/>
      <c r="R163" s="403"/>
      <c r="S163" s="403"/>
      <c r="T163" s="403"/>
      <c r="U163" s="403"/>
      <c r="V163" s="403"/>
      <c r="W163" s="403"/>
      <c r="X163" s="403"/>
      <c r="Y163" s="403"/>
      <c r="Z163" s="403"/>
    </row>
    <row r="164" ht="12.75" customHeight="1">
      <c r="A164" s="403"/>
      <c r="B164" s="403"/>
      <c r="C164" s="403"/>
      <c r="D164" s="403"/>
      <c r="E164" s="403"/>
      <c r="F164" s="403"/>
      <c r="G164" s="403"/>
      <c r="H164" s="403"/>
      <c r="I164" s="403"/>
      <c r="J164" s="403"/>
      <c r="K164" s="403"/>
      <c r="L164" s="403"/>
      <c r="M164" s="403"/>
      <c r="N164" s="403"/>
      <c r="O164" s="403"/>
      <c r="P164" s="403"/>
      <c r="Q164" s="403"/>
      <c r="R164" s="403"/>
      <c r="S164" s="403"/>
      <c r="T164" s="403"/>
      <c r="U164" s="403"/>
      <c r="V164" s="403"/>
      <c r="W164" s="403"/>
      <c r="X164" s="403"/>
      <c r="Y164" s="403"/>
      <c r="Z164" s="403"/>
    </row>
    <row r="165" ht="12.75" customHeight="1">
      <c r="A165" s="403"/>
      <c r="B165" s="403"/>
      <c r="C165" s="403"/>
      <c r="D165" s="403"/>
      <c r="E165" s="403"/>
      <c r="F165" s="403"/>
      <c r="G165" s="403"/>
      <c r="H165" s="403"/>
      <c r="I165" s="403"/>
      <c r="J165" s="403"/>
      <c r="K165" s="403"/>
      <c r="L165" s="403"/>
      <c r="M165" s="403"/>
      <c r="N165" s="403"/>
      <c r="O165" s="403"/>
      <c r="P165" s="403"/>
      <c r="Q165" s="403"/>
      <c r="R165" s="403"/>
      <c r="S165" s="403"/>
      <c r="T165" s="403"/>
      <c r="U165" s="403"/>
      <c r="V165" s="403"/>
      <c r="W165" s="403"/>
      <c r="X165" s="403"/>
      <c r="Y165" s="403"/>
      <c r="Z165" s="403"/>
    </row>
    <row r="166" ht="12.75" customHeight="1">
      <c r="A166" s="403"/>
      <c r="B166" s="403"/>
      <c r="C166" s="403"/>
      <c r="D166" s="403"/>
      <c r="E166" s="403"/>
      <c r="F166" s="403"/>
      <c r="G166" s="403"/>
      <c r="H166" s="403"/>
      <c r="I166" s="403"/>
      <c r="J166" s="403"/>
      <c r="K166" s="403"/>
      <c r="L166" s="403"/>
      <c r="M166" s="403"/>
      <c r="N166" s="403"/>
      <c r="O166" s="403"/>
      <c r="P166" s="403"/>
      <c r="Q166" s="403"/>
      <c r="R166" s="403"/>
      <c r="S166" s="403"/>
      <c r="T166" s="403"/>
      <c r="U166" s="403"/>
      <c r="V166" s="403"/>
      <c r="W166" s="403"/>
      <c r="X166" s="403"/>
      <c r="Y166" s="403"/>
      <c r="Z166" s="403"/>
    </row>
    <row r="167" ht="12.75" customHeight="1">
      <c r="A167" s="403"/>
      <c r="B167" s="403"/>
      <c r="C167" s="403"/>
      <c r="D167" s="403"/>
      <c r="E167" s="403"/>
      <c r="F167" s="403"/>
      <c r="G167" s="403"/>
      <c r="H167" s="403"/>
      <c r="I167" s="403"/>
      <c r="J167" s="403"/>
      <c r="K167" s="403"/>
      <c r="L167" s="403"/>
      <c r="M167" s="403"/>
      <c r="N167" s="403"/>
      <c r="O167" s="403"/>
      <c r="P167" s="403"/>
      <c r="Q167" s="403"/>
      <c r="R167" s="403"/>
      <c r="S167" s="403"/>
      <c r="T167" s="403"/>
      <c r="U167" s="403"/>
      <c r="V167" s="403"/>
      <c r="W167" s="403"/>
      <c r="X167" s="403"/>
      <c r="Y167" s="403"/>
      <c r="Z167" s="403"/>
    </row>
    <row r="168" ht="12.75" customHeight="1">
      <c r="A168" s="403"/>
      <c r="B168" s="403"/>
      <c r="C168" s="403"/>
      <c r="D168" s="403"/>
      <c r="E168" s="403"/>
      <c r="F168" s="403"/>
      <c r="G168" s="403"/>
      <c r="H168" s="403"/>
      <c r="I168" s="403"/>
      <c r="J168" s="403"/>
      <c r="K168" s="403"/>
      <c r="L168" s="403"/>
      <c r="M168" s="403"/>
      <c r="N168" s="403"/>
      <c r="O168" s="403"/>
      <c r="P168" s="403"/>
      <c r="Q168" s="403"/>
      <c r="R168" s="403"/>
      <c r="S168" s="403"/>
      <c r="T168" s="403"/>
      <c r="U168" s="403"/>
      <c r="V168" s="403"/>
      <c r="W168" s="403"/>
      <c r="X168" s="403"/>
      <c r="Y168" s="403"/>
      <c r="Z168" s="403"/>
    </row>
    <row r="169" ht="12.75" customHeight="1">
      <c r="A169" s="403"/>
      <c r="B169" s="403"/>
      <c r="C169" s="403"/>
      <c r="D169" s="403"/>
      <c r="E169" s="403"/>
      <c r="F169" s="403"/>
      <c r="G169" s="403"/>
      <c r="H169" s="403"/>
      <c r="I169" s="403"/>
      <c r="J169" s="403"/>
      <c r="K169" s="403"/>
      <c r="L169" s="403"/>
      <c r="M169" s="403"/>
      <c r="N169" s="403"/>
      <c r="O169" s="403"/>
      <c r="P169" s="403"/>
      <c r="Q169" s="403"/>
      <c r="R169" s="403"/>
      <c r="S169" s="403"/>
      <c r="T169" s="403"/>
      <c r="U169" s="403"/>
      <c r="V169" s="403"/>
      <c r="W169" s="403"/>
      <c r="X169" s="403"/>
      <c r="Y169" s="403"/>
      <c r="Z169" s="403"/>
    </row>
    <row r="170" ht="12.75" customHeight="1">
      <c r="A170" s="403"/>
      <c r="B170" s="403"/>
      <c r="C170" s="403"/>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row>
    <row r="171" ht="12.75" customHeight="1">
      <c r="A171" s="403"/>
      <c r="B171" s="403"/>
      <c r="C171" s="403"/>
      <c r="D171" s="403"/>
      <c r="E171" s="403"/>
      <c r="F171" s="403"/>
      <c r="G171" s="403"/>
      <c r="H171" s="403"/>
      <c r="I171" s="403"/>
      <c r="J171" s="403"/>
      <c r="K171" s="403"/>
      <c r="L171" s="403"/>
      <c r="M171" s="403"/>
      <c r="N171" s="403"/>
      <c r="O171" s="403"/>
      <c r="P171" s="403"/>
      <c r="Q171" s="403"/>
      <c r="R171" s="403"/>
      <c r="S171" s="403"/>
      <c r="T171" s="403"/>
      <c r="U171" s="403"/>
      <c r="V171" s="403"/>
      <c r="W171" s="403"/>
      <c r="X171" s="403"/>
      <c r="Y171" s="403"/>
      <c r="Z171" s="403"/>
    </row>
    <row r="172" ht="12.75" customHeight="1">
      <c r="A172" s="403"/>
      <c r="B172" s="403"/>
      <c r="C172" s="403"/>
      <c r="D172" s="403"/>
      <c r="E172" s="403"/>
      <c r="F172" s="403"/>
      <c r="G172" s="403"/>
      <c r="H172" s="403"/>
      <c r="I172" s="403"/>
      <c r="J172" s="403"/>
      <c r="K172" s="403"/>
      <c r="L172" s="403"/>
      <c r="M172" s="403"/>
      <c r="N172" s="403"/>
      <c r="O172" s="403"/>
      <c r="P172" s="403"/>
      <c r="Q172" s="403"/>
      <c r="R172" s="403"/>
      <c r="S172" s="403"/>
      <c r="T172" s="403"/>
      <c r="U172" s="403"/>
      <c r="V172" s="403"/>
      <c r="W172" s="403"/>
      <c r="X172" s="403"/>
      <c r="Y172" s="403"/>
      <c r="Z172" s="403"/>
    </row>
    <row r="173" ht="12.75" customHeight="1">
      <c r="A173" s="403"/>
      <c r="B173" s="403"/>
      <c r="C173" s="403"/>
      <c r="D173" s="403"/>
      <c r="E173" s="403"/>
      <c r="F173" s="403"/>
      <c r="G173" s="403"/>
      <c r="H173" s="403"/>
      <c r="I173" s="403"/>
      <c r="J173" s="403"/>
      <c r="K173" s="403"/>
      <c r="L173" s="403"/>
      <c r="M173" s="403"/>
      <c r="N173" s="403"/>
      <c r="O173" s="403"/>
      <c r="P173" s="403"/>
      <c r="Q173" s="403"/>
      <c r="R173" s="403"/>
      <c r="S173" s="403"/>
      <c r="T173" s="403"/>
      <c r="U173" s="403"/>
      <c r="V173" s="403"/>
      <c r="W173" s="403"/>
      <c r="X173" s="403"/>
      <c r="Y173" s="403"/>
      <c r="Z173" s="403"/>
    </row>
    <row r="174" ht="12.75" customHeight="1">
      <c r="A174" s="403"/>
      <c r="B174" s="403"/>
      <c r="C174" s="403"/>
      <c r="D174" s="403"/>
      <c r="E174" s="403"/>
      <c r="F174" s="403"/>
      <c r="G174" s="403"/>
      <c r="H174" s="403"/>
      <c r="I174" s="403"/>
      <c r="J174" s="403"/>
      <c r="K174" s="403"/>
      <c r="L174" s="403"/>
      <c r="M174" s="403"/>
      <c r="N174" s="403"/>
      <c r="O174" s="403"/>
      <c r="P174" s="403"/>
      <c r="Q174" s="403"/>
      <c r="R174" s="403"/>
      <c r="S174" s="403"/>
      <c r="T174" s="403"/>
      <c r="U174" s="403"/>
      <c r="V174" s="403"/>
      <c r="W174" s="403"/>
      <c r="X174" s="403"/>
      <c r="Y174" s="403"/>
      <c r="Z174" s="403"/>
    </row>
    <row r="175" ht="12.75" customHeight="1">
      <c r="A175" s="403"/>
      <c r="B175" s="403"/>
      <c r="C175" s="403"/>
      <c r="D175" s="403"/>
      <c r="E175" s="403"/>
      <c r="F175" s="403"/>
      <c r="G175" s="403"/>
      <c r="H175" s="403"/>
      <c r="I175" s="403"/>
      <c r="J175" s="403"/>
      <c r="K175" s="403"/>
      <c r="L175" s="403"/>
      <c r="M175" s="403"/>
      <c r="N175" s="403"/>
      <c r="O175" s="403"/>
      <c r="P175" s="403"/>
      <c r="Q175" s="403"/>
      <c r="R175" s="403"/>
      <c r="S175" s="403"/>
      <c r="T175" s="403"/>
      <c r="U175" s="403"/>
      <c r="V175" s="403"/>
      <c r="W175" s="403"/>
      <c r="X175" s="403"/>
      <c r="Y175" s="403"/>
      <c r="Z175" s="403"/>
    </row>
    <row r="176" ht="12.75" customHeight="1">
      <c r="A176" s="403"/>
      <c r="B176" s="403"/>
      <c r="C176" s="403"/>
      <c r="D176" s="403"/>
      <c r="E176" s="403"/>
      <c r="F176" s="403"/>
      <c r="G176" s="403"/>
      <c r="H176" s="403"/>
      <c r="I176" s="403"/>
      <c r="J176" s="403"/>
      <c r="K176" s="403"/>
      <c r="L176" s="403"/>
      <c r="M176" s="403"/>
      <c r="N176" s="403"/>
      <c r="O176" s="403"/>
      <c r="P176" s="403"/>
      <c r="Q176" s="403"/>
      <c r="R176" s="403"/>
      <c r="S176" s="403"/>
      <c r="T176" s="403"/>
      <c r="U176" s="403"/>
      <c r="V176" s="403"/>
      <c r="W176" s="403"/>
      <c r="X176" s="403"/>
      <c r="Y176" s="403"/>
      <c r="Z176" s="403"/>
    </row>
    <row r="177" ht="12.75" customHeight="1">
      <c r="A177" s="403"/>
      <c r="B177" s="403"/>
      <c r="C177" s="403"/>
      <c r="D177" s="403"/>
      <c r="E177" s="403"/>
      <c r="F177" s="403"/>
      <c r="G177" s="403"/>
      <c r="H177" s="403"/>
      <c r="I177" s="403"/>
      <c r="J177" s="403"/>
      <c r="K177" s="403"/>
      <c r="L177" s="403"/>
      <c r="M177" s="403"/>
      <c r="N177" s="403"/>
      <c r="O177" s="403"/>
      <c r="P177" s="403"/>
      <c r="Q177" s="403"/>
      <c r="R177" s="403"/>
      <c r="S177" s="403"/>
      <c r="T177" s="403"/>
      <c r="U177" s="403"/>
      <c r="V177" s="403"/>
      <c r="W177" s="403"/>
      <c r="X177" s="403"/>
      <c r="Y177" s="403"/>
      <c r="Z177" s="403"/>
    </row>
    <row r="178" ht="12.75" customHeight="1">
      <c r="A178" s="403"/>
      <c r="B178" s="403"/>
      <c r="C178" s="403"/>
      <c r="D178" s="403"/>
      <c r="E178" s="403"/>
      <c r="F178" s="403"/>
      <c r="G178" s="403"/>
      <c r="H178" s="403"/>
      <c r="I178" s="403"/>
      <c r="J178" s="403"/>
      <c r="K178" s="403"/>
      <c r="L178" s="403"/>
      <c r="M178" s="403"/>
      <c r="N178" s="403"/>
      <c r="O178" s="403"/>
      <c r="P178" s="403"/>
      <c r="Q178" s="403"/>
      <c r="R178" s="403"/>
      <c r="S178" s="403"/>
      <c r="T178" s="403"/>
      <c r="U178" s="403"/>
      <c r="V178" s="403"/>
      <c r="W178" s="403"/>
      <c r="X178" s="403"/>
      <c r="Y178" s="403"/>
      <c r="Z178" s="403"/>
    </row>
    <row r="179" ht="12.75" customHeight="1">
      <c r="A179" s="403"/>
      <c r="B179" s="403"/>
      <c r="C179" s="403"/>
      <c r="D179" s="403"/>
      <c r="E179" s="403"/>
      <c r="F179" s="403"/>
      <c r="G179" s="403"/>
      <c r="H179" s="403"/>
      <c r="I179" s="403"/>
      <c r="J179" s="403"/>
      <c r="K179" s="403"/>
      <c r="L179" s="403"/>
      <c r="M179" s="403"/>
      <c r="N179" s="403"/>
      <c r="O179" s="403"/>
      <c r="P179" s="403"/>
      <c r="Q179" s="403"/>
      <c r="R179" s="403"/>
      <c r="S179" s="403"/>
      <c r="T179" s="403"/>
      <c r="U179" s="403"/>
      <c r="V179" s="403"/>
      <c r="W179" s="403"/>
      <c r="X179" s="403"/>
      <c r="Y179" s="403"/>
      <c r="Z179" s="403"/>
    </row>
    <row r="180" ht="12.75" customHeight="1">
      <c r="A180" s="403"/>
      <c r="B180" s="403"/>
      <c r="C180" s="403"/>
      <c r="D180" s="403"/>
      <c r="E180" s="403"/>
      <c r="F180" s="403"/>
      <c r="G180" s="403"/>
      <c r="H180" s="403"/>
      <c r="I180" s="403"/>
      <c r="J180" s="403"/>
      <c r="K180" s="403"/>
      <c r="L180" s="403"/>
      <c r="M180" s="403"/>
      <c r="N180" s="403"/>
      <c r="O180" s="403"/>
      <c r="P180" s="403"/>
      <c r="Q180" s="403"/>
      <c r="R180" s="403"/>
      <c r="S180" s="403"/>
      <c r="T180" s="403"/>
      <c r="U180" s="403"/>
      <c r="V180" s="403"/>
      <c r="W180" s="403"/>
      <c r="X180" s="403"/>
      <c r="Y180" s="403"/>
      <c r="Z180" s="403"/>
    </row>
    <row r="181" ht="12.75" customHeight="1">
      <c r="A181" s="403"/>
      <c r="B181" s="403"/>
      <c r="C181" s="403"/>
      <c r="D181" s="403"/>
      <c r="E181" s="403"/>
      <c r="F181" s="403"/>
      <c r="G181" s="403"/>
      <c r="H181" s="403"/>
      <c r="I181" s="403"/>
      <c r="J181" s="403"/>
      <c r="K181" s="403"/>
      <c r="L181" s="403"/>
      <c r="M181" s="403"/>
      <c r="N181" s="403"/>
      <c r="O181" s="403"/>
      <c r="P181" s="403"/>
      <c r="Q181" s="403"/>
      <c r="R181" s="403"/>
      <c r="S181" s="403"/>
      <c r="T181" s="403"/>
      <c r="U181" s="403"/>
      <c r="V181" s="403"/>
      <c r="W181" s="403"/>
      <c r="X181" s="403"/>
      <c r="Y181" s="403"/>
      <c r="Z181" s="403"/>
    </row>
    <row r="182" ht="12.75" customHeight="1">
      <c r="A182" s="403"/>
      <c r="B182" s="403"/>
      <c r="C182" s="403"/>
      <c r="D182" s="403"/>
      <c r="E182" s="403"/>
      <c r="F182" s="403"/>
      <c r="G182" s="403"/>
      <c r="H182" s="403"/>
      <c r="I182" s="403"/>
      <c r="J182" s="403"/>
      <c r="K182" s="403"/>
      <c r="L182" s="403"/>
      <c r="M182" s="403"/>
      <c r="N182" s="403"/>
      <c r="O182" s="403"/>
      <c r="P182" s="403"/>
      <c r="Q182" s="403"/>
      <c r="R182" s="403"/>
      <c r="S182" s="403"/>
      <c r="T182" s="403"/>
      <c r="U182" s="403"/>
      <c r="V182" s="403"/>
      <c r="W182" s="403"/>
      <c r="X182" s="403"/>
      <c r="Y182" s="403"/>
      <c r="Z182" s="403"/>
    </row>
    <row r="183" ht="12.75" customHeight="1">
      <c r="A183" s="403"/>
      <c r="B183" s="403"/>
      <c r="C183" s="403"/>
      <c r="D183" s="403"/>
      <c r="E183" s="403"/>
      <c r="F183" s="403"/>
      <c r="G183" s="403"/>
      <c r="H183" s="403"/>
      <c r="I183" s="403"/>
      <c r="J183" s="403"/>
      <c r="K183" s="403"/>
      <c r="L183" s="403"/>
      <c r="M183" s="403"/>
      <c r="N183" s="403"/>
      <c r="O183" s="403"/>
      <c r="P183" s="403"/>
      <c r="Q183" s="403"/>
      <c r="R183" s="403"/>
      <c r="S183" s="403"/>
      <c r="T183" s="403"/>
      <c r="U183" s="403"/>
      <c r="V183" s="403"/>
      <c r="W183" s="403"/>
      <c r="X183" s="403"/>
      <c r="Y183" s="403"/>
      <c r="Z183" s="403"/>
    </row>
    <row r="184" ht="12.75" customHeight="1">
      <c r="A184" s="403"/>
      <c r="B184" s="403"/>
      <c r="C184" s="403"/>
      <c r="D184" s="403"/>
      <c r="E184" s="403"/>
      <c r="F184" s="403"/>
      <c r="G184" s="403"/>
      <c r="H184" s="403"/>
      <c r="I184" s="403"/>
      <c r="J184" s="403"/>
      <c r="K184" s="403"/>
      <c r="L184" s="403"/>
      <c r="M184" s="403"/>
      <c r="N184" s="403"/>
      <c r="O184" s="403"/>
      <c r="P184" s="403"/>
      <c r="Q184" s="403"/>
      <c r="R184" s="403"/>
      <c r="S184" s="403"/>
      <c r="T184" s="403"/>
      <c r="U184" s="403"/>
      <c r="V184" s="403"/>
      <c r="W184" s="403"/>
      <c r="X184" s="403"/>
      <c r="Y184" s="403"/>
      <c r="Z184" s="403"/>
    </row>
    <row r="185" ht="12.75" customHeight="1">
      <c r="A185" s="403"/>
      <c r="B185" s="403"/>
      <c r="C185" s="403"/>
      <c r="D185" s="403"/>
      <c r="E185" s="403"/>
      <c r="F185" s="403"/>
      <c r="G185" s="403"/>
      <c r="H185" s="403"/>
      <c r="I185" s="403"/>
      <c r="J185" s="403"/>
      <c r="K185" s="403"/>
      <c r="L185" s="403"/>
      <c r="M185" s="403"/>
      <c r="N185" s="403"/>
      <c r="O185" s="403"/>
      <c r="P185" s="403"/>
      <c r="Q185" s="403"/>
      <c r="R185" s="403"/>
      <c r="S185" s="403"/>
      <c r="T185" s="403"/>
      <c r="U185" s="403"/>
      <c r="V185" s="403"/>
      <c r="W185" s="403"/>
      <c r="X185" s="403"/>
      <c r="Y185" s="403"/>
      <c r="Z185" s="403"/>
    </row>
    <row r="186" ht="12.75" customHeight="1">
      <c r="A186" s="403"/>
      <c r="B186" s="403"/>
      <c r="C186" s="403"/>
      <c r="D186" s="403"/>
      <c r="E186" s="403"/>
      <c r="F186" s="403"/>
      <c r="G186" s="403"/>
      <c r="H186" s="403"/>
      <c r="I186" s="403"/>
      <c r="J186" s="403"/>
      <c r="K186" s="403"/>
      <c r="L186" s="403"/>
      <c r="M186" s="403"/>
      <c r="N186" s="403"/>
      <c r="O186" s="403"/>
      <c r="P186" s="403"/>
      <c r="Q186" s="403"/>
      <c r="R186" s="403"/>
      <c r="S186" s="403"/>
      <c r="T186" s="403"/>
      <c r="U186" s="403"/>
      <c r="V186" s="403"/>
      <c r="W186" s="403"/>
      <c r="X186" s="403"/>
      <c r="Y186" s="403"/>
      <c r="Z186" s="403"/>
    </row>
    <row r="187" ht="12.75" customHeight="1">
      <c r="A187" s="403"/>
      <c r="B187" s="403"/>
      <c r="C187" s="403"/>
      <c r="D187" s="403"/>
      <c r="E187" s="403"/>
      <c r="F187" s="403"/>
      <c r="G187" s="403"/>
      <c r="H187" s="403"/>
      <c r="I187" s="403"/>
      <c r="J187" s="403"/>
      <c r="K187" s="403"/>
      <c r="L187" s="403"/>
      <c r="M187" s="403"/>
      <c r="N187" s="403"/>
      <c r="O187" s="403"/>
      <c r="P187" s="403"/>
      <c r="Q187" s="403"/>
      <c r="R187" s="403"/>
      <c r="S187" s="403"/>
      <c r="T187" s="403"/>
      <c r="U187" s="403"/>
      <c r="V187" s="403"/>
      <c r="W187" s="403"/>
      <c r="X187" s="403"/>
      <c r="Y187" s="403"/>
      <c r="Z187" s="403"/>
    </row>
    <row r="188" ht="12.75" customHeight="1">
      <c r="A188" s="403"/>
      <c r="B188" s="403"/>
      <c r="C188" s="403"/>
      <c r="D188" s="403"/>
      <c r="E188" s="403"/>
      <c r="F188" s="403"/>
      <c r="G188" s="403"/>
      <c r="H188" s="403"/>
      <c r="I188" s="403"/>
      <c r="J188" s="403"/>
      <c r="K188" s="403"/>
      <c r="L188" s="403"/>
      <c r="M188" s="403"/>
      <c r="N188" s="403"/>
      <c r="O188" s="403"/>
      <c r="P188" s="403"/>
      <c r="Q188" s="403"/>
      <c r="R188" s="403"/>
      <c r="S188" s="403"/>
      <c r="T188" s="403"/>
      <c r="U188" s="403"/>
      <c r="V188" s="403"/>
      <c r="W188" s="403"/>
      <c r="X188" s="403"/>
      <c r="Y188" s="403"/>
      <c r="Z188" s="403"/>
    </row>
    <row r="189" ht="12.75" customHeight="1">
      <c r="A189" s="403"/>
      <c r="B189" s="403"/>
      <c r="C189" s="403"/>
      <c r="D189" s="403"/>
      <c r="E189" s="403"/>
      <c r="F189" s="403"/>
      <c r="G189" s="403"/>
      <c r="H189" s="403"/>
      <c r="I189" s="403"/>
      <c r="J189" s="403"/>
      <c r="K189" s="403"/>
      <c r="L189" s="403"/>
      <c r="M189" s="403"/>
      <c r="N189" s="403"/>
      <c r="O189" s="403"/>
      <c r="P189" s="403"/>
      <c r="Q189" s="403"/>
      <c r="R189" s="403"/>
      <c r="S189" s="403"/>
      <c r="T189" s="403"/>
      <c r="U189" s="403"/>
      <c r="V189" s="403"/>
      <c r="W189" s="403"/>
      <c r="X189" s="403"/>
      <c r="Y189" s="403"/>
      <c r="Z189" s="403"/>
    </row>
    <row r="190" ht="12.75" customHeight="1">
      <c r="A190" s="403"/>
      <c r="B190" s="403"/>
      <c r="C190" s="403"/>
      <c r="D190" s="403"/>
      <c r="E190" s="403"/>
      <c r="F190" s="403"/>
      <c r="G190" s="403"/>
      <c r="H190" s="403"/>
      <c r="I190" s="403"/>
      <c r="J190" s="403"/>
      <c r="K190" s="403"/>
      <c r="L190" s="403"/>
      <c r="M190" s="403"/>
      <c r="N190" s="403"/>
      <c r="O190" s="403"/>
      <c r="P190" s="403"/>
      <c r="Q190" s="403"/>
      <c r="R190" s="403"/>
      <c r="S190" s="403"/>
      <c r="T190" s="403"/>
      <c r="U190" s="403"/>
      <c r="V190" s="403"/>
      <c r="W190" s="403"/>
      <c r="X190" s="403"/>
      <c r="Y190" s="403"/>
      <c r="Z190" s="403"/>
    </row>
    <row r="191" ht="12.75" customHeight="1">
      <c r="A191" s="403"/>
      <c r="B191" s="403"/>
      <c r="C191" s="403"/>
      <c r="D191" s="403"/>
      <c r="E191" s="403"/>
      <c r="F191" s="403"/>
      <c r="G191" s="403"/>
      <c r="H191" s="403"/>
      <c r="I191" s="403"/>
      <c r="J191" s="403"/>
      <c r="K191" s="403"/>
      <c r="L191" s="403"/>
      <c r="M191" s="403"/>
      <c r="N191" s="403"/>
      <c r="O191" s="403"/>
      <c r="P191" s="403"/>
      <c r="Q191" s="403"/>
      <c r="R191" s="403"/>
      <c r="S191" s="403"/>
      <c r="T191" s="403"/>
      <c r="U191" s="403"/>
      <c r="V191" s="403"/>
      <c r="W191" s="403"/>
      <c r="X191" s="403"/>
      <c r="Y191" s="403"/>
      <c r="Z191" s="403"/>
    </row>
    <row r="192" ht="12.75" customHeight="1">
      <c r="A192" s="403"/>
      <c r="B192" s="403"/>
      <c r="C192" s="403"/>
      <c r="D192" s="403"/>
      <c r="E192" s="403"/>
      <c r="F192" s="403"/>
      <c r="G192" s="403"/>
      <c r="H192" s="403"/>
      <c r="I192" s="403"/>
      <c r="J192" s="403"/>
      <c r="K192" s="403"/>
      <c r="L192" s="403"/>
      <c r="M192" s="403"/>
      <c r="N192" s="403"/>
      <c r="O192" s="403"/>
      <c r="P192" s="403"/>
      <c r="Q192" s="403"/>
      <c r="R192" s="403"/>
      <c r="S192" s="403"/>
      <c r="T192" s="403"/>
      <c r="U192" s="403"/>
      <c r="V192" s="403"/>
      <c r="W192" s="403"/>
      <c r="X192" s="403"/>
      <c r="Y192" s="403"/>
      <c r="Z192" s="403"/>
    </row>
    <row r="193" ht="12.75" customHeight="1">
      <c r="A193" s="403"/>
      <c r="B193" s="403"/>
      <c r="C193" s="403"/>
      <c r="D193" s="403"/>
      <c r="E193" s="403"/>
      <c r="F193" s="403"/>
      <c r="G193" s="403"/>
      <c r="H193" s="403"/>
      <c r="I193" s="403"/>
      <c r="J193" s="403"/>
      <c r="K193" s="403"/>
      <c r="L193" s="403"/>
      <c r="M193" s="403"/>
      <c r="N193" s="403"/>
      <c r="O193" s="403"/>
      <c r="P193" s="403"/>
      <c r="Q193" s="403"/>
      <c r="R193" s="403"/>
      <c r="S193" s="403"/>
      <c r="T193" s="403"/>
      <c r="U193" s="403"/>
      <c r="V193" s="403"/>
      <c r="W193" s="403"/>
      <c r="X193" s="403"/>
      <c r="Y193" s="403"/>
      <c r="Z193" s="403"/>
    </row>
    <row r="194" ht="12.75" customHeight="1">
      <c r="A194" s="403"/>
      <c r="B194" s="403"/>
      <c r="C194" s="403"/>
      <c r="D194" s="403"/>
      <c r="E194" s="403"/>
      <c r="F194" s="403"/>
      <c r="G194" s="403"/>
      <c r="H194" s="403"/>
      <c r="I194" s="403"/>
      <c r="J194" s="403"/>
      <c r="K194" s="403"/>
      <c r="L194" s="403"/>
      <c r="M194" s="403"/>
      <c r="N194" s="403"/>
      <c r="O194" s="403"/>
      <c r="P194" s="403"/>
      <c r="Q194" s="403"/>
      <c r="R194" s="403"/>
      <c r="S194" s="403"/>
      <c r="T194" s="403"/>
      <c r="U194" s="403"/>
      <c r="V194" s="403"/>
      <c r="W194" s="403"/>
      <c r="X194" s="403"/>
      <c r="Y194" s="403"/>
      <c r="Z194" s="403"/>
    </row>
    <row r="195" ht="12.75" customHeight="1">
      <c r="A195" s="403"/>
      <c r="B195" s="403"/>
      <c r="C195" s="403"/>
      <c r="D195" s="403"/>
      <c r="E195" s="403"/>
      <c r="F195" s="403"/>
      <c r="G195" s="403"/>
      <c r="H195" s="403"/>
      <c r="I195" s="403"/>
      <c r="J195" s="403"/>
      <c r="K195" s="403"/>
      <c r="L195" s="403"/>
      <c r="M195" s="403"/>
      <c r="N195" s="403"/>
      <c r="O195" s="403"/>
      <c r="P195" s="403"/>
      <c r="Q195" s="403"/>
      <c r="R195" s="403"/>
      <c r="S195" s="403"/>
      <c r="T195" s="403"/>
      <c r="U195" s="403"/>
      <c r="V195" s="403"/>
      <c r="W195" s="403"/>
      <c r="X195" s="403"/>
      <c r="Y195" s="403"/>
      <c r="Z195" s="403"/>
    </row>
    <row r="196" ht="12.75" customHeight="1">
      <c r="A196" s="403"/>
      <c r="B196" s="403"/>
      <c r="C196" s="403"/>
      <c r="D196" s="403"/>
      <c r="E196" s="403"/>
      <c r="F196" s="403"/>
      <c r="G196" s="403"/>
      <c r="H196" s="403"/>
      <c r="I196" s="403"/>
      <c r="J196" s="403"/>
      <c r="K196" s="403"/>
      <c r="L196" s="403"/>
      <c r="M196" s="403"/>
      <c r="N196" s="403"/>
      <c r="O196" s="403"/>
      <c r="P196" s="403"/>
      <c r="Q196" s="403"/>
      <c r="R196" s="403"/>
      <c r="S196" s="403"/>
      <c r="T196" s="403"/>
      <c r="U196" s="403"/>
      <c r="V196" s="403"/>
      <c r="W196" s="403"/>
      <c r="X196" s="403"/>
      <c r="Y196" s="403"/>
      <c r="Z196" s="403"/>
    </row>
    <row r="197" ht="12.75" customHeight="1">
      <c r="A197" s="403"/>
      <c r="B197" s="403"/>
      <c r="C197" s="403"/>
      <c r="D197" s="403"/>
      <c r="E197" s="403"/>
      <c r="F197" s="403"/>
      <c r="G197" s="403"/>
      <c r="H197" s="403"/>
      <c r="I197" s="403"/>
      <c r="J197" s="403"/>
      <c r="K197" s="403"/>
      <c r="L197" s="403"/>
      <c r="M197" s="403"/>
      <c r="N197" s="403"/>
      <c r="O197" s="403"/>
      <c r="P197" s="403"/>
      <c r="Q197" s="403"/>
      <c r="R197" s="403"/>
      <c r="S197" s="403"/>
      <c r="T197" s="403"/>
      <c r="U197" s="403"/>
      <c r="V197" s="403"/>
      <c r="W197" s="403"/>
      <c r="X197" s="403"/>
      <c r="Y197" s="403"/>
      <c r="Z197" s="403"/>
    </row>
    <row r="198" ht="12.75" customHeight="1">
      <c r="A198" s="403"/>
      <c r="B198" s="403"/>
      <c r="C198" s="403"/>
      <c r="D198" s="403"/>
      <c r="E198" s="403"/>
      <c r="F198" s="403"/>
      <c r="G198" s="403"/>
      <c r="H198" s="403"/>
      <c r="I198" s="403"/>
      <c r="J198" s="403"/>
      <c r="K198" s="403"/>
      <c r="L198" s="403"/>
      <c r="M198" s="403"/>
      <c r="N198" s="403"/>
      <c r="O198" s="403"/>
      <c r="P198" s="403"/>
      <c r="Q198" s="403"/>
      <c r="R198" s="403"/>
      <c r="S198" s="403"/>
      <c r="T198" s="403"/>
      <c r="U198" s="403"/>
      <c r="V198" s="403"/>
      <c r="W198" s="403"/>
      <c r="X198" s="403"/>
      <c r="Y198" s="403"/>
      <c r="Z198" s="403"/>
    </row>
    <row r="199" ht="12.75" customHeight="1">
      <c r="A199" s="403"/>
      <c r="B199" s="403"/>
      <c r="C199" s="403"/>
      <c r="D199" s="403"/>
      <c r="E199" s="403"/>
      <c r="F199" s="403"/>
      <c r="G199" s="403"/>
      <c r="H199" s="403"/>
      <c r="I199" s="403"/>
      <c r="J199" s="403"/>
      <c r="K199" s="403"/>
      <c r="L199" s="403"/>
      <c r="M199" s="403"/>
      <c r="N199" s="403"/>
      <c r="O199" s="403"/>
      <c r="P199" s="403"/>
      <c r="Q199" s="403"/>
      <c r="R199" s="403"/>
      <c r="S199" s="403"/>
      <c r="T199" s="403"/>
      <c r="U199" s="403"/>
      <c r="V199" s="403"/>
      <c r="W199" s="403"/>
      <c r="X199" s="403"/>
      <c r="Y199" s="403"/>
      <c r="Z199" s="403"/>
    </row>
    <row r="200" ht="12.75" customHeight="1">
      <c r="A200" s="403"/>
      <c r="B200" s="403"/>
      <c r="C200" s="403"/>
      <c r="D200" s="403"/>
      <c r="E200" s="403"/>
      <c r="F200" s="403"/>
      <c r="G200" s="403"/>
      <c r="H200" s="403"/>
      <c r="I200" s="403"/>
      <c r="J200" s="403"/>
      <c r="K200" s="403"/>
      <c r="L200" s="403"/>
      <c r="M200" s="403"/>
      <c r="N200" s="403"/>
      <c r="O200" s="403"/>
      <c r="P200" s="403"/>
      <c r="Q200" s="403"/>
      <c r="R200" s="403"/>
      <c r="S200" s="403"/>
      <c r="T200" s="403"/>
      <c r="U200" s="403"/>
      <c r="V200" s="403"/>
      <c r="W200" s="403"/>
      <c r="X200" s="403"/>
      <c r="Y200" s="403"/>
      <c r="Z200" s="403"/>
    </row>
    <row r="201" ht="12.75" customHeight="1">
      <c r="A201" s="403"/>
      <c r="B201" s="403"/>
      <c r="C201" s="403"/>
      <c r="D201" s="403"/>
      <c r="E201" s="403"/>
      <c r="F201" s="403"/>
      <c r="G201" s="403"/>
      <c r="H201" s="403"/>
      <c r="I201" s="403"/>
      <c r="J201" s="403"/>
      <c r="K201" s="403"/>
      <c r="L201" s="403"/>
      <c r="M201" s="403"/>
      <c r="N201" s="403"/>
      <c r="O201" s="403"/>
      <c r="P201" s="403"/>
      <c r="Q201" s="403"/>
      <c r="R201" s="403"/>
      <c r="S201" s="403"/>
      <c r="T201" s="403"/>
      <c r="U201" s="403"/>
      <c r="V201" s="403"/>
      <c r="W201" s="403"/>
      <c r="X201" s="403"/>
      <c r="Y201" s="403"/>
      <c r="Z201" s="403"/>
    </row>
    <row r="202" ht="12.75" customHeight="1">
      <c r="A202" s="403"/>
      <c r="B202" s="403"/>
      <c r="C202" s="403"/>
      <c r="D202" s="403"/>
      <c r="E202" s="403"/>
      <c r="F202" s="403"/>
      <c r="G202" s="403"/>
      <c r="H202" s="403"/>
      <c r="I202" s="403"/>
      <c r="J202" s="403"/>
      <c r="K202" s="403"/>
      <c r="L202" s="403"/>
      <c r="M202" s="403"/>
      <c r="N202" s="403"/>
      <c r="O202" s="403"/>
      <c r="P202" s="403"/>
      <c r="Q202" s="403"/>
      <c r="R202" s="403"/>
      <c r="S202" s="403"/>
      <c r="T202" s="403"/>
      <c r="U202" s="403"/>
      <c r="V202" s="403"/>
      <c r="W202" s="403"/>
      <c r="X202" s="403"/>
      <c r="Y202" s="403"/>
      <c r="Z202" s="403"/>
    </row>
    <row r="203" ht="12.75" customHeight="1">
      <c r="A203" s="403"/>
      <c r="B203" s="403"/>
      <c r="C203" s="403"/>
      <c r="D203" s="403"/>
      <c r="E203" s="403"/>
      <c r="F203" s="403"/>
      <c r="G203" s="403"/>
      <c r="H203" s="403"/>
      <c r="I203" s="403"/>
      <c r="J203" s="403"/>
      <c r="K203" s="403"/>
      <c r="L203" s="403"/>
      <c r="M203" s="403"/>
      <c r="N203" s="403"/>
      <c r="O203" s="403"/>
      <c r="P203" s="403"/>
      <c r="Q203" s="403"/>
      <c r="R203" s="403"/>
      <c r="S203" s="403"/>
      <c r="T203" s="403"/>
      <c r="U203" s="403"/>
      <c r="V203" s="403"/>
      <c r="W203" s="403"/>
      <c r="X203" s="403"/>
      <c r="Y203" s="403"/>
      <c r="Z203" s="403"/>
    </row>
    <row r="204" ht="12.75" customHeight="1">
      <c r="A204" s="403"/>
      <c r="B204" s="403"/>
      <c r="C204" s="403"/>
      <c r="D204" s="403"/>
      <c r="E204" s="403"/>
      <c r="F204" s="403"/>
      <c r="G204" s="403"/>
      <c r="H204" s="403"/>
      <c r="I204" s="403"/>
      <c r="J204" s="403"/>
      <c r="K204" s="403"/>
      <c r="L204" s="403"/>
      <c r="M204" s="403"/>
      <c r="N204" s="403"/>
      <c r="O204" s="403"/>
      <c r="P204" s="403"/>
      <c r="Q204" s="403"/>
      <c r="R204" s="403"/>
      <c r="S204" s="403"/>
      <c r="T204" s="403"/>
      <c r="U204" s="403"/>
      <c r="V204" s="403"/>
      <c r="W204" s="403"/>
      <c r="X204" s="403"/>
      <c r="Y204" s="403"/>
      <c r="Z204" s="403"/>
    </row>
    <row r="205" ht="12.75" customHeight="1">
      <c r="A205" s="403"/>
      <c r="B205" s="403"/>
      <c r="C205" s="403"/>
      <c r="D205" s="403"/>
      <c r="E205" s="403"/>
      <c r="F205" s="403"/>
      <c r="G205" s="403"/>
      <c r="H205" s="403"/>
      <c r="I205" s="403"/>
      <c r="J205" s="403"/>
      <c r="K205" s="403"/>
      <c r="L205" s="403"/>
      <c r="M205" s="403"/>
      <c r="N205" s="403"/>
      <c r="O205" s="403"/>
      <c r="P205" s="403"/>
      <c r="Q205" s="403"/>
      <c r="R205" s="403"/>
      <c r="S205" s="403"/>
      <c r="T205" s="403"/>
      <c r="U205" s="403"/>
      <c r="V205" s="403"/>
      <c r="W205" s="403"/>
      <c r="X205" s="403"/>
      <c r="Y205" s="403"/>
      <c r="Z205" s="403"/>
    </row>
    <row r="206" ht="12.75" customHeight="1">
      <c r="A206" s="403"/>
      <c r="B206" s="403"/>
      <c r="C206" s="403"/>
      <c r="D206" s="403"/>
      <c r="E206" s="403"/>
      <c r="F206" s="403"/>
      <c r="G206" s="403"/>
      <c r="H206" s="403"/>
      <c r="I206" s="403"/>
      <c r="J206" s="403"/>
      <c r="K206" s="403"/>
      <c r="L206" s="403"/>
      <c r="M206" s="403"/>
      <c r="N206" s="403"/>
      <c r="O206" s="403"/>
      <c r="P206" s="403"/>
      <c r="Q206" s="403"/>
      <c r="R206" s="403"/>
      <c r="S206" s="403"/>
      <c r="T206" s="403"/>
      <c r="U206" s="403"/>
      <c r="V206" s="403"/>
      <c r="W206" s="403"/>
      <c r="X206" s="403"/>
      <c r="Y206" s="403"/>
      <c r="Z206" s="403"/>
    </row>
    <row r="207" ht="12.75" customHeight="1">
      <c r="A207" s="403"/>
      <c r="B207" s="403"/>
      <c r="C207" s="403"/>
      <c r="D207" s="403"/>
      <c r="E207" s="403"/>
      <c r="F207" s="403"/>
      <c r="G207" s="403"/>
      <c r="H207" s="403"/>
      <c r="I207" s="403"/>
      <c r="J207" s="403"/>
      <c r="K207" s="403"/>
      <c r="L207" s="403"/>
      <c r="M207" s="403"/>
      <c r="N207" s="403"/>
      <c r="O207" s="403"/>
      <c r="P207" s="403"/>
      <c r="Q207" s="403"/>
      <c r="R207" s="403"/>
      <c r="S207" s="403"/>
      <c r="T207" s="403"/>
      <c r="U207" s="403"/>
      <c r="V207" s="403"/>
      <c r="W207" s="403"/>
      <c r="X207" s="403"/>
      <c r="Y207" s="403"/>
      <c r="Z207" s="403"/>
    </row>
    <row r="208" ht="12.75" customHeight="1">
      <c r="A208" s="403"/>
      <c r="B208" s="403"/>
      <c r="C208" s="403"/>
      <c r="D208" s="403"/>
      <c r="E208" s="403"/>
      <c r="F208" s="403"/>
      <c r="G208" s="403"/>
      <c r="H208" s="403"/>
      <c r="I208" s="403"/>
      <c r="J208" s="403"/>
      <c r="K208" s="403"/>
      <c r="L208" s="403"/>
      <c r="M208" s="403"/>
      <c r="N208" s="403"/>
      <c r="O208" s="403"/>
      <c r="P208" s="403"/>
      <c r="Q208" s="403"/>
      <c r="R208" s="403"/>
      <c r="S208" s="403"/>
      <c r="T208" s="403"/>
      <c r="U208" s="403"/>
      <c r="V208" s="403"/>
      <c r="W208" s="403"/>
      <c r="X208" s="403"/>
      <c r="Y208" s="403"/>
      <c r="Z208" s="403"/>
    </row>
    <row r="209" ht="12.75" customHeight="1">
      <c r="A209" s="403"/>
      <c r="B209" s="403"/>
      <c r="C209" s="403"/>
      <c r="D209" s="403"/>
      <c r="E209" s="403"/>
      <c r="F209" s="403"/>
      <c r="G209" s="403"/>
      <c r="H209" s="403"/>
      <c r="I209" s="403"/>
      <c r="J209" s="403"/>
      <c r="K209" s="403"/>
      <c r="L209" s="403"/>
      <c r="M209" s="403"/>
      <c r="N209" s="403"/>
      <c r="O209" s="403"/>
      <c r="P209" s="403"/>
      <c r="Q209" s="403"/>
      <c r="R209" s="403"/>
      <c r="S209" s="403"/>
      <c r="T209" s="403"/>
      <c r="U209" s="403"/>
      <c r="V209" s="403"/>
      <c r="W209" s="403"/>
      <c r="X209" s="403"/>
      <c r="Y209" s="403"/>
      <c r="Z209" s="403"/>
    </row>
    <row r="210" ht="12.75" customHeight="1">
      <c r="A210" s="403"/>
      <c r="B210" s="403"/>
      <c r="C210" s="403"/>
      <c r="D210" s="403"/>
      <c r="E210" s="403"/>
      <c r="F210" s="403"/>
      <c r="G210" s="403"/>
      <c r="H210" s="403"/>
      <c r="I210" s="403"/>
      <c r="J210" s="403"/>
      <c r="K210" s="403"/>
      <c r="L210" s="403"/>
      <c r="M210" s="403"/>
      <c r="N210" s="403"/>
      <c r="O210" s="403"/>
      <c r="P210" s="403"/>
      <c r="Q210" s="403"/>
      <c r="R210" s="403"/>
      <c r="S210" s="403"/>
      <c r="T210" s="403"/>
      <c r="U210" s="403"/>
      <c r="V210" s="403"/>
      <c r="W210" s="403"/>
      <c r="X210" s="403"/>
      <c r="Y210" s="403"/>
      <c r="Z210" s="403"/>
    </row>
    <row r="211" ht="12.75" customHeight="1">
      <c r="A211" s="403"/>
      <c r="B211" s="403"/>
      <c r="C211" s="403"/>
      <c r="D211" s="403"/>
      <c r="E211" s="403"/>
      <c r="F211" s="403"/>
      <c r="G211" s="403"/>
      <c r="H211" s="403"/>
      <c r="I211" s="403"/>
      <c r="J211" s="403"/>
      <c r="K211" s="403"/>
      <c r="L211" s="403"/>
      <c r="M211" s="403"/>
      <c r="N211" s="403"/>
      <c r="O211" s="403"/>
      <c r="P211" s="403"/>
      <c r="Q211" s="403"/>
      <c r="R211" s="403"/>
      <c r="S211" s="403"/>
      <c r="T211" s="403"/>
      <c r="U211" s="403"/>
      <c r="V211" s="403"/>
      <c r="W211" s="403"/>
      <c r="X211" s="403"/>
      <c r="Y211" s="403"/>
      <c r="Z211" s="403"/>
    </row>
    <row r="212" ht="12.75" customHeight="1">
      <c r="A212" s="403"/>
      <c r="B212" s="403"/>
      <c r="C212" s="403"/>
      <c r="D212" s="403"/>
      <c r="E212" s="403"/>
      <c r="F212" s="403"/>
      <c r="G212" s="403"/>
      <c r="H212" s="403"/>
      <c r="I212" s="403"/>
      <c r="J212" s="403"/>
      <c r="K212" s="403"/>
      <c r="L212" s="403"/>
      <c r="M212" s="403"/>
      <c r="N212" s="403"/>
      <c r="O212" s="403"/>
      <c r="P212" s="403"/>
      <c r="Q212" s="403"/>
      <c r="R212" s="403"/>
      <c r="S212" s="403"/>
      <c r="T212" s="403"/>
      <c r="U212" s="403"/>
      <c r="V212" s="403"/>
      <c r="W212" s="403"/>
      <c r="X212" s="403"/>
      <c r="Y212" s="403"/>
      <c r="Z212" s="403"/>
    </row>
    <row r="213" ht="12.75" customHeight="1">
      <c r="A213" s="403"/>
      <c r="B213" s="403"/>
      <c r="C213" s="403"/>
      <c r="D213" s="403"/>
      <c r="E213" s="403"/>
      <c r="F213" s="403"/>
      <c r="G213" s="403"/>
      <c r="H213" s="403"/>
      <c r="I213" s="403"/>
      <c r="J213" s="403"/>
      <c r="K213" s="403"/>
      <c r="L213" s="403"/>
      <c r="M213" s="403"/>
      <c r="N213" s="403"/>
      <c r="O213" s="403"/>
      <c r="P213" s="403"/>
      <c r="Q213" s="403"/>
      <c r="R213" s="403"/>
      <c r="S213" s="403"/>
      <c r="T213" s="403"/>
      <c r="U213" s="403"/>
      <c r="V213" s="403"/>
      <c r="W213" s="403"/>
      <c r="X213" s="403"/>
      <c r="Y213" s="403"/>
      <c r="Z213" s="403"/>
    </row>
    <row r="214" ht="12.75" customHeight="1">
      <c r="A214" s="403"/>
      <c r="B214" s="403"/>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row>
    <row r="215" ht="12.75" customHeight="1">
      <c r="A215" s="403"/>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row>
    <row r="216" ht="12.75" customHeight="1">
      <c r="A216" s="403"/>
      <c r="B216" s="403"/>
      <c r="C216" s="403"/>
      <c r="D216" s="403"/>
      <c r="E216" s="403"/>
      <c r="F216" s="403"/>
      <c r="G216" s="403"/>
      <c r="H216" s="403"/>
      <c r="I216" s="403"/>
      <c r="J216" s="403"/>
      <c r="K216" s="403"/>
      <c r="L216" s="403"/>
      <c r="M216" s="403"/>
      <c r="N216" s="403"/>
      <c r="O216" s="403"/>
      <c r="P216" s="403"/>
      <c r="Q216" s="403"/>
      <c r="R216" s="403"/>
      <c r="S216" s="403"/>
      <c r="T216" s="403"/>
      <c r="U216" s="403"/>
      <c r="V216" s="403"/>
      <c r="W216" s="403"/>
      <c r="X216" s="403"/>
      <c r="Y216" s="403"/>
      <c r="Z216" s="403"/>
    </row>
    <row r="217" ht="12.75" customHeight="1">
      <c r="A217" s="403"/>
      <c r="B217" s="403"/>
      <c r="C217" s="403"/>
      <c r="D217" s="403"/>
      <c r="E217" s="403"/>
      <c r="F217" s="403"/>
      <c r="G217" s="403"/>
      <c r="H217" s="403"/>
      <c r="I217" s="403"/>
      <c r="J217" s="403"/>
      <c r="K217" s="403"/>
      <c r="L217" s="403"/>
      <c r="M217" s="403"/>
      <c r="N217" s="403"/>
      <c r="O217" s="403"/>
      <c r="P217" s="403"/>
      <c r="Q217" s="403"/>
      <c r="R217" s="403"/>
      <c r="S217" s="403"/>
      <c r="T217" s="403"/>
      <c r="U217" s="403"/>
      <c r="V217" s="403"/>
      <c r="W217" s="403"/>
      <c r="X217" s="403"/>
      <c r="Y217" s="403"/>
      <c r="Z217" s="403"/>
    </row>
    <row r="218" ht="12.75" customHeight="1">
      <c r="A218" s="403"/>
      <c r="B218" s="403"/>
      <c r="C218" s="403"/>
      <c r="D218" s="403"/>
      <c r="E218" s="403"/>
      <c r="F218" s="403"/>
      <c r="G218" s="403"/>
      <c r="H218" s="403"/>
      <c r="I218" s="403"/>
      <c r="J218" s="403"/>
      <c r="K218" s="403"/>
      <c r="L218" s="403"/>
      <c r="M218" s="403"/>
      <c r="N218" s="403"/>
      <c r="O218" s="403"/>
      <c r="P218" s="403"/>
      <c r="Q218" s="403"/>
      <c r="R218" s="403"/>
      <c r="S218" s="403"/>
      <c r="T218" s="403"/>
      <c r="U218" s="403"/>
      <c r="V218" s="403"/>
      <c r="W218" s="403"/>
      <c r="X218" s="403"/>
      <c r="Y218" s="403"/>
      <c r="Z218" s="403"/>
    </row>
    <row r="219" ht="12.75" customHeight="1">
      <c r="A219" s="403"/>
      <c r="B219" s="403"/>
      <c r="C219" s="403"/>
      <c r="D219" s="403"/>
      <c r="E219" s="403"/>
      <c r="F219" s="403"/>
      <c r="G219" s="403"/>
      <c r="H219" s="403"/>
      <c r="I219" s="403"/>
      <c r="J219" s="403"/>
      <c r="K219" s="403"/>
      <c r="L219" s="403"/>
      <c r="M219" s="403"/>
      <c r="N219" s="403"/>
      <c r="O219" s="403"/>
      <c r="P219" s="403"/>
      <c r="Q219" s="403"/>
      <c r="R219" s="403"/>
      <c r="S219" s="403"/>
      <c r="T219" s="403"/>
      <c r="U219" s="403"/>
      <c r="V219" s="403"/>
      <c r="W219" s="403"/>
      <c r="X219" s="403"/>
      <c r="Y219" s="403"/>
      <c r="Z219" s="403"/>
    </row>
    <row r="220" ht="12.75" customHeight="1">
      <c r="A220" s="403"/>
      <c r="B220" s="403"/>
      <c r="C220" s="403"/>
      <c r="D220" s="403"/>
      <c r="E220" s="403"/>
      <c r="F220" s="403"/>
      <c r="G220" s="403"/>
      <c r="H220" s="403"/>
      <c r="I220" s="403"/>
      <c r="J220" s="403"/>
      <c r="K220" s="403"/>
      <c r="L220" s="403"/>
      <c r="M220" s="403"/>
      <c r="N220" s="403"/>
      <c r="O220" s="403"/>
      <c r="P220" s="403"/>
      <c r="Q220" s="403"/>
      <c r="R220" s="403"/>
      <c r="S220" s="403"/>
      <c r="T220" s="403"/>
      <c r="U220" s="403"/>
      <c r="V220" s="403"/>
      <c r="W220" s="403"/>
      <c r="X220" s="403"/>
      <c r="Y220" s="403"/>
      <c r="Z220" s="40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s>
  <sheetData>
    <row r="1" ht="14.25" customHeight="1"/>
    <row r="2" ht="14.25" customHeight="1">
      <c r="B2" s="321" t="s">
        <v>188</v>
      </c>
      <c r="E2" s="321" t="s">
        <v>385</v>
      </c>
    </row>
    <row r="3" ht="14.25" customHeight="1">
      <c r="B3" s="321" t="s">
        <v>386</v>
      </c>
      <c r="E3" s="321" t="s">
        <v>156</v>
      </c>
    </row>
    <row r="4" ht="14.25" customHeight="1">
      <c r="B4" s="321" t="s">
        <v>387</v>
      </c>
      <c r="E4" s="321" t="s">
        <v>136</v>
      </c>
    </row>
    <row r="5" ht="14.25" customHeight="1">
      <c r="B5" s="321" t="s">
        <v>149</v>
      </c>
    </row>
    <row r="6" ht="14.25" customHeight="1"/>
    <row r="7" ht="14.25" customHeight="1"/>
    <row r="8" ht="14.25" customHeight="1">
      <c r="B8" s="321" t="s">
        <v>388</v>
      </c>
    </row>
    <row r="9" ht="14.25" customHeight="1">
      <c r="B9" s="321" t="s">
        <v>389</v>
      </c>
    </row>
    <row r="10" ht="14.25" customHeight="1">
      <c r="B10" s="321" t="s">
        <v>390</v>
      </c>
    </row>
    <row r="11" ht="14.25" customHeight="1"/>
    <row r="12" ht="14.25" customHeight="1"/>
    <row r="13" ht="14.25" customHeight="1">
      <c r="B13" s="321" t="s">
        <v>391</v>
      </c>
    </row>
    <row r="14" ht="14.25" customHeight="1">
      <c r="B14" s="321" t="s">
        <v>141</v>
      </c>
    </row>
    <row r="15" ht="14.25" customHeight="1">
      <c r="B15" s="321" t="s">
        <v>160</v>
      </c>
    </row>
    <row r="16" ht="14.25" customHeight="1">
      <c r="B16" s="321" t="s">
        <v>392</v>
      </c>
    </row>
    <row r="17" ht="14.25" customHeight="1">
      <c r="B17" s="321" t="s">
        <v>393</v>
      </c>
    </row>
    <row r="18" ht="14.25" customHeight="1">
      <c r="B18" s="321" t="s">
        <v>394</v>
      </c>
    </row>
    <row r="19" ht="14.25" customHeight="1">
      <c r="B19" s="321" t="s">
        <v>395</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21" width="10.0"/>
  </cols>
  <sheetData>
    <row r="1" ht="12.75" customHeight="1">
      <c r="A1" s="432"/>
      <c r="B1" s="432"/>
      <c r="C1" s="432"/>
      <c r="D1" s="432"/>
      <c r="E1" s="432"/>
      <c r="F1" s="432"/>
      <c r="G1" s="432"/>
      <c r="H1" s="432"/>
      <c r="I1" s="432"/>
      <c r="J1" s="432"/>
      <c r="K1" s="432"/>
      <c r="L1" s="432"/>
      <c r="M1" s="432"/>
      <c r="N1" s="432"/>
      <c r="O1" s="432"/>
      <c r="P1" s="432"/>
      <c r="Q1" s="432"/>
      <c r="R1" s="432"/>
      <c r="S1" s="432"/>
      <c r="T1" s="432"/>
      <c r="U1" s="432"/>
    </row>
    <row r="2" ht="12.75" customHeight="1">
      <c r="A2" s="432"/>
      <c r="B2" s="432"/>
      <c r="C2" s="432"/>
      <c r="D2" s="432"/>
      <c r="E2" s="432"/>
      <c r="F2" s="432"/>
      <c r="G2" s="432"/>
      <c r="H2" s="432"/>
      <c r="I2" s="432"/>
      <c r="J2" s="432"/>
      <c r="K2" s="432"/>
      <c r="L2" s="432"/>
      <c r="M2" s="432"/>
      <c r="N2" s="432"/>
      <c r="O2" s="432"/>
      <c r="P2" s="432"/>
      <c r="Q2" s="432"/>
      <c r="R2" s="432"/>
      <c r="S2" s="432"/>
      <c r="T2" s="432"/>
      <c r="U2" s="432"/>
    </row>
    <row r="3" ht="12.75" customHeight="1">
      <c r="A3" s="433" t="s">
        <v>144</v>
      </c>
      <c r="B3" s="432"/>
      <c r="C3" s="432"/>
      <c r="D3" s="432"/>
      <c r="E3" s="432"/>
      <c r="F3" s="432"/>
      <c r="G3" s="432"/>
      <c r="H3" s="432"/>
      <c r="I3" s="432"/>
      <c r="J3" s="432"/>
      <c r="K3" s="432"/>
      <c r="L3" s="432"/>
      <c r="M3" s="432"/>
      <c r="N3" s="432"/>
      <c r="O3" s="432"/>
      <c r="P3" s="432"/>
      <c r="Q3" s="432"/>
      <c r="R3" s="432"/>
      <c r="S3" s="432"/>
      <c r="T3" s="432"/>
      <c r="U3" s="432"/>
    </row>
    <row r="4" ht="12.75" customHeight="1">
      <c r="A4" s="433" t="s">
        <v>178</v>
      </c>
      <c r="B4" s="432"/>
      <c r="C4" s="432"/>
      <c r="D4" s="432"/>
      <c r="E4" s="432"/>
      <c r="F4" s="432"/>
      <c r="G4" s="432"/>
      <c r="H4" s="432"/>
      <c r="I4" s="432"/>
      <c r="J4" s="432"/>
      <c r="K4" s="432"/>
      <c r="L4" s="432"/>
      <c r="M4" s="432"/>
      <c r="N4" s="432"/>
      <c r="O4" s="432"/>
      <c r="P4" s="432"/>
      <c r="Q4" s="432"/>
      <c r="R4" s="432"/>
      <c r="S4" s="432"/>
      <c r="T4" s="432"/>
      <c r="U4" s="432"/>
    </row>
    <row r="5" ht="12.75" customHeight="1">
      <c r="A5" s="433" t="s">
        <v>169</v>
      </c>
      <c r="B5" s="432"/>
      <c r="C5" s="432"/>
      <c r="D5" s="432"/>
      <c r="E5" s="432"/>
      <c r="F5" s="432"/>
      <c r="G5" s="432"/>
      <c r="H5" s="432"/>
      <c r="I5" s="432"/>
      <c r="J5" s="432"/>
      <c r="K5" s="432"/>
      <c r="L5" s="432"/>
      <c r="M5" s="432"/>
      <c r="N5" s="432"/>
      <c r="O5" s="432"/>
      <c r="P5" s="432"/>
      <c r="Q5" s="432"/>
      <c r="R5" s="432"/>
      <c r="S5" s="432"/>
      <c r="T5" s="432"/>
      <c r="U5" s="432"/>
    </row>
    <row r="6" ht="12.75" customHeight="1">
      <c r="A6" s="433" t="s">
        <v>162</v>
      </c>
      <c r="B6" s="432"/>
      <c r="C6" s="432"/>
      <c r="D6" s="432"/>
      <c r="E6" s="432"/>
      <c r="F6" s="432"/>
      <c r="G6" s="432"/>
      <c r="H6" s="432"/>
      <c r="I6" s="432"/>
      <c r="J6" s="432"/>
      <c r="K6" s="432"/>
      <c r="L6" s="432"/>
      <c r="M6" s="432"/>
      <c r="N6" s="432"/>
      <c r="O6" s="432"/>
      <c r="P6" s="432"/>
      <c r="Q6" s="432"/>
      <c r="R6" s="432"/>
      <c r="S6" s="432"/>
      <c r="T6" s="432"/>
      <c r="U6" s="432"/>
    </row>
    <row r="7" ht="12.75" customHeight="1">
      <c r="A7" s="433" t="s">
        <v>145</v>
      </c>
      <c r="B7" s="432"/>
      <c r="C7" s="432"/>
      <c r="D7" s="432"/>
      <c r="E7" s="432"/>
      <c r="F7" s="432"/>
      <c r="G7" s="432"/>
      <c r="H7" s="432"/>
      <c r="I7" s="432"/>
      <c r="J7" s="432"/>
      <c r="K7" s="432"/>
      <c r="L7" s="432"/>
      <c r="M7" s="432"/>
      <c r="N7" s="432"/>
      <c r="O7" s="432"/>
      <c r="P7" s="432"/>
      <c r="Q7" s="432"/>
      <c r="R7" s="432"/>
      <c r="S7" s="432"/>
      <c r="T7" s="432"/>
      <c r="U7" s="432"/>
    </row>
    <row r="8" ht="12.75" customHeight="1">
      <c r="A8" s="433" t="s">
        <v>146</v>
      </c>
      <c r="B8" s="432"/>
      <c r="C8" s="432"/>
      <c r="D8" s="432"/>
      <c r="E8" s="432"/>
      <c r="F8" s="432"/>
      <c r="G8" s="432"/>
      <c r="H8" s="432"/>
      <c r="I8" s="432"/>
      <c r="J8" s="432"/>
      <c r="K8" s="432"/>
      <c r="L8" s="432"/>
      <c r="M8" s="432"/>
      <c r="N8" s="432"/>
      <c r="O8" s="432"/>
      <c r="P8" s="432"/>
      <c r="Q8" s="432"/>
      <c r="R8" s="432"/>
      <c r="S8" s="432"/>
      <c r="T8" s="432"/>
      <c r="U8" s="432"/>
    </row>
    <row r="9" ht="12.75" customHeight="1">
      <c r="A9" s="433" t="s">
        <v>376</v>
      </c>
      <c r="B9" s="432"/>
      <c r="C9" s="432"/>
      <c r="D9" s="432"/>
      <c r="E9" s="432"/>
      <c r="F9" s="432"/>
      <c r="G9" s="432"/>
      <c r="H9" s="432"/>
      <c r="I9" s="432"/>
      <c r="J9" s="432"/>
      <c r="K9" s="432"/>
      <c r="L9" s="432"/>
      <c r="M9" s="432"/>
      <c r="N9" s="432"/>
      <c r="O9" s="432"/>
      <c r="P9" s="432"/>
      <c r="Q9" s="432"/>
      <c r="R9" s="432"/>
      <c r="S9" s="432"/>
      <c r="T9" s="432"/>
      <c r="U9" s="432"/>
    </row>
    <row r="10" ht="12.75" customHeight="1">
      <c r="A10" s="433" t="s">
        <v>147</v>
      </c>
      <c r="B10" s="432"/>
      <c r="C10" s="432"/>
      <c r="D10" s="432"/>
      <c r="E10" s="432"/>
      <c r="F10" s="432"/>
      <c r="G10" s="432"/>
      <c r="H10" s="432"/>
      <c r="I10" s="432"/>
      <c r="J10" s="432"/>
      <c r="K10" s="432"/>
      <c r="L10" s="432"/>
      <c r="M10" s="432"/>
      <c r="N10" s="432"/>
      <c r="O10" s="432"/>
      <c r="P10" s="432"/>
      <c r="Q10" s="432"/>
      <c r="R10" s="432"/>
      <c r="S10" s="432"/>
      <c r="T10" s="432"/>
      <c r="U10" s="432"/>
    </row>
    <row r="11" ht="12.75" customHeight="1">
      <c r="A11" s="433" t="s">
        <v>379</v>
      </c>
      <c r="B11" s="432"/>
      <c r="C11" s="432"/>
      <c r="D11" s="432"/>
      <c r="E11" s="432"/>
      <c r="F11" s="432"/>
      <c r="G11" s="432"/>
      <c r="H11" s="432"/>
      <c r="I11" s="432"/>
      <c r="J11" s="432"/>
      <c r="K11" s="432"/>
      <c r="L11" s="432"/>
      <c r="M11" s="432"/>
      <c r="N11" s="432"/>
      <c r="O11" s="432"/>
      <c r="P11" s="432"/>
      <c r="Q11" s="432"/>
      <c r="R11" s="432"/>
      <c r="S11" s="432"/>
      <c r="T11" s="432"/>
      <c r="U11" s="432"/>
    </row>
    <row r="12" ht="12.75" customHeight="1">
      <c r="A12" s="433" t="s">
        <v>396</v>
      </c>
      <c r="B12" s="432"/>
      <c r="C12" s="432"/>
      <c r="D12" s="432"/>
      <c r="E12" s="432"/>
      <c r="F12" s="432"/>
      <c r="G12" s="432"/>
      <c r="H12" s="432"/>
      <c r="I12" s="432"/>
      <c r="J12" s="432"/>
      <c r="K12" s="432"/>
      <c r="L12" s="432"/>
      <c r="M12" s="432"/>
      <c r="N12" s="432"/>
      <c r="O12" s="432"/>
      <c r="P12" s="432"/>
      <c r="Q12" s="432"/>
      <c r="R12" s="432"/>
      <c r="S12" s="432"/>
      <c r="T12" s="432"/>
      <c r="U12" s="432"/>
    </row>
    <row r="13" ht="12.75" customHeight="1">
      <c r="A13" s="433" t="s">
        <v>397</v>
      </c>
      <c r="B13" s="432"/>
      <c r="C13" s="432"/>
      <c r="D13" s="432"/>
      <c r="E13" s="432"/>
      <c r="F13" s="432"/>
      <c r="G13" s="432"/>
      <c r="H13" s="432"/>
      <c r="I13" s="432"/>
      <c r="J13" s="432"/>
      <c r="K13" s="432"/>
      <c r="L13" s="432"/>
      <c r="M13" s="432"/>
      <c r="N13" s="432"/>
      <c r="O13" s="432"/>
      <c r="P13" s="432"/>
      <c r="Q13" s="432"/>
      <c r="R13" s="432"/>
      <c r="S13" s="432"/>
      <c r="T13" s="432"/>
      <c r="U13" s="432"/>
    </row>
    <row r="14" ht="12.75" customHeight="1">
      <c r="A14" s="433" t="s">
        <v>398</v>
      </c>
      <c r="B14" s="432"/>
      <c r="C14" s="432"/>
      <c r="D14" s="432"/>
      <c r="E14" s="432"/>
      <c r="F14" s="432"/>
      <c r="G14" s="432"/>
      <c r="H14" s="432"/>
      <c r="I14" s="432"/>
      <c r="J14" s="432"/>
      <c r="K14" s="432"/>
      <c r="L14" s="432"/>
      <c r="M14" s="432"/>
      <c r="N14" s="432"/>
      <c r="O14" s="432"/>
      <c r="P14" s="432"/>
      <c r="Q14" s="432"/>
      <c r="R14" s="432"/>
      <c r="S14" s="432"/>
      <c r="T14" s="432"/>
      <c r="U14" s="432"/>
    </row>
    <row r="15" ht="12.75" customHeight="1">
      <c r="A15" s="432"/>
      <c r="B15" s="432"/>
      <c r="C15" s="432"/>
      <c r="D15" s="432"/>
      <c r="E15" s="432"/>
      <c r="F15" s="432"/>
      <c r="G15" s="432"/>
      <c r="H15" s="432"/>
      <c r="I15" s="432"/>
      <c r="J15" s="432"/>
      <c r="K15" s="432"/>
      <c r="L15" s="432"/>
      <c r="M15" s="432"/>
      <c r="N15" s="432"/>
      <c r="O15" s="432"/>
      <c r="P15" s="432"/>
      <c r="Q15" s="432"/>
      <c r="R15" s="432"/>
      <c r="S15" s="432"/>
      <c r="T15" s="432"/>
      <c r="U15" s="432"/>
    </row>
    <row r="16" ht="12.75" customHeight="1">
      <c r="A16" s="433" t="s">
        <v>399</v>
      </c>
      <c r="B16" s="432"/>
      <c r="C16" s="432"/>
      <c r="D16" s="432"/>
      <c r="E16" s="432"/>
      <c r="F16" s="432"/>
      <c r="G16" s="432"/>
      <c r="H16" s="432"/>
      <c r="I16" s="432"/>
      <c r="J16" s="432"/>
      <c r="K16" s="432"/>
      <c r="L16" s="432"/>
      <c r="M16" s="432"/>
      <c r="N16" s="432"/>
      <c r="O16" s="432"/>
      <c r="P16" s="432"/>
      <c r="Q16" s="432"/>
      <c r="R16" s="432"/>
      <c r="S16" s="432"/>
      <c r="T16" s="432"/>
      <c r="U16" s="432"/>
    </row>
    <row r="17" ht="12.75" customHeight="1">
      <c r="A17" s="433" t="s">
        <v>188</v>
      </c>
      <c r="B17" s="432"/>
      <c r="C17" s="432"/>
      <c r="D17" s="432"/>
      <c r="E17" s="432"/>
      <c r="F17" s="432"/>
      <c r="G17" s="432"/>
      <c r="H17" s="432"/>
      <c r="I17" s="432"/>
      <c r="J17" s="432"/>
      <c r="K17" s="432"/>
      <c r="L17" s="432"/>
      <c r="M17" s="432"/>
      <c r="N17" s="432"/>
      <c r="O17" s="432"/>
      <c r="P17" s="432"/>
      <c r="Q17" s="432"/>
      <c r="R17" s="432"/>
      <c r="S17" s="432"/>
      <c r="T17" s="432"/>
      <c r="U17" s="432"/>
    </row>
    <row r="18" ht="12.75" customHeight="1">
      <c r="A18" s="433" t="s">
        <v>386</v>
      </c>
      <c r="B18" s="432"/>
      <c r="C18" s="432"/>
      <c r="D18" s="432"/>
      <c r="E18" s="432"/>
      <c r="F18" s="432"/>
      <c r="G18" s="432"/>
      <c r="H18" s="432"/>
      <c r="I18" s="432"/>
      <c r="J18" s="432"/>
      <c r="K18" s="432"/>
      <c r="L18" s="432"/>
      <c r="M18" s="432"/>
      <c r="N18" s="432"/>
      <c r="O18" s="432"/>
      <c r="P18" s="432"/>
      <c r="Q18" s="432"/>
      <c r="R18" s="432"/>
      <c r="S18" s="432"/>
      <c r="T18" s="432"/>
      <c r="U18" s="432"/>
    </row>
    <row r="19" ht="12.75" customHeight="1">
      <c r="A19" s="432"/>
      <c r="B19" s="432"/>
      <c r="C19" s="432"/>
      <c r="D19" s="432"/>
      <c r="E19" s="432"/>
      <c r="F19" s="432"/>
      <c r="G19" s="432"/>
      <c r="H19" s="432"/>
      <c r="I19" s="432"/>
      <c r="J19" s="432"/>
      <c r="K19" s="432"/>
      <c r="L19" s="432"/>
      <c r="M19" s="432"/>
      <c r="N19" s="432"/>
      <c r="O19" s="432"/>
      <c r="P19" s="432"/>
      <c r="Q19" s="432"/>
      <c r="R19" s="432"/>
      <c r="S19" s="432"/>
      <c r="T19" s="432"/>
      <c r="U19" s="432"/>
    </row>
    <row r="20" ht="12.75" customHeight="1">
      <c r="A20" s="433" t="s">
        <v>389</v>
      </c>
      <c r="B20" s="432"/>
      <c r="C20" s="432"/>
      <c r="D20" s="432"/>
      <c r="E20" s="432"/>
      <c r="F20" s="432"/>
      <c r="G20" s="432"/>
      <c r="H20" s="432"/>
      <c r="I20" s="432"/>
      <c r="J20" s="432"/>
      <c r="K20" s="432"/>
      <c r="L20" s="432"/>
      <c r="M20" s="432"/>
      <c r="N20" s="432"/>
      <c r="O20" s="432"/>
      <c r="P20" s="432"/>
      <c r="Q20" s="432"/>
      <c r="R20" s="432"/>
      <c r="S20" s="432"/>
      <c r="T20" s="432"/>
      <c r="U20" s="432"/>
    </row>
    <row r="21" ht="12.75" customHeight="1">
      <c r="A21" s="433" t="s">
        <v>390</v>
      </c>
      <c r="B21" s="432"/>
      <c r="C21" s="432"/>
      <c r="D21" s="432"/>
      <c r="E21" s="432"/>
      <c r="F21" s="432"/>
      <c r="G21" s="432"/>
      <c r="H21" s="432"/>
      <c r="I21" s="432"/>
      <c r="J21" s="432"/>
      <c r="K21" s="432"/>
      <c r="L21" s="432"/>
      <c r="M21" s="432"/>
      <c r="N21" s="432"/>
      <c r="O21" s="432"/>
      <c r="P21" s="432"/>
      <c r="Q21" s="432"/>
      <c r="R21" s="432"/>
      <c r="S21" s="432"/>
      <c r="T21" s="432"/>
      <c r="U21" s="432"/>
    </row>
    <row r="22" ht="12.75" customHeight="1">
      <c r="A22" s="432"/>
      <c r="B22" s="432"/>
      <c r="C22" s="432"/>
      <c r="D22" s="432"/>
      <c r="E22" s="432"/>
      <c r="F22" s="432"/>
      <c r="G22" s="432"/>
      <c r="H22" s="432"/>
      <c r="I22" s="432"/>
      <c r="J22" s="432"/>
      <c r="K22" s="432"/>
      <c r="L22" s="432"/>
      <c r="M22" s="432"/>
      <c r="N22" s="432"/>
      <c r="O22" s="432"/>
      <c r="P22" s="432"/>
      <c r="Q22" s="432"/>
      <c r="R22" s="432"/>
      <c r="S22" s="432"/>
      <c r="T22" s="432"/>
      <c r="U22" s="432"/>
    </row>
    <row r="23" ht="12.75" customHeight="1">
      <c r="A23" s="432"/>
      <c r="B23" s="432"/>
      <c r="C23" s="432"/>
      <c r="D23" s="432"/>
      <c r="E23" s="432"/>
      <c r="F23" s="432"/>
      <c r="G23" s="432"/>
      <c r="H23" s="432"/>
      <c r="I23" s="432"/>
      <c r="J23" s="432"/>
      <c r="K23" s="432"/>
      <c r="L23" s="432"/>
      <c r="M23" s="432"/>
      <c r="N23" s="432"/>
      <c r="O23" s="432"/>
      <c r="P23" s="432"/>
      <c r="Q23" s="432"/>
      <c r="R23" s="432"/>
      <c r="S23" s="432"/>
      <c r="T23" s="432"/>
      <c r="U23" s="432"/>
    </row>
    <row r="24" ht="12.75" customHeight="1">
      <c r="A24" s="432"/>
      <c r="B24" s="432"/>
      <c r="C24" s="432"/>
      <c r="D24" s="432"/>
      <c r="E24" s="432"/>
      <c r="F24" s="432"/>
      <c r="G24" s="432"/>
      <c r="H24" s="432"/>
      <c r="I24" s="432"/>
      <c r="J24" s="432"/>
      <c r="K24" s="432"/>
      <c r="L24" s="432"/>
      <c r="M24" s="432"/>
      <c r="N24" s="432"/>
      <c r="O24" s="432"/>
      <c r="P24" s="432"/>
      <c r="Q24" s="432"/>
      <c r="R24" s="432"/>
      <c r="S24" s="432"/>
      <c r="T24" s="432"/>
      <c r="U24" s="432"/>
    </row>
    <row r="25" ht="12.75" customHeight="1">
      <c r="A25" s="432"/>
      <c r="B25" s="432"/>
      <c r="C25" s="432"/>
      <c r="D25" s="432"/>
      <c r="E25" s="432"/>
      <c r="F25" s="432"/>
      <c r="G25" s="432"/>
      <c r="H25" s="432"/>
      <c r="I25" s="432"/>
      <c r="J25" s="432"/>
      <c r="K25" s="432"/>
      <c r="L25" s="432"/>
      <c r="M25" s="432"/>
      <c r="N25" s="432"/>
      <c r="O25" s="432"/>
      <c r="P25" s="432"/>
      <c r="Q25" s="432"/>
      <c r="R25" s="432"/>
      <c r="S25" s="432"/>
      <c r="T25" s="432"/>
      <c r="U25" s="432"/>
    </row>
    <row r="26" ht="12.75" customHeight="1">
      <c r="A26" s="432"/>
      <c r="B26" s="432"/>
      <c r="C26" s="432"/>
      <c r="D26" s="432"/>
      <c r="E26" s="432"/>
      <c r="F26" s="432"/>
      <c r="G26" s="432"/>
      <c r="H26" s="432"/>
      <c r="I26" s="432"/>
      <c r="J26" s="432"/>
      <c r="K26" s="432"/>
      <c r="L26" s="432"/>
      <c r="M26" s="432"/>
      <c r="N26" s="432"/>
      <c r="O26" s="432"/>
      <c r="P26" s="432"/>
      <c r="Q26" s="432"/>
      <c r="R26" s="432"/>
      <c r="S26" s="432"/>
      <c r="T26" s="432"/>
      <c r="U26" s="432"/>
    </row>
    <row r="27" ht="12.75" customHeight="1">
      <c r="A27" s="432"/>
      <c r="B27" s="432"/>
      <c r="C27" s="432"/>
      <c r="D27" s="432"/>
      <c r="E27" s="432"/>
      <c r="F27" s="432"/>
      <c r="G27" s="432"/>
      <c r="H27" s="432"/>
      <c r="I27" s="432"/>
      <c r="J27" s="432"/>
      <c r="K27" s="432"/>
      <c r="L27" s="432"/>
      <c r="M27" s="432"/>
      <c r="N27" s="432"/>
      <c r="O27" s="432"/>
      <c r="P27" s="432"/>
      <c r="Q27" s="432"/>
      <c r="R27" s="432"/>
      <c r="S27" s="432"/>
      <c r="T27" s="432"/>
      <c r="U27" s="432"/>
    </row>
    <row r="28" ht="12.75" customHeight="1">
      <c r="A28" s="432"/>
      <c r="B28" s="432"/>
      <c r="C28" s="432"/>
      <c r="D28" s="432"/>
      <c r="E28" s="432"/>
      <c r="F28" s="432"/>
      <c r="G28" s="432"/>
      <c r="H28" s="432"/>
      <c r="I28" s="432"/>
      <c r="J28" s="432"/>
      <c r="K28" s="432"/>
      <c r="L28" s="432"/>
      <c r="M28" s="432"/>
      <c r="N28" s="432"/>
      <c r="O28" s="432"/>
      <c r="P28" s="432"/>
      <c r="Q28" s="432"/>
      <c r="R28" s="432"/>
      <c r="S28" s="432"/>
      <c r="T28" s="432"/>
      <c r="U28" s="432"/>
    </row>
    <row r="29" ht="12.75" customHeight="1">
      <c r="A29" s="432"/>
      <c r="B29" s="432"/>
      <c r="C29" s="432"/>
      <c r="D29" s="432"/>
      <c r="E29" s="432"/>
      <c r="F29" s="432"/>
      <c r="G29" s="432"/>
      <c r="H29" s="432"/>
      <c r="I29" s="432"/>
      <c r="J29" s="432"/>
      <c r="K29" s="432"/>
      <c r="L29" s="432"/>
      <c r="M29" s="432"/>
      <c r="N29" s="432"/>
      <c r="O29" s="432"/>
      <c r="P29" s="432"/>
      <c r="Q29" s="432"/>
      <c r="R29" s="432"/>
      <c r="S29" s="432"/>
      <c r="T29" s="432"/>
      <c r="U29" s="432"/>
    </row>
    <row r="30" ht="12.75" customHeight="1">
      <c r="A30" s="432"/>
      <c r="B30" s="432"/>
      <c r="C30" s="432"/>
      <c r="D30" s="432"/>
      <c r="E30" s="432"/>
      <c r="F30" s="432"/>
      <c r="G30" s="432"/>
      <c r="H30" s="432"/>
      <c r="I30" s="432"/>
      <c r="J30" s="432"/>
      <c r="K30" s="432"/>
      <c r="L30" s="432"/>
      <c r="M30" s="432"/>
      <c r="N30" s="432"/>
      <c r="O30" s="432"/>
      <c r="P30" s="432"/>
      <c r="Q30" s="432"/>
      <c r="R30" s="432"/>
      <c r="S30" s="432"/>
      <c r="T30" s="432"/>
      <c r="U30" s="432"/>
    </row>
    <row r="31" ht="12.75" customHeight="1">
      <c r="A31" s="432"/>
      <c r="B31" s="432"/>
      <c r="C31" s="432"/>
      <c r="D31" s="432"/>
      <c r="E31" s="432"/>
      <c r="F31" s="432"/>
      <c r="G31" s="432"/>
      <c r="H31" s="432"/>
      <c r="I31" s="432"/>
      <c r="J31" s="432"/>
      <c r="K31" s="432"/>
      <c r="L31" s="432"/>
      <c r="M31" s="432"/>
      <c r="N31" s="432"/>
      <c r="O31" s="432"/>
      <c r="P31" s="432"/>
      <c r="Q31" s="432"/>
      <c r="R31" s="432"/>
      <c r="S31" s="432"/>
      <c r="T31" s="432"/>
      <c r="U31" s="432"/>
    </row>
    <row r="32" ht="12.75" customHeight="1">
      <c r="A32" s="432"/>
      <c r="B32" s="432"/>
      <c r="C32" s="432"/>
      <c r="D32" s="432"/>
      <c r="E32" s="432"/>
      <c r="F32" s="432"/>
      <c r="G32" s="432"/>
      <c r="H32" s="432"/>
      <c r="I32" s="432"/>
      <c r="J32" s="432"/>
      <c r="K32" s="432"/>
      <c r="L32" s="432"/>
      <c r="M32" s="432"/>
      <c r="N32" s="432"/>
      <c r="O32" s="432"/>
      <c r="P32" s="432"/>
      <c r="Q32" s="432"/>
      <c r="R32" s="432"/>
      <c r="S32" s="432"/>
      <c r="T32" s="432"/>
      <c r="U32" s="432"/>
    </row>
    <row r="33" ht="12.75" customHeight="1">
      <c r="A33" s="432"/>
      <c r="B33" s="432"/>
      <c r="C33" s="432"/>
      <c r="D33" s="432"/>
      <c r="E33" s="432"/>
      <c r="F33" s="432"/>
      <c r="G33" s="432"/>
      <c r="H33" s="432"/>
      <c r="I33" s="432"/>
      <c r="J33" s="432"/>
      <c r="K33" s="432"/>
      <c r="L33" s="432"/>
      <c r="M33" s="432"/>
      <c r="N33" s="432"/>
      <c r="O33" s="432"/>
      <c r="P33" s="432"/>
      <c r="Q33" s="432"/>
      <c r="R33" s="432"/>
      <c r="S33" s="432"/>
      <c r="T33" s="432"/>
      <c r="U33" s="432"/>
    </row>
    <row r="34" ht="12.75" customHeight="1">
      <c r="A34" s="432"/>
      <c r="B34" s="432"/>
      <c r="C34" s="432"/>
      <c r="D34" s="432"/>
      <c r="E34" s="432"/>
      <c r="F34" s="432"/>
      <c r="G34" s="432"/>
      <c r="H34" s="432"/>
      <c r="I34" s="432"/>
      <c r="J34" s="432"/>
      <c r="K34" s="432"/>
      <c r="L34" s="432"/>
      <c r="M34" s="432"/>
      <c r="N34" s="432"/>
      <c r="O34" s="432"/>
      <c r="P34" s="432"/>
      <c r="Q34" s="432"/>
      <c r="R34" s="432"/>
      <c r="S34" s="432"/>
      <c r="T34" s="432"/>
      <c r="U34" s="432"/>
    </row>
    <row r="35" ht="12.75" customHeight="1">
      <c r="A35" s="432"/>
      <c r="B35" s="432"/>
      <c r="C35" s="432"/>
      <c r="D35" s="432"/>
      <c r="E35" s="432"/>
      <c r="F35" s="432"/>
      <c r="G35" s="432"/>
      <c r="H35" s="432"/>
      <c r="I35" s="432"/>
      <c r="J35" s="432"/>
      <c r="K35" s="432"/>
      <c r="L35" s="432"/>
      <c r="M35" s="432"/>
      <c r="N35" s="432"/>
      <c r="O35" s="432"/>
      <c r="P35" s="432"/>
      <c r="Q35" s="432"/>
      <c r="R35" s="432"/>
      <c r="S35" s="432"/>
      <c r="T35" s="432"/>
      <c r="U35" s="432"/>
    </row>
    <row r="36" ht="12.75" customHeight="1">
      <c r="A36" s="432"/>
      <c r="B36" s="432"/>
      <c r="C36" s="432"/>
      <c r="D36" s="432"/>
      <c r="E36" s="432"/>
      <c r="F36" s="432"/>
      <c r="G36" s="432"/>
      <c r="H36" s="432"/>
      <c r="I36" s="432"/>
      <c r="J36" s="432"/>
      <c r="K36" s="432"/>
      <c r="L36" s="432"/>
      <c r="M36" s="432"/>
      <c r="N36" s="432"/>
      <c r="O36" s="432"/>
      <c r="P36" s="432"/>
      <c r="Q36" s="432"/>
      <c r="R36" s="432"/>
      <c r="S36" s="432"/>
      <c r="T36" s="432"/>
      <c r="U36" s="432"/>
    </row>
    <row r="37" ht="12.75" customHeight="1">
      <c r="A37" s="432"/>
      <c r="B37" s="432"/>
      <c r="C37" s="432"/>
      <c r="D37" s="432"/>
      <c r="E37" s="432"/>
      <c r="F37" s="432"/>
      <c r="G37" s="432"/>
      <c r="H37" s="432"/>
      <c r="I37" s="432"/>
      <c r="J37" s="432"/>
      <c r="K37" s="432"/>
      <c r="L37" s="432"/>
      <c r="M37" s="432"/>
      <c r="N37" s="432"/>
      <c r="O37" s="432"/>
      <c r="P37" s="432"/>
      <c r="Q37" s="432"/>
      <c r="R37" s="432"/>
      <c r="S37" s="432"/>
      <c r="T37" s="432"/>
      <c r="U37" s="432"/>
    </row>
    <row r="38" ht="12.75" customHeight="1">
      <c r="A38" s="432"/>
      <c r="B38" s="432"/>
      <c r="C38" s="432"/>
      <c r="D38" s="432"/>
      <c r="E38" s="432"/>
      <c r="F38" s="432"/>
      <c r="G38" s="432"/>
      <c r="H38" s="432"/>
      <c r="I38" s="432"/>
      <c r="J38" s="432"/>
      <c r="K38" s="432"/>
      <c r="L38" s="432"/>
      <c r="M38" s="432"/>
      <c r="N38" s="432"/>
      <c r="O38" s="432"/>
      <c r="P38" s="432"/>
      <c r="Q38" s="432"/>
      <c r="R38" s="432"/>
      <c r="S38" s="432"/>
      <c r="T38" s="432"/>
      <c r="U38" s="432"/>
    </row>
    <row r="39" ht="12.75" customHeight="1">
      <c r="A39" s="432"/>
      <c r="B39" s="432"/>
      <c r="C39" s="432"/>
      <c r="D39" s="432"/>
      <c r="E39" s="432"/>
      <c r="F39" s="432"/>
      <c r="G39" s="432"/>
      <c r="H39" s="432"/>
      <c r="I39" s="432"/>
      <c r="J39" s="432"/>
      <c r="K39" s="432"/>
      <c r="L39" s="432"/>
      <c r="M39" s="432"/>
      <c r="N39" s="432"/>
      <c r="O39" s="432"/>
      <c r="P39" s="432"/>
      <c r="Q39" s="432"/>
      <c r="R39" s="432"/>
      <c r="S39" s="432"/>
      <c r="T39" s="432"/>
      <c r="U39" s="432"/>
    </row>
    <row r="40" ht="12.75" customHeight="1">
      <c r="A40" s="432"/>
      <c r="B40" s="432"/>
      <c r="C40" s="432"/>
      <c r="D40" s="432"/>
      <c r="E40" s="432"/>
      <c r="F40" s="432"/>
      <c r="G40" s="432"/>
      <c r="H40" s="432"/>
      <c r="I40" s="432"/>
      <c r="J40" s="432"/>
      <c r="K40" s="432"/>
      <c r="L40" s="432"/>
      <c r="M40" s="432"/>
      <c r="N40" s="432"/>
      <c r="O40" s="432"/>
      <c r="P40" s="432"/>
      <c r="Q40" s="432"/>
      <c r="R40" s="432"/>
      <c r="S40" s="432"/>
      <c r="T40" s="432"/>
      <c r="U40" s="432"/>
    </row>
    <row r="41" ht="12.75" customHeight="1">
      <c r="A41" s="432"/>
      <c r="B41" s="432"/>
      <c r="C41" s="432"/>
      <c r="D41" s="432"/>
      <c r="E41" s="432"/>
      <c r="F41" s="432"/>
      <c r="G41" s="432"/>
      <c r="H41" s="432"/>
      <c r="I41" s="432"/>
      <c r="J41" s="432"/>
      <c r="K41" s="432"/>
      <c r="L41" s="432"/>
      <c r="M41" s="432"/>
      <c r="N41" s="432"/>
      <c r="O41" s="432"/>
      <c r="P41" s="432"/>
      <c r="Q41" s="432"/>
      <c r="R41" s="432"/>
      <c r="S41" s="432"/>
      <c r="T41" s="432"/>
      <c r="U41" s="432"/>
    </row>
    <row r="42" ht="12.75" customHeight="1">
      <c r="A42" s="432"/>
      <c r="B42" s="432"/>
      <c r="C42" s="432"/>
      <c r="D42" s="432"/>
      <c r="E42" s="432"/>
      <c r="F42" s="432"/>
      <c r="G42" s="432"/>
      <c r="H42" s="432"/>
      <c r="I42" s="432"/>
      <c r="J42" s="432"/>
      <c r="K42" s="432"/>
      <c r="L42" s="432"/>
      <c r="M42" s="432"/>
      <c r="N42" s="432"/>
      <c r="O42" s="432"/>
      <c r="P42" s="432"/>
      <c r="Q42" s="432"/>
      <c r="R42" s="432"/>
      <c r="S42" s="432"/>
      <c r="T42" s="432"/>
      <c r="U42" s="432"/>
    </row>
    <row r="43" ht="12.75" customHeight="1">
      <c r="A43" s="432"/>
      <c r="B43" s="432"/>
      <c r="C43" s="432"/>
      <c r="D43" s="432"/>
      <c r="E43" s="432"/>
      <c r="F43" s="432"/>
      <c r="G43" s="432"/>
      <c r="H43" s="432"/>
      <c r="I43" s="432"/>
      <c r="J43" s="432"/>
      <c r="K43" s="432"/>
      <c r="L43" s="432"/>
      <c r="M43" s="432"/>
      <c r="N43" s="432"/>
      <c r="O43" s="432"/>
      <c r="P43" s="432"/>
      <c r="Q43" s="432"/>
      <c r="R43" s="432"/>
      <c r="S43" s="432"/>
      <c r="T43" s="432"/>
      <c r="U43" s="432"/>
    </row>
    <row r="44" ht="12.75" customHeight="1">
      <c r="A44" s="432"/>
      <c r="B44" s="432"/>
      <c r="C44" s="432"/>
      <c r="D44" s="432"/>
      <c r="E44" s="432"/>
      <c r="F44" s="432"/>
      <c r="G44" s="432"/>
      <c r="H44" s="432"/>
      <c r="I44" s="432"/>
      <c r="J44" s="432"/>
      <c r="K44" s="432"/>
      <c r="L44" s="432"/>
      <c r="M44" s="432"/>
      <c r="N44" s="432"/>
      <c r="O44" s="432"/>
      <c r="P44" s="432"/>
      <c r="Q44" s="432"/>
      <c r="R44" s="432"/>
      <c r="S44" s="432"/>
      <c r="T44" s="432"/>
      <c r="U44" s="432"/>
    </row>
    <row r="45" ht="12.75" customHeight="1">
      <c r="A45" s="432"/>
      <c r="B45" s="432"/>
      <c r="C45" s="432"/>
      <c r="D45" s="432"/>
      <c r="E45" s="432"/>
      <c r="F45" s="432"/>
      <c r="G45" s="432"/>
      <c r="H45" s="432"/>
      <c r="I45" s="432"/>
      <c r="J45" s="432"/>
      <c r="K45" s="432"/>
      <c r="L45" s="432"/>
      <c r="M45" s="432"/>
      <c r="N45" s="432"/>
      <c r="O45" s="432"/>
      <c r="P45" s="432"/>
      <c r="Q45" s="432"/>
      <c r="R45" s="432"/>
      <c r="S45" s="432"/>
      <c r="T45" s="432"/>
      <c r="U45" s="432"/>
    </row>
    <row r="46" ht="12.75" customHeight="1">
      <c r="A46" s="432"/>
      <c r="B46" s="432"/>
      <c r="C46" s="432"/>
      <c r="D46" s="432"/>
      <c r="E46" s="432"/>
      <c r="F46" s="432"/>
      <c r="G46" s="432"/>
      <c r="H46" s="432"/>
      <c r="I46" s="432"/>
      <c r="J46" s="432"/>
      <c r="K46" s="432"/>
      <c r="L46" s="432"/>
      <c r="M46" s="432"/>
      <c r="N46" s="432"/>
      <c r="O46" s="432"/>
      <c r="P46" s="432"/>
      <c r="Q46" s="432"/>
      <c r="R46" s="432"/>
      <c r="S46" s="432"/>
      <c r="T46" s="432"/>
      <c r="U46" s="432"/>
    </row>
    <row r="47" ht="12.75" customHeight="1">
      <c r="A47" s="432"/>
      <c r="B47" s="432"/>
      <c r="C47" s="432"/>
      <c r="D47" s="432"/>
      <c r="E47" s="432"/>
      <c r="F47" s="432"/>
      <c r="G47" s="432"/>
      <c r="H47" s="432"/>
      <c r="I47" s="432"/>
      <c r="J47" s="432"/>
      <c r="K47" s="432"/>
      <c r="L47" s="432"/>
      <c r="M47" s="432"/>
      <c r="N47" s="432"/>
      <c r="O47" s="432"/>
      <c r="P47" s="432"/>
      <c r="Q47" s="432"/>
      <c r="R47" s="432"/>
      <c r="S47" s="432"/>
      <c r="T47" s="432"/>
      <c r="U47" s="432"/>
    </row>
    <row r="48" ht="12.75" customHeight="1">
      <c r="A48" s="432"/>
      <c r="B48" s="432"/>
      <c r="C48" s="432"/>
      <c r="D48" s="432"/>
      <c r="E48" s="432"/>
      <c r="F48" s="432"/>
      <c r="G48" s="432"/>
      <c r="H48" s="432"/>
      <c r="I48" s="432"/>
      <c r="J48" s="432"/>
      <c r="K48" s="432"/>
      <c r="L48" s="432"/>
      <c r="M48" s="432"/>
      <c r="N48" s="432"/>
      <c r="O48" s="432"/>
      <c r="P48" s="432"/>
      <c r="Q48" s="432"/>
      <c r="R48" s="432"/>
      <c r="S48" s="432"/>
      <c r="T48" s="432"/>
      <c r="U48" s="432"/>
    </row>
    <row r="49" ht="12.75" customHeight="1">
      <c r="A49" s="432"/>
      <c r="B49" s="432"/>
      <c r="C49" s="432"/>
      <c r="D49" s="432"/>
      <c r="E49" s="432"/>
      <c r="F49" s="432"/>
      <c r="G49" s="432"/>
      <c r="H49" s="432"/>
      <c r="I49" s="432"/>
      <c r="J49" s="432"/>
      <c r="K49" s="432"/>
      <c r="L49" s="432"/>
      <c r="M49" s="432"/>
      <c r="N49" s="432"/>
      <c r="O49" s="432"/>
      <c r="P49" s="432"/>
      <c r="Q49" s="432"/>
      <c r="R49" s="432"/>
      <c r="S49" s="432"/>
      <c r="T49" s="432"/>
      <c r="U49" s="432"/>
    </row>
    <row r="50" ht="12.75" customHeight="1">
      <c r="A50" s="432"/>
      <c r="B50" s="432"/>
      <c r="C50" s="432"/>
      <c r="D50" s="432"/>
      <c r="E50" s="432"/>
      <c r="F50" s="432"/>
      <c r="G50" s="432"/>
      <c r="H50" s="432"/>
      <c r="I50" s="432"/>
      <c r="J50" s="432"/>
      <c r="K50" s="432"/>
      <c r="L50" s="432"/>
      <c r="M50" s="432"/>
      <c r="N50" s="432"/>
      <c r="O50" s="432"/>
      <c r="P50" s="432"/>
      <c r="Q50" s="432"/>
      <c r="R50" s="432"/>
      <c r="S50" s="432"/>
      <c r="T50" s="432"/>
      <c r="U50" s="432"/>
    </row>
    <row r="51" ht="12.75" customHeight="1">
      <c r="A51" s="432"/>
      <c r="B51" s="432"/>
      <c r="C51" s="432"/>
      <c r="D51" s="432"/>
      <c r="E51" s="432"/>
      <c r="F51" s="432"/>
      <c r="G51" s="432"/>
      <c r="H51" s="432"/>
      <c r="I51" s="432"/>
      <c r="J51" s="432"/>
      <c r="K51" s="432"/>
      <c r="L51" s="432"/>
      <c r="M51" s="432"/>
      <c r="N51" s="432"/>
      <c r="O51" s="432"/>
      <c r="P51" s="432"/>
      <c r="Q51" s="432"/>
      <c r="R51" s="432"/>
      <c r="S51" s="432"/>
      <c r="T51" s="432"/>
      <c r="U51" s="432"/>
    </row>
    <row r="52" ht="12.75" customHeight="1">
      <c r="A52" s="432"/>
      <c r="B52" s="432"/>
      <c r="C52" s="432"/>
      <c r="D52" s="432"/>
      <c r="E52" s="432"/>
      <c r="F52" s="432"/>
      <c r="G52" s="432"/>
      <c r="H52" s="432"/>
      <c r="I52" s="432"/>
      <c r="J52" s="432"/>
      <c r="K52" s="432"/>
      <c r="L52" s="432"/>
      <c r="M52" s="432"/>
      <c r="N52" s="432"/>
      <c r="O52" s="432"/>
      <c r="P52" s="432"/>
      <c r="Q52" s="432"/>
      <c r="R52" s="432"/>
      <c r="S52" s="432"/>
      <c r="T52" s="432"/>
      <c r="U52" s="432"/>
    </row>
    <row r="53" ht="12.75" customHeight="1">
      <c r="A53" s="432"/>
      <c r="B53" s="432"/>
      <c r="C53" s="432"/>
      <c r="D53" s="432"/>
      <c r="E53" s="432"/>
      <c r="F53" s="432"/>
      <c r="G53" s="432"/>
      <c r="H53" s="432"/>
      <c r="I53" s="432"/>
      <c r="J53" s="432"/>
      <c r="K53" s="432"/>
      <c r="L53" s="432"/>
      <c r="M53" s="432"/>
      <c r="N53" s="432"/>
      <c r="O53" s="432"/>
      <c r="P53" s="432"/>
      <c r="Q53" s="432"/>
      <c r="R53" s="432"/>
      <c r="S53" s="432"/>
      <c r="T53" s="432"/>
      <c r="U53" s="432"/>
    </row>
    <row r="54" ht="12.75" customHeight="1">
      <c r="A54" s="432"/>
      <c r="B54" s="432"/>
      <c r="C54" s="432"/>
      <c r="D54" s="432"/>
      <c r="E54" s="432"/>
      <c r="F54" s="432"/>
      <c r="G54" s="432"/>
      <c r="H54" s="432"/>
      <c r="I54" s="432"/>
      <c r="J54" s="432"/>
      <c r="K54" s="432"/>
      <c r="L54" s="432"/>
      <c r="M54" s="432"/>
      <c r="N54" s="432"/>
      <c r="O54" s="432"/>
      <c r="P54" s="432"/>
      <c r="Q54" s="432"/>
      <c r="R54" s="432"/>
      <c r="S54" s="432"/>
      <c r="T54" s="432"/>
      <c r="U54" s="432"/>
    </row>
    <row r="55" ht="12.75" customHeight="1">
      <c r="A55" s="432"/>
      <c r="B55" s="432"/>
      <c r="C55" s="432"/>
      <c r="D55" s="432"/>
      <c r="E55" s="432"/>
      <c r="F55" s="432"/>
      <c r="G55" s="432"/>
      <c r="H55" s="432"/>
      <c r="I55" s="432"/>
      <c r="J55" s="432"/>
      <c r="K55" s="432"/>
      <c r="L55" s="432"/>
      <c r="M55" s="432"/>
      <c r="N55" s="432"/>
      <c r="O55" s="432"/>
      <c r="P55" s="432"/>
      <c r="Q55" s="432"/>
      <c r="R55" s="432"/>
      <c r="S55" s="432"/>
      <c r="T55" s="432"/>
      <c r="U55" s="432"/>
    </row>
    <row r="56" ht="12.75" customHeight="1">
      <c r="A56" s="432"/>
      <c r="B56" s="432"/>
      <c r="C56" s="432"/>
      <c r="D56" s="432"/>
      <c r="E56" s="432"/>
      <c r="F56" s="432"/>
      <c r="G56" s="432"/>
      <c r="H56" s="432"/>
      <c r="I56" s="432"/>
      <c r="J56" s="432"/>
      <c r="K56" s="432"/>
      <c r="L56" s="432"/>
      <c r="M56" s="432"/>
      <c r="N56" s="432"/>
      <c r="O56" s="432"/>
      <c r="P56" s="432"/>
      <c r="Q56" s="432"/>
      <c r="R56" s="432"/>
      <c r="S56" s="432"/>
      <c r="T56" s="432"/>
      <c r="U56" s="432"/>
    </row>
    <row r="57" ht="12.75" customHeight="1">
      <c r="A57" s="432"/>
      <c r="B57" s="432"/>
      <c r="C57" s="432"/>
      <c r="D57" s="432"/>
      <c r="E57" s="432"/>
      <c r="F57" s="432"/>
      <c r="G57" s="432"/>
      <c r="H57" s="432"/>
      <c r="I57" s="432"/>
      <c r="J57" s="432"/>
      <c r="K57" s="432"/>
      <c r="L57" s="432"/>
      <c r="M57" s="432"/>
      <c r="N57" s="432"/>
      <c r="O57" s="432"/>
      <c r="P57" s="432"/>
      <c r="Q57" s="432"/>
      <c r="R57" s="432"/>
      <c r="S57" s="432"/>
      <c r="T57" s="432"/>
      <c r="U57" s="432"/>
    </row>
    <row r="58" ht="12.75" customHeight="1">
      <c r="A58" s="432"/>
      <c r="B58" s="432"/>
      <c r="C58" s="432"/>
      <c r="D58" s="432"/>
      <c r="E58" s="432"/>
      <c r="F58" s="432"/>
      <c r="G58" s="432"/>
      <c r="H58" s="432"/>
      <c r="I58" s="432"/>
      <c r="J58" s="432"/>
      <c r="K58" s="432"/>
      <c r="L58" s="432"/>
      <c r="M58" s="432"/>
      <c r="N58" s="432"/>
      <c r="O58" s="432"/>
      <c r="P58" s="432"/>
      <c r="Q58" s="432"/>
      <c r="R58" s="432"/>
      <c r="S58" s="432"/>
      <c r="T58" s="432"/>
      <c r="U58" s="432"/>
    </row>
    <row r="59" ht="12.75" customHeight="1">
      <c r="A59" s="432"/>
      <c r="B59" s="432"/>
      <c r="C59" s="432"/>
      <c r="D59" s="432"/>
      <c r="E59" s="432"/>
      <c r="F59" s="432"/>
      <c r="G59" s="432"/>
      <c r="H59" s="432"/>
      <c r="I59" s="432"/>
      <c r="J59" s="432"/>
      <c r="K59" s="432"/>
      <c r="L59" s="432"/>
      <c r="M59" s="432"/>
      <c r="N59" s="432"/>
      <c r="O59" s="432"/>
      <c r="P59" s="432"/>
      <c r="Q59" s="432"/>
      <c r="R59" s="432"/>
      <c r="S59" s="432"/>
      <c r="T59" s="432"/>
      <c r="U59" s="432"/>
    </row>
    <row r="60" ht="12.75" customHeight="1">
      <c r="A60" s="432"/>
      <c r="B60" s="432"/>
      <c r="C60" s="432"/>
      <c r="D60" s="432"/>
      <c r="E60" s="432"/>
      <c r="F60" s="432"/>
      <c r="G60" s="432"/>
      <c r="H60" s="432"/>
      <c r="I60" s="432"/>
      <c r="J60" s="432"/>
      <c r="K60" s="432"/>
      <c r="L60" s="432"/>
      <c r="M60" s="432"/>
      <c r="N60" s="432"/>
      <c r="O60" s="432"/>
      <c r="P60" s="432"/>
      <c r="Q60" s="432"/>
      <c r="R60" s="432"/>
      <c r="S60" s="432"/>
      <c r="T60" s="432"/>
      <c r="U60" s="432"/>
    </row>
    <row r="61" ht="12.75" customHeight="1">
      <c r="A61" s="432"/>
      <c r="B61" s="432"/>
      <c r="C61" s="432"/>
      <c r="D61" s="432"/>
      <c r="E61" s="432"/>
      <c r="F61" s="432"/>
      <c r="G61" s="432"/>
      <c r="H61" s="432"/>
      <c r="I61" s="432"/>
      <c r="J61" s="432"/>
      <c r="K61" s="432"/>
      <c r="L61" s="432"/>
      <c r="M61" s="432"/>
      <c r="N61" s="432"/>
      <c r="O61" s="432"/>
      <c r="P61" s="432"/>
      <c r="Q61" s="432"/>
      <c r="R61" s="432"/>
      <c r="S61" s="432"/>
      <c r="T61" s="432"/>
      <c r="U61" s="432"/>
    </row>
    <row r="62" ht="12.75" customHeight="1">
      <c r="A62" s="432"/>
      <c r="B62" s="432"/>
      <c r="C62" s="432"/>
      <c r="D62" s="432"/>
      <c r="E62" s="432"/>
      <c r="F62" s="432"/>
      <c r="G62" s="432"/>
      <c r="H62" s="432"/>
      <c r="I62" s="432"/>
      <c r="J62" s="432"/>
      <c r="K62" s="432"/>
      <c r="L62" s="432"/>
      <c r="M62" s="432"/>
      <c r="N62" s="432"/>
      <c r="O62" s="432"/>
      <c r="P62" s="432"/>
      <c r="Q62" s="432"/>
      <c r="R62" s="432"/>
      <c r="S62" s="432"/>
      <c r="T62" s="432"/>
      <c r="U62" s="432"/>
    </row>
    <row r="63" ht="12.75" customHeight="1">
      <c r="A63" s="432"/>
      <c r="B63" s="432"/>
      <c r="C63" s="432"/>
      <c r="D63" s="432"/>
      <c r="E63" s="432"/>
      <c r="F63" s="432"/>
      <c r="G63" s="432"/>
      <c r="H63" s="432"/>
      <c r="I63" s="432"/>
      <c r="J63" s="432"/>
      <c r="K63" s="432"/>
      <c r="L63" s="432"/>
      <c r="M63" s="432"/>
      <c r="N63" s="432"/>
      <c r="O63" s="432"/>
      <c r="P63" s="432"/>
      <c r="Q63" s="432"/>
      <c r="R63" s="432"/>
      <c r="S63" s="432"/>
      <c r="T63" s="432"/>
      <c r="U63" s="432"/>
    </row>
    <row r="64" ht="12.75" customHeight="1">
      <c r="A64" s="432"/>
      <c r="B64" s="432"/>
      <c r="C64" s="432"/>
      <c r="D64" s="432"/>
      <c r="E64" s="432"/>
      <c r="F64" s="432"/>
      <c r="G64" s="432"/>
      <c r="H64" s="432"/>
      <c r="I64" s="432"/>
      <c r="J64" s="432"/>
      <c r="K64" s="432"/>
      <c r="L64" s="432"/>
      <c r="M64" s="432"/>
      <c r="N64" s="432"/>
      <c r="O64" s="432"/>
      <c r="P64" s="432"/>
      <c r="Q64" s="432"/>
      <c r="R64" s="432"/>
      <c r="S64" s="432"/>
      <c r="T64" s="432"/>
      <c r="U64" s="432"/>
    </row>
    <row r="65" ht="12.75" customHeight="1">
      <c r="A65" s="432"/>
      <c r="B65" s="432"/>
      <c r="C65" s="432"/>
      <c r="D65" s="432"/>
      <c r="E65" s="432"/>
      <c r="F65" s="432"/>
      <c r="G65" s="432"/>
      <c r="H65" s="432"/>
      <c r="I65" s="432"/>
      <c r="J65" s="432"/>
      <c r="K65" s="432"/>
      <c r="L65" s="432"/>
      <c r="M65" s="432"/>
      <c r="N65" s="432"/>
      <c r="O65" s="432"/>
      <c r="P65" s="432"/>
      <c r="Q65" s="432"/>
      <c r="R65" s="432"/>
      <c r="S65" s="432"/>
      <c r="T65" s="432"/>
      <c r="U65" s="432"/>
    </row>
    <row r="66" ht="12.75" customHeight="1">
      <c r="A66" s="432"/>
      <c r="B66" s="432"/>
      <c r="C66" s="432"/>
      <c r="D66" s="432"/>
      <c r="E66" s="432"/>
      <c r="F66" s="432"/>
      <c r="G66" s="432"/>
      <c r="H66" s="432"/>
      <c r="I66" s="432"/>
      <c r="J66" s="432"/>
      <c r="K66" s="432"/>
      <c r="L66" s="432"/>
      <c r="M66" s="432"/>
      <c r="N66" s="432"/>
      <c r="O66" s="432"/>
      <c r="P66" s="432"/>
      <c r="Q66" s="432"/>
      <c r="R66" s="432"/>
      <c r="S66" s="432"/>
      <c r="T66" s="432"/>
      <c r="U66" s="432"/>
    </row>
    <row r="67" ht="12.75" customHeight="1">
      <c r="A67" s="432"/>
      <c r="B67" s="432"/>
      <c r="C67" s="432"/>
      <c r="D67" s="432"/>
      <c r="E67" s="432"/>
      <c r="F67" s="432"/>
      <c r="G67" s="432"/>
      <c r="H67" s="432"/>
      <c r="I67" s="432"/>
      <c r="J67" s="432"/>
      <c r="K67" s="432"/>
      <c r="L67" s="432"/>
      <c r="M67" s="432"/>
      <c r="N67" s="432"/>
      <c r="O67" s="432"/>
      <c r="P67" s="432"/>
      <c r="Q67" s="432"/>
      <c r="R67" s="432"/>
      <c r="S67" s="432"/>
      <c r="T67" s="432"/>
      <c r="U67" s="432"/>
    </row>
    <row r="68" ht="12.75" customHeight="1">
      <c r="A68" s="432"/>
      <c r="B68" s="432"/>
      <c r="C68" s="432"/>
      <c r="D68" s="432"/>
      <c r="E68" s="432"/>
      <c r="F68" s="432"/>
      <c r="G68" s="432"/>
      <c r="H68" s="432"/>
      <c r="I68" s="432"/>
      <c r="J68" s="432"/>
      <c r="K68" s="432"/>
      <c r="L68" s="432"/>
      <c r="M68" s="432"/>
      <c r="N68" s="432"/>
      <c r="O68" s="432"/>
      <c r="P68" s="432"/>
      <c r="Q68" s="432"/>
      <c r="R68" s="432"/>
      <c r="S68" s="432"/>
      <c r="T68" s="432"/>
      <c r="U68" s="432"/>
    </row>
    <row r="69" ht="12.75" customHeight="1">
      <c r="A69" s="432"/>
      <c r="B69" s="432"/>
      <c r="C69" s="432"/>
      <c r="D69" s="432"/>
      <c r="E69" s="432"/>
      <c r="F69" s="432"/>
      <c r="G69" s="432"/>
      <c r="H69" s="432"/>
      <c r="I69" s="432"/>
      <c r="J69" s="432"/>
      <c r="K69" s="432"/>
      <c r="L69" s="432"/>
      <c r="M69" s="432"/>
      <c r="N69" s="432"/>
      <c r="O69" s="432"/>
      <c r="P69" s="432"/>
      <c r="Q69" s="432"/>
      <c r="R69" s="432"/>
      <c r="S69" s="432"/>
      <c r="T69" s="432"/>
      <c r="U69" s="432"/>
    </row>
    <row r="70" ht="12.75" customHeight="1">
      <c r="A70" s="432"/>
      <c r="B70" s="432"/>
      <c r="C70" s="432"/>
      <c r="D70" s="432"/>
      <c r="E70" s="432"/>
      <c r="F70" s="432"/>
      <c r="G70" s="432"/>
      <c r="H70" s="432"/>
      <c r="I70" s="432"/>
      <c r="J70" s="432"/>
      <c r="K70" s="432"/>
      <c r="L70" s="432"/>
      <c r="M70" s="432"/>
      <c r="N70" s="432"/>
      <c r="O70" s="432"/>
      <c r="P70" s="432"/>
      <c r="Q70" s="432"/>
      <c r="R70" s="432"/>
      <c r="S70" s="432"/>
      <c r="T70" s="432"/>
      <c r="U70" s="432"/>
    </row>
    <row r="71" ht="12.75" customHeight="1">
      <c r="A71" s="432"/>
      <c r="B71" s="432"/>
      <c r="C71" s="432"/>
      <c r="D71" s="432"/>
      <c r="E71" s="432"/>
      <c r="F71" s="432"/>
      <c r="G71" s="432"/>
      <c r="H71" s="432"/>
      <c r="I71" s="432"/>
      <c r="J71" s="432"/>
      <c r="K71" s="432"/>
      <c r="L71" s="432"/>
      <c r="M71" s="432"/>
      <c r="N71" s="432"/>
      <c r="O71" s="432"/>
      <c r="P71" s="432"/>
      <c r="Q71" s="432"/>
      <c r="R71" s="432"/>
      <c r="S71" s="432"/>
      <c r="T71" s="432"/>
      <c r="U71" s="432"/>
    </row>
    <row r="72" ht="12.75" customHeight="1">
      <c r="A72" s="432"/>
      <c r="B72" s="432"/>
      <c r="C72" s="432"/>
      <c r="D72" s="432"/>
      <c r="E72" s="432"/>
      <c r="F72" s="432"/>
      <c r="G72" s="432"/>
      <c r="H72" s="432"/>
      <c r="I72" s="432"/>
      <c r="J72" s="432"/>
      <c r="K72" s="432"/>
      <c r="L72" s="432"/>
      <c r="M72" s="432"/>
      <c r="N72" s="432"/>
      <c r="O72" s="432"/>
      <c r="P72" s="432"/>
      <c r="Q72" s="432"/>
      <c r="R72" s="432"/>
      <c r="S72" s="432"/>
      <c r="T72" s="432"/>
      <c r="U72" s="432"/>
    </row>
    <row r="73" ht="12.75" customHeight="1">
      <c r="A73" s="432"/>
      <c r="B73" s="432"/>
      <c r="C73" s="432"/>
      <c r="D73" s="432"/>
      <c r="E73" s="432"/>
      <c r="F73" s="432"/>
      <c r="G73" s="432"/>
      <c r="H73" s="432"/>
      <c r="I73" s="432"/>
      <c r="J73" s="432"/>
      <c r="K73" s="432"/>
      <c r="L73" s="432"/>
      <c r="M73" s="432"/>
      <c r="N73" s="432"/>
      <c r="O73" s="432"/>
      <c r="P73" s="432"/>
      <c r="Q73" s="432"/>
      <c r="R73" s="432"/>
      <c r="S73" s="432"/>
      <c r="T73" s="432"/>
      <c r="U73" s="432"/>
    </row>
    <row r="74" ht="12.75" customHeight="1">
      <c r="A74" s="432"/>
      <c r="B74" s="432"/>
      <c r="C74" s="432"/>
      <c r="D74" s="432"/>
      <c r="E74" s="432"/>
      <c r="F74" s="432"/>
      <c r="G74" s="432"/>
      <c r="H74" s="432"/>
      <c r="I74" s="432"/>
      <c r="J74" s="432"/>
      <c r="K74" s="432"/>
      <c r="L74" s="432"/>
      <c r="M74" s="432"/>
      <c r="N74" s="432"/>
      <c r="O74" s="432"/>
      <c r="P74" s="432"/>
      <c r="Q74" s="432"/>
      <c r="R74" s="432"/>
      <c r="S74" s="432"/>
      <c r="T74" s="432"/>
      <c r="U74" s="432"/>
    </row>
    <row r="75" ht="12.75" customHeight="1">
      <c r="A75" s="432"/>
      <c r="B75" s="432"/>
      <c r="C75" s="432"/>
      <c r="D75" s="432"/>
      <c r="E75" s="432"/>
      <c r="F75" s="432"/>
      <c r="G75" s="432"/>
      <c r="H75" s="432"/>
      <c r="I75" s="432"/>
      <c r="J75" s="432"/>
      <c r="K75" s="432"/>
      <c r="L75" s="432"/>
      <c r="M75" s="432"/>
      <c r="N75" s="432"/>
      <c r="O75" s="432"/>
      <c r="P75" s="432"/>
      <c r="Q75" s="432"/>
      <c r="R75" s="432"/>
      <c r="S75" s="432"/>
      <c r="T75" s="432"/>
      <c r="U75" s="432"/>
    </row>
    <row r="76" ht="12.75" customHeight="1">
      <c r="A76" s="432"/>
      <c r="B76" s="432"/>
      <c r="C76" s="432"/>
      <c r="D76" s="432"/>
      <c r="E76" s="432"/>
      <c r="F76" s="432"/>
      <c r="G76" s="432"/>
      <c r="H76" s="432"/>
      <c r="I76" s="432"/>
      <c r="J76" s="432"/>
      <c r="K76" s="432"/>
      <c r="L76" s="432"/>
      <c r="M76" s="432"/>
      <c r="N76" s="432"/>
      <c r="O76" s="432"/>
      <c r="P76" s="432"/>
      <c r="Q76" s="432"/>
      <c r="R76" s="432"/>
      <c r="S76" s="432"/>
      <c r="T76" s="432"/>
      <c r="U76" s="432"/>
    </row>
    <row r="77" ht="12.75" customHeight="1">
      <c r="A77" s="432"/>
      <c r="B77" s="432"/>
      <c r="C77" s="432"/>
      <c r="D77" s="432"/>
      <c r="E77" s="432"/>
      <c r="F77" s="432"/>
      <c r="G77" s="432"/>
      <c r="H77" s="432"/>
      <c r="I77" s="432"/>
      <c r="J77" s="432"/>
      <c r="K77" s="432"/>
      <c r="L77" s="432"/>
      <c r="M77" s="432"/>
      <c r="N77" s="432"/>
      <c r="O77" s="432"/>
      <c r="P77" s="432"/>
      <c r="Q77" s="432"/>
      <c r="R77" s="432"/>
      <c r="S77" s="432"/>
      <c r="T77" s="432"/>
      <c r="U77" s="432"/>
    </row>
    <row r="78" ht="12.75" customHeight="1">
      <c r="A78" s="432"/>
      <c r="B78" s="432"/>
      <c r="C78" s="432"/>
      <c r="D78" s="432"/>
      <c r="E78" s="432"/>
      <c r="F78" s="432"/>
      <c r="G78" s="432"/>
      <c r="H78" s="432"/>
      <c r="I78" s="432"/>
      <c r="J78" s="432"/>
      <c r="K78" s="432"/>
      <c r="L78" s="432"/>
      <c r="M78" s="432"/>
      <c r="N78" s="432"/>
      <c r="O78" s="432"/>
      <c r="P78" s="432"/>
      <c r="Q78" s="432"/>
      <c r="R78" s="432"/>
      <c r="S78" s="432"/>
      <c r="T78" s="432"/>
      <c r="U78" s="432"/>
    </row>
    <row r="79" ht="12.75" customHeight="1">
      <c r="A79" s="432"/>
      <c r="B79" s="432"/>
      <c r="C79" s="432"/>
      <c r="D79" s="432"/>
      <c r="E79" s="432"/>
      <c r="F79" s="432"/>
      <c r="G79" s="432"/>
      <c r="H79" s="432"/>
      <c r="I79" s="432"/>
      <c r="J79" s="432"/>
      <c r="K79" s="432"/>
      <c r="L79" s="432"/>
      <c r="M79" s="432"/>
      <c r="N79" s="432"/>
      <c r="O79" s="432"/>
      <c r="P79" s="432"/>
      <c r="Q79" s="432"/>
      <c r="R79" s="432"/>
      <c r="S79" s="432"/>
      <c r="T79" s="432"/>
      <c r="U79" s="432"/>
    </row>
    <row r="80" ht="12.75" customHeight="1">
      <c r="A80" s="432"/>
      <c r="B80" s="432"/>
      <c r="C80" s="432"/>
      <c r="D80" s="432"/>
      <c r="E80" s="432"/>
      <c r="F80" s="432"/>
      <c r="G80" s="432"/>
      <c r="H80" s="432"/>
      <c r="I80" s="432"/>
      <c r="J80" s="432"/>
      <c r="K80" s="432"/>
      <c r="L80" s="432"/>
      <c r="M80" s="432"/>
      <c r="N80" s="432"/>
      <c r="O80" s="432"/>
      <c r="P80" s="432"/>
      <c r="Q80" s="432"/>
      <c r="R80" s="432"/>
      <c r="S80" s="432"/>
      <c r="T80" s="432"/>
      <c r="U80" s="432"/>
    </row>
    <row r="81" ht="12.75" customHeight="1">
      <c r="A81" s="432"/>
      <c r="B81" s="432"/>
      <c r="C81" s="432"/>
      <c r="D81" s="432"/>
      <c r="E81" s="432"/>
      <c r="F81" s="432"/>
      <c r="G81" s="432"/>
      <c r="H81" s="432"/>
      <c r="I81" s="432"/>
      <c r="J81" s="432"/>
      <c r="K81" s="432"/>
      <c r="L81" s="432"/>
      <c r="M81" s="432"/>
      <c r="N81" s="432"/>
      <c r="O81" s="432"/>
      <c r="P81" s="432"/>
      <c r="Q81" s="432"/>
      <c r="R81" s="432"/>
      <c r="S81" s="432"/>
      <c r="T81" s="432"/>
      <c r="U81" s="432"/>
    </row>
    <row r="82" ht="12.75" customHeight="1">
      <c r="A82" s="432"/>
      <c r="B82" s="432"/>
      <c r="C82" s="432"/>
      <c r="D82" s="432"/>
      <c r="E82" s="432"/>
      <c r="F82" s="432"/>
      <c r="G82" s="432"/>
      <c r="H82" s="432"/>
      <c r="I82" s="432"/>
      <c r="J82" s="432"/>
      <c r="K82" s="432"/>
      <c r="L82" s="432"/>
      <c r="M82" s="432"/>
      <c r="N82" s="432"/>
      <c r="O82" s="432"/>
      <c r="P82" s="432"/>
      <c r="Q82" s="432"/>
      <c r="R82" s="432"/>
      <c r="S82" s="432"/>
      <c r="T82" s="432"/>
      <c r="U82" s="432"/>
    </row>
    <row r="83" ht="12.75" customHeight="1">
      <c r="A83" s="432"/>
      <c r="B83" s="432"/>
      <c r="C83" s="432"/>
      <c r="D83" s="432"/>
      <c r="E83" s="432"/>
      <c r="F83" s="432"/>
      <c r="G83" s="432"/>
      <c r="H83" s="432"/>
      <c r="I83" s="432"/>
      <c r="J83" s="432"/>
      <c r="K83" s="432"/>
      <c r="L83" s="432"/>
      <c r="M83" s="432"/>
      <c r="N83" s="432"/>
      <c r="O83" s="432"/>
      <c r="P83" s="432"/>
      <c r="Q83" s="432"/>
      <c r="R83" s="432"/>
      <c r="S83" s="432"/>
      <c r="T83" s="432"/>
      <c r="U83" s="432"/>
    </row>
    <row r="84" ht="12.75" customHeight="1">
      <c r="A84" s="432"/>
      <c r="B84" s="432"/>
      <c r="C84" s="432"/>
      <c r="D84" s="432"/>
      <c r="E84" s="432"/>
      <c r="F84" s="432"/>
      <c r="G84" s="432"/>
      <c r="H84" s="432"/>
      <c r="I84" s="432"/>
      <c r="J84" s="432"/>
      <c r="K84" s="432"/>
      <c r="L84" s="432"/>
      <c r="M84" s="432"/>
      <c r="N84" s="432"/>
      <c r="O84" s="432"/>
      <c r="P84" s="432"/>
      <c r="Q84" s="432"/>
      <c r="R84" s="432"/>
      <c r="S84" s="432"/>
      <c r="T84" s="432"/>
      <c r="U84" s="432"/>
    </row>
    <row r="85" ht="12.75" customHeight="1">
      <c r="A85" s="432"/>
      <c r="B85" s="432"/>
      <c r="C85" s="432"/>
      <c r="D85" s="432"/>
      <c r="E85" s="432"/>
      <c r="F85" s="432"/>
      <c r="G85" s="432"/>
      <c r="H85" s="432"/>
      <c r="I85" s="432"/>
      <c r="J85" s="432"/>
      <c r="K85" s="432"/>
      <c r="L85" s="432"/>
      <c r="M85" s="432"/>
      <c r="N85" s="432"/>
      <c r="O85" s="432"/>
      <c r="P85" s="432"/>
      <c r="Q85" s="432"/>
      <c r="R85" s="432"/>
      <c r="S85" s="432"/>
      <c r="T85" s="432"/>
      <c r="U85" s="432"/>
    </row>
    <row r="86" ht="12.75" customHeight="1">
      <c r="A86" s="432"/>
      <c r="B86" s="432"/>
      <c r="C86" s="432"/>
      <c r="D86" s="432"/>
      <c r="E86" s="432"/>
      <c r="F86" s="432"/>
      <c r="G86" s="432"/>
      <c r="H86" s="432"/>
      <c r="I86" s="432"/>
      <c r="J86" s="432"/>
      <c r="K86" s="432"/>
      <c r="L86" s="432"/>
      <c r="M86" s="432"/>
      <c r="N86" s="432"/>
      <c r="O86" s="432"/>
      <c r="P86" s="432"/>
      <c r="Q86" s="432"/>
      <c r="R86" s="432"/>
      <c r="S86" s="432"/>
      <c r="T86" s="432"/>
      <c r="U86" s="432"/>
    </row>
    <row r="87" ht="12.75" customHeight="1">
      <c r="A87" s="432"/>
      <c r="B87" s="432"/>
      <c r="C87" s="432"/>
      <c r="D87" s="432"/>
      <c r="E87" s="432"/>
      <c r="F87" s="432"/>
      <c r="G87" s="432"/>
      <c r="H87" s="432"/>
      <c r="I87" s="432"/>
      <c r="J87" s="432"/>
      <c r="K87" s="432"/>
      <c r="L87" s="432"/>
      <c r="M87" s="432"/>
      <c r="N87" s="432"/>
      <c r="O87" s="432"/>
      <c r="P87" s="432"/>
      <c r="Q87" s="432"/>
      <c r="R87" s="432"/>
      <c r="S87" s="432"/>
      <c r="T87" s="432"/>
      <c r="U87" s="432"/>
    </row>
    <row r="88" ht="12.75" customHeight="1">
      <c r="A88" s="432"/>
      <c r="B88" s="432"/>
      <c r="C88" s="432"/>
      <c r="D88" s="432"/>
      <c r="E88" s="432"/>
      <c r="F88" s="432"/>
      <c r="G88" s="432"/>
      <c r="H88" s="432"/>
      <c r="I88" s="432"/>
      <c r="J88" s="432"/>
      <c r="K88" s="432"/>
      <c r="L88" s="432"/>
      <c r="M88" s="432"/>
      <c r="N88" s="432"/>
      <c r="O88" s="432"/>
      <c r="P88" s="432"/>
      <c r="Q88" s="432"/>
      <c r="R88" s="432"/>
      <c r="S88" s="432"/>
      <c r="T88" s="432"/>
      <c r="U88" s="432"/>
    </row>
    <row r="89" ht="12.75" customHeight="1">
      <c r="A89" s="432"/>
      <c r="B89" s="432"/>
      <c r="C89" s="432"/>
      <c r="D89" s="432"/>
      <c r="E89" s="432"/>
      <c r="F89" s="432"/>
      <c r="G89" s="432"/>
      <c r="H89" s="432"/>
      <c r="I89" s="432"/>
      <c r="J89" s="432"/>
      <c r="K89" s="432"/>
      <c r="L89" s="432"/>
      <c r="M89" s="432"/>
      <c r="N89" s="432"/>
      <c r="O89" s="432"/>
      <c r="P89" s="432"/>
      <c r="Q89" s="432"/>
      <c r="R89" s="432"/>
      <c r="S89" s="432"/>
      <c r="T89" s="432"/>
      <c r="U89" s="432"/>
    </row>
    <row r="90" ht="12.75" customHeight="1">
      <c r="A90" s="432"/>
      <c r="B90" s="432"/>
      <c r="C90" s="432"/>
      <c r="D90" s="432"/>
      <c r="E90" s="432"/>
      <c r="F90" s="432"/>
      <c r="G90" s="432"/>
      <c r="H90" s="432"/>
      <c r="I90" s="432"/>
      <c r="J90" s="432"/>
      <c r="K90" s="432"/>
      <c r="L90" s="432"/>
      <c r="M90" s="432"/>
      <c r="N90" s="432"/>
      <c r="O90" s="432"/>
      <c r="P90" s="432"/>
      <c r="Q90" s="432"/>
      <c r="R90" s="432"/>
      <c r="S90" s="432"/>
      <c r="T90" s="432"/>
      <c r="U90" s="432"/>
    </row>
    <row r="91" ht="12.75" customHeight="1">
      <c r="A91" s="432"/>
      <c r="B91" s="432"/>
      <c r="C91" s="432"/>
      <c r="D91" s="432"/>
      <c r="E91" s="432"/>
      <c r="F91" s="432"/>
      <c r="G91" s="432"/>
      <c r="H91" s="432"/>
      <c r="I91" s="432"/>
      <c r="J91" s="432"/>
      <c r="K91" s="432"/>
      <c r="L91" s="432"/>
      <c r="M91" s="432"/>
      <c r="N91" s="432"/>
      <c r="O91" s="432"/>
      <c r="P91" s="432"/>
      <c r="Q91" s="432"/>
      <c r="R91" s="432"/>
      <c r="S91" s="432"/>
      <c r="T91" s="432"/>
      <c r="U91" s="432"/>
    </row>
    <row r="92" ht="12.75" customHeight="1">
      <c r="A92" s="432"/>
      <c r="B92" s="432"/>
      <c r="C92" s="432"/>
      <c r="D92" s="432"/>
      <c r="E92" s="432"/>
      <c r="F92" s="432"/>
      <c r="G92" s="432"/>
      <c r="H92" s="432"/>
      <c r="I92" s="432"/>
      <c r="J92" s="432"/>
      <c r="K92" s="432"/>
      <c r="L92" s="432"/>
      <c r="M92" s="432"/>
      <c r="N92" s="432"/>
      <c r="O92" s="432"/>
      <c r="P92" s="432"/>
      <c r="Q92" s="432"/>
      <c r="R92" s="432"/>
      <c r="S92" s="432"/>
      <c r="T92" s="432"/>
      <c r="U92" s="432"/>
    </row>
    <row r="93" ht="12.75" customHeight="1">
      <c r="A93" s="432"/>
      <c r="B93" s="432"/>
      <c r="C93" s="432"/>
      <c r="D93" s="432"/>
      <c r="E93" s="432"/>
      <c r="F93" s="432"/>
      <c r="G93" s="432"/>
      <c r="H93" s="432"/>
      <c r="I93" s="432"/>
      <c r="J93" s="432"/>
      <c r="K93" s="432"/>
      <c r="L93" s="432"/>
      <c r="M93" s="432"/>
      <c r="N93" s="432"/>
      <c r="O93" s="432"/>
      <c r="P93" s="432"/>
      <c r="Q93" s="432"/>
      <c r="R93" s="432"/>
      <c r="S93" s="432"/>
      <c r="T93" s="432"/>
      <c r="U93" s="432"/>
    </row>
    <row r="94" ht="12.75" customHeight="1">
      <c r="A94" s="432"/>
      <c r="B94" s="432"/>
      <c r="C94" s="432"/>
      <c r="D94" s="432"/>
      <c r="E94" s="432"/>
      <c r="F94" s="432"/>
      <c r="G94" s="432"/>
      <c r="H94" s="432"/>
      <c r="I94" s="432"/>
      <c r="J94" s="432"/>
      <c r="K94" s="432"/>
      <c r="L94" s="432"/>
      <c r="M94" s="432"/>
      <c r="N94" s="432"/>
      <c r="O94" s="432"/>
      <c r="P94" s="432"/>
      <c r="Q94" s="432"/>
      <c r="R94" s="432"/>
      <c r="S94" s="432"/>
      <c r="T94" s="432"/>
      <c r="U94" s="432"/>
    </row>
    <row r="95" ht="12.75" customHeight="1">
      <c r="A95" s="432"/>
      <c r="B95" s="432"/>
      <c r="C95" s="432"/>
      <c r="D95" s="432"/>
      <c r="E95" s="432"/>
      <c r="F95" s="432"/>
      <c r="G95" s="432"/>
      <c r="H95" s="432"/>
      <c r="I95" s="432"/>
      <c r="J95" s="432"/>
      <c r="K95" s="432"/>
      <c r="L95" s="432"/>
      <c r="M95" s="432"/>
      <c r="N95" s="432"/>
      <c r="O95" s="432"/>
      <c r="P95" s="432"/>
      <c r="Q95" s="432"/>
      <c r="R95" s="432"/>
      <c r="S95" s="432"/>
      <c r="T95" s="432"/>
      <c r="U95" s="432"/>
    </row>
    <row r="96" ht="12.75" customHeight="1">
      <c r="A96" s="432"/>
      <c r="B96" s="432"/>
      <c r="C96" s="432"/>
      <c r="D96" s="432"/>
      <c r="E96" s="432"/>
      <c r="F96" s="432"/>
      <c r="G96" s="432"/>
      <c r="H96" s="432"/>
      <c r="I96" s="432"/>
      <c r="J96" s="432"/>
      <c r="K96" s="432"/>
      <c r="L96" s="432"/>
      <c r="M96" s="432"/>
      <c r="N96" s="432"/>
      <c r="O96" s="432"/>
      <c r="P96" s="432"/>
      <c r="Q96" s="432"/>
      <c r="R96" s="432"/>
      <c r="S96" s="432"/>
      <c r="T96" s="432"/>
      <c r="U96" s="432"/>
    </row>
    <row r="97" ht="12.75" customHeight="1">
      <c r="A97" s="432"/>
      <c r="B97" s="432"/>
      <c r="C97" s="432"/>
      <c r="D97" s="432"/>
      <c r="E97" s="432"/>
      <c r="F97" s="432"/>
      <c r="G97" s="432"/>
      <c r="H97" s="432"/>
      <c r="I97" s="432"/>
      <c r="J97" s="432"/>
      <c r="K97" s="432"/>
      <c r="L97" s="432"/>
      <c r="M97" s="432"/>
      <c r="N97" s="432"/>
      <c r="O97" s="432"/>
      <c r="P97" s="432"/>
      <c r="Q97" s="432"/>
      <c r="R97" s="432"/>
      <c r="S97" s="432"/>
      <c r="T97" s="432"/>
      <c r="U97" s="432"/>
    </row>
    <row r="98" ht="12.75" customHeight="1">
      <c r="A98" s="432"/>
      <c r="B98" s="432"/>
      <c r="C98" s="432"/>
      <c r="D98" s="432"/>
      <c r="E98" s="432"/>
      <c r="F98" s="432"/>
      <c r="G98" s="432"/>
      <c r="H98" s="432"/>
      <c r="I98" s="432"/>
      <c r="J98" s="432"/>
      <c r="K98" s="432"/>
      <c r="L98" s="432"/>
      <c r="M98" s="432"/>
      <c r="N98" s="432"/>
      <c r="O98" s="432"/>
      <c r="P98" s="432"/>
      <c r="Q98" s="432"/>
      <c r="R98" s="432"/>
      <c r="S98" s="432"/>
      <c r="T98" s="432"/>
      <c r="U98" s="432"/>
    </row>
    <row r="99" ht="12.75" customHeight="1">
      <c r="A99" s="432"/>
      <c r="B99" s="432"/>
      <c r="C99" s="432"/>
      <c r="D99" s="432"/>
      <c r="E99" s="432"/>
      <c r="F99" s="432"/>
      <c r="G99" s="432"/>
      <c r="H99" s="432"/>
      <c r="I99" s="432"/>
      <c r="J99" s="432"/>
      <c r="K99" s="432"/>
      <c r="L99" s="432"/>
      <c r="M99" s="432"/>
      <c r="N99" s="432"/>
      <c r="O99" s="432"/>
      <c r="P99" s="432"/>
      <c r="Q99" s="432"/>
      <c r="R99" s="432"/>
      <c r="S99" s="432"/>
      <c r="T99" s="432"/>
      <c r="U99" s="432"/>
    </row>
    <row r="100" ht="12.75" customHeight="1">
      <c r="A100" s="432"/>
      <c r="B100" s="432"/>
      <c r="C100" s="432"/>
      <c r="D100" s="432"/>
      <c r="E100" s="432"/>
      <c r="F100" s="432"/>
      <c r="G100" s="432"/>
      <c r="H100" s="432"/>
      <c r="I100" s="432"/>
      <c r="J100" s="432"/>
      <c r="K100" s="432"/>
      <c r="L100" s="432"/>
      <c r="M100" s="432"/>
      <c r="N100" s="432"/>
      <c r="O100" s="432"/>
      <c r="P100" s="432"/>
      <c r="Q100" s="432"/>
      <c r="R100" s="432"/>
      <c r="S100" s="432"/>
      <c r="T100" s="432"/>
      <c r="U100" s="432"/>
    </row>
    <row r="101" ht="12.75" customHeight="1">
      <c r="A101" s="432"/>
      <c r="B101" s="432"/>
      <c r="C101" s="432"/>
      <c r="D101" s="432"/>
      <c r="E101" s="432"/>
      <c r="F101" s="432"/>
      <c r="G101" s="432"/>
      <c r="H101" s="432"/>
      <c r="I101" s="432"/>
      <c r="J101" s="432"/>
      <c r="K101" s="432"/>
      <c r="L101" s="432"/>
      <c r="M101" s="432"/>
      <c r="N101" s="432"/>
      <c r="O101" s="432"/>
      <c r="P101" s="432"/>
      <c r="Q101" s="432"/>
      <c r="R101" s="432"/>
      <c r="S101" s="432"/>
      <c r="T101" s="432"/>
      <c r="U101" s="432"/>
    </row>
    <row r="102" ht="12.75" customHeight="1">
      <c r="A102" s="432"/>
      <c r="B102" s="432"/>
      <c r="C102" s="432"/>
      <c r="D102" s="432"/>
      <c r="E102" s="432"/>
      <c r="F102" s="432"/>
      <c r="G102" s="432"/>
      <c r="H102" s="432"/>
      <c r="I102" s="432"/>
      <c r="J102" s="432"/>
      <c r="K102" s="432"/>
      <c r="L102" s="432"/>
      <c r="M102" s="432"/>
      <c r="N102" s="432"/>
      <c r="O102" s="432"/>
      <c r="P102" s="432"/>
      <c r="Q102" s="432"/>
      <c r="R102" s="432"/>
      <c r="S102" s="432"/>
      <c r="T102" s="432"/>
      <c r="U102" s="432"/>
    </row>
    <row r="103" ht="12.75" customHeight="1">
      <c r="A103" s="432"/>
      <c r="B103" s="432"/>
      <c r="C103" s="432"/>
      <c r="D103" s="432"/>
      <c r="E103" s="432"/>
      <c r="F103" s="432"/>
      <c r="G103" s="432"/>
      <c r="H103" s="432"/>
      <c r="I103" s="432"/>
      <c r="J103" s="432"/>
      <c r="K103" s="432"/>
      <c r="L103" s="432"/>
      <c r="M103" s="432"/>
      <c r="N103" s="432"/>
      <c r="O103" s="432"/>
      <c r="P103" s="432"/>
      <c r="Q103" s="432"/>
      <c r="R103" s="432"/>
      <c r="S103" s="432"/>
      <c r="T103" s="432"/>
      <c r="U103" s="432"/>
    </row>
    <row r="104" ht="12.75" customHeight="1">
      <c r="A104" s="432"/>
      <c r="B104" s="432"/>
      <c r="C104" s="432"/>
      <c r="D104" s="432"/>
      <c r="E104" s="432"/>
      <c r="F104" s="432"/>
      <c r="G104" s="432"/>
      <c r="H104" s="432"/>
      <c r="I104" s="432"/>
      <c r="J104" s="432"/>
      <c r="K104" s="432"/>
      <c r="L104" s="432"/>
      <c r="M104" s="432"/>
      <c r="N104" s="432"/>
      <c r="O104" s="432"/>
      <c r="P104" s="432"/>
      <c r="Q104" s="432"/>
      <c r="R104" s="432"/>
      <c r="S104" s="432"/>
      <c r="T104" s="432"/>
      <c r="U104" s="432"/>
    </row>
    <row r="105" ht="12.75" customHeight="1">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ht="12.75" customHeight="1">
      <c r="A106" s="432"/>
      <c r="B106" s="432"/>
      <c r="C106" s="432"/>
      <c r="D106" s="432"/>
      <c r="E106" s="432"/>
      <c r="F106" s="432"/>
      <c r="G106" s="432"/>
      <c r="H106" s="432"/>
      <c r="I106" s="432"/>
      <c r="J106" s="432"/>
      <c r="K106" s="432"/>
      <c r="L106" s="432"/>
      <c r="M106" s="432"/>
      <c r="N106" s="432"/>
      <c r="O106" s="432"/>
      <c r="P106" s="432"/>
      <c r="Q106" s="432"/>
      <c r="R106" s="432"/>
      <c r="S106" s="432"/>
      <c r="T106" s="432"/>
      <c r="U106" s="432"/>
    </row>
    <row r="107" ht="12.75" customHeight="1">
      <c r="A107" s="432"/>
      <c r="B107" s="432"/>
      <c r="C107" s="432"/>
      <c r="D107" s="432"/>
      <c r="E107" s="432"/>
      <c r="F107" s="432"/>
      <c r="G107" s="432"/>
      <c r="H107" s="432"/>
      <c r="I107" s="432"/>
      <c r="J107" s="432"/>
      <c r="K107" s="432"/>
      <c r="L107" s="432"/>
      <c r="M107" s="432"/>
      <c r="N107" s="432"/>
      <c r="O107" s="432"/>
      <c r="P107" s="432"/>
      <c r="Q107" s="432"/>
      <c r="R107" s="432"/>
      <c r="S107" s="432"/>
      <c r="T107" s="432"/>
      <c r="U107" s="432"/>
    </row>
    <row r="108" ht="12.75" customHeight="1">
      <c r="A108" s="432"/>
      <c r="B108" s="432"/>
      <c r="C108" s="432"/>
      <c r="D108" s="432"/>
      <c r="E108" s="432"/>
      <c r="F108" s="432"/>
      <c r="G108" s="432"/>
      <c r="H108" s="432"/>
      <c r="I108" s="432"/>
      <c r="J108" s="432"/>
      <c r="K108" s="432"/>
      <c r="L108" s="432"/>
      <c r="M108" s="432"/>
      <c r="N108" s="432"/>
      <c r="O108" s="432"/>
      <c r="P108" s="432"/>
      <c r="Q108" s="432"/>
      <c r="R108" s="432"/>
      <c r="S108" s="432"/>
      <c r="T108" s="432"/>
      <c r="U108" s="432"/>
    </row>
    <row r="109" ht="12.75" customHeight="1">
      <c r="A109" s="432"/>
      <c r="B109" s="432"/>
      <c r="C109" s="432"/>
      <c r="D109" s="432"/>
      <c r="E109" s="432"/>
      <c r="F109" s="432"/>
      <c r="G109" s="432"/>
      <c r="H109" s="432"/>
      <c r="I109" s="432"/>
      <c r="J109" s="432"/>
      <c r="K109" s="432"/>
      <c r="L109" s="432"/>
      <c r="M109" s="432"/>
      <c r="N109" s="432"/>
      <c r="O109" s="432"/>
      <c r="P109" s="432"/>
      <c r="Q109" s="432"/>
      <c r="R109" s="432"/>
      <c r="S109" s="432"/>
      <c r="T109" s="432"/>
      <c r="U109" s="432"/>
    </row>
    <row r="110" ht="12.75" customHeight="1">
      <c r="A110" s="432"/>
      <c r="B110" s="432"/>
      <c r="C110" s="432"/>
      <c r="D110" s="432"/>
      <c r="E110" s="432"/>
      <c r="F110" s="432"/>
      <c r="G110" s="432"/>
      <c r="H110" s="432"/>
      <c r="I110" s="432"/>
      <c r="J110" s="432"/>
      <c r="K110" s="432"/>
      <c r="L110" s="432"/>
      <c r="M110" s="432"/>
      <c r="N110" s="432"/>
      <c r="O110" s="432"/>
      <c r="P110" s="432"/>
      <c r="Q110" s="432"/>
      <c r="R110" s="432"/>
      <c r="S110" s="432"/>
      <c r="T110" s="432"/>
      <c r="U110" s="432"/>
    </row>
    <row r="111" ht="12.75" customHeight="1">
      <c r="A111" s="432"/>
      <c r="B111" s="432"/>
      <c r="C111" s="432"/>
      <c r="D111" s="432"/>
      <c r="E111" s="432"/>
      <c r="F111" s="432"/>
      <c r="G111" s="432"/>
      <c r="H111" s="432"/>
      <c r="I111" s="432"/>
      <c r="J111" s="432"/>
      <c r="K111" s="432"/>
      <c r="L111" s="432"/>
      <c r="M111" s="432"/>
      <c r="N111" s="432"/>
      <c r="O111" s="432"/>
      <c r="P111" s="432"/>
      <c r="Q111" s="432"/>
      <c r="R111" s="432"/>
      <c r="S111" s="432"/>
      <c r="T111" s="432"/>
      <c r="U111" s="432"/>
    </row>
    <row r="112" ht="12.75" customHeight="1">
      <c r="A112" s="432"/>
      <c r="B112" s="432"/>
      <c r="C112" s="432"/>
      <c r="D112" s="432"/>
      <c r="E112" s="432"/>
      <c r="F112" s="432"/>
      <c r="G112" s="432"/>
      <c r="H112" s="432"/>
      <c r="I112" s="432"/>
      <c r="J112" s="432"/>
      <c r="K112" s="432"/>
      <c r="L112" s="432"/>
      <c r="M112" s="432"/>
      <c r="N112" s="432"/>
      <c r="O112" s="432"/>
      <c r="P112" s="432"/>
      <c r="Q112" s="432"/>
      <c r="R112" s="432"/>
      <c r="S112" s="432"/>
      <c r="T112" s="432"/>
      <c r="U112" s="432"/>
    </row>
    <row r="113" ht="12.75" customHeight="1">
      <c r="A113" s="432"/>
      <c r="B113" s="432"/>
      <c r="C113" s="432"/>
      <c r="D113" s="432"/>
      <c r="E113" s="432"/>
      <c r="F113" s="432"/>
      <c r="G113" s="432"/>
      <c r="H113" s="432"/>
      <c r="I113" s="432"/>
      <c r="J113" s="432"/>
      <c r="K113" s="432"/>
      <c r="L113" s="432"/>
      <c r="M113" s="432"/>
      <c r="N113" s="432"/>
      <c r="O113" s="432"/>
      <c r="P113" s="432"/>
      <c r="Q113" s="432"/>
      <c r="R113" s="432"/>
      <c r="S113" s="432"/>
      <c r="T113" s="432"/>
      <c r="U113" s="432"/>
    </row>
    <row r="114" ht="12.75" customHeight="1">
      <c r="A114" s="432"/>
      <c r="B114" s="432"/>
      <c r="C114" s="432"/>
      <c r="D114" s="432"/>
      <c r="E114" s="432"/>
      <c r="F114" s="432"/>
      <c r="G114" s="432"/>
      <c r="H114" s="432"/>
      <c r="I114" s="432"/>
      <c r="J114" s="432"/>
      <c r="K114" s="432"/>
      <c r="L114" s="432"/>
      <c r="M114" s="432"/>
      <c r="N114" s="432"/>
      <c r="O114" s="432"/>
      <c r="P114" s="432"/>
      <c r="Q114" s="432"/>
      <c r="R114" s="432"/>
      <c r="S114" s="432"/>
      <c r="T114" s="432"/>
      <c r="U114" s="432"/>
    </row>
    <row r="115" ht="12.75" customHeight="1">
      <c r="A115" s="432"/>
      <c r="B115" s="432"/>
      <c r="C115" s="432"/>
      <c r="D115" s="432"/>
      <c r="E115" s="432"/>
      <c r="F115" s="432"/>
      <c r="G115" s="432"/>
      <c r="H115" s="432"/>
      <c r="I115" s="432"/>
      <c r="J115" s="432"/>
      <c r="K115" s="432"/>
      <c r="L115" s="432"/>
      <c r="M115" s="432"/>
      <c r="N115" s="432"/>
      <c r="O115" s="432"/>
      <c r="P115" s="432"/>
      <c r="Q115" s="432"/>
      <c r="R115" s="432"/>
      <c r="S115" s="432"/>
      <c r="T115" s="432"/>
      <c r="U115" s="432"/>
    </row>
    <row r="116" ht="12.75" customHeight="1">
      <c r="A116" s="432"/>
      <c r="B116" s="432"/>
      <c r="C116" s="432"/>
      <c r="D116" s="432"/>
      <c r="E116" s="432"/>
      <c r="F116" s="432"/>
      <c r="G116" s="432"/>
      <c r="H116" s="432"/>
      <c r="I116" s="432"/>
      <c r="J116" s="432"/>
      <c r="K116" s="432"/>
      <c r="L116" s="432"/>
      <c r="M116" s="432"/>
      <c r="N116" s="432"/>
      <c r="O116" s="432"/>
      <c r="P116" s="432"/>
      <c r="Q116" s="432"/>
      <c r="R116" s="432"/>
      <c r="S116" s="432"/>
      <c r="T116" s="432"/>
      <c r="U116" s="432"/>
    </row>
    <row r="117" ht="12.75" customHeight="1">
      <c r="A117" s="432"/>
      <c r="B117" s="432"/>
      <c r="C117" s="432"/>
      <c r="D117" s="432"/>
      <c r="E117" s="432"/>
      <c r="F117" s="432"/>
      <c r="G117" s="432"/>
      <c r="H117" s="432"/>
      <c r="I117" s="432"/>
      <c r="J117" s="432"/>
      <c r="K117" s="432"/>
      <c r="L117" s="432"/>
      <c r="M117" s="432"/>
      <c r="N117" s="432"/>
      <c r="O117" s="432"/>
      <c r="P117" s="432"/>
      <c r="Q117" s="432"/>
      <c r="R117" s="432"/>
      <c r="S117" s="432"/>
      <c r="T117" s="432"/>
      <c r="U117" s="432"/>
    </row>
    <row r="118" ht="12.75" customHeight="1">
      <c r="A118" s="432"/>
      <c r="B118" s="432"/>
      <c r="C118" s="432"/>
      <c r="D118" s="432"/>
      <c r="E118" s="432"/>
      <c r="F118" s="432"/>
      <c r="G118" s="432"/>
      <c r="H118" s="432"/>
      <c r="I118" s="432"/>
      <c r="J118" s="432"/>
      <c r="K118" s="432"/>
      <c r="L118" s="432"/>
      <c r="M118" s="432"/>
      <c r="N118" s="432"/>
      <c r="O118" s="432"/>
      <c r="P118" s="432"/>
      <c r="Q118" s="432"/>
      <c r="R118" s="432"/>
      <c r="S118" s="432"/>
      <c r="T118" s="432"/>
      <c r="U118" s="432"/>
    </row>
    <row r="119" ht="12.75" customHeight="1">
      <c r="A119" s="432"/>
      <c r="B119" s="432"/>
      <c r="C119" s="432"/>
      <c r="D119" s="432"/>
      <c r="E119" s="432"/>
      <c r="F119" s="432"/>
      <c r="G119" s="432"/>
      <c r="H119" s="432"/>
      <c r="I119" s="432"/>
      <c r="J119" s="432"/>
      <c r="K119" s="432"/>
      <c r="L119" s="432"/>
      <c r="M119" s="432"/>
      <c r="N119" s="432"/>
      <c r="O119" s="432"/>
      <c r="P119" s="432"/>
      <c r="Q119" s="432"/>
      <c r="R119" s="432"/>
      <c r="S119" s="432"/>
      <c r="T119" s="432"/>
      <c r="U119" s="432"/>
    </row>
    <row r="120" ht="12.75" customHeight="1">
      <c r="A120" s="432"/>
      <c r="B120" s="432"/>
      <c r="C120" s="432"/>
      <c r="D120" s="432"/>
      <c r="E120" s="432"/>
      <c r="F120" s="432"/>
      <c r="G120" s="432"/>
      <c r="H120" s="432"/>
      <c r="I120" s="432"/>
      <c r="J120" s="432"/>
      <c r="K120" s="432"/>
      <c r="L120" s="432"/>
      <c r="M120" s="432"/>
      <c r="N120" s="432"/>
      <c r="O120" s="432"/>
      <c r="P120" s="432"/>
      <c r="Q120" s="432"/>
      <c r="R120" s="432"/>
      <c r="S120" s="432"/>
      <c r="T120" s="432"/>
      <c r="U120" s="432"/>
    </row>
    <row r="121" ht="12.75" customHeight="1">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ht="12.75" customHeight="1">
      <c r="A122" s="432"/>
      <c r="B122" s="432"/>
      <c r="C122" s="432"/>
      <c r="D122" s="432"/>
      <c r="E122" s="432"/>
      <c r="F122" s="432"/>
      <c r="G122" s="432"/>
      <c r="H122" s="432"/>
      <c r="I122" s="432"/>
      <c r="J122" s="432"/>
      <c r="K122" s="432"/>
      <c r="L122" s="432"/>
      <c r="M122" s="432"/>
      <c r="N122" s="432"/>
      <c r="O122" s="432"/>
      <c r="P122" s="432"/>
      <c r="Q122" s="432"/>
      <c r="R122" s="432"/>
      <c r="S122" s="432"/>
      <c r="T122" s="432"/>
      <c r="U122" s="432"/>
    </row>
    <row r="123" ht="12.75" customHeight="1">
      <c r="A123" s="432"/>
      <c r="B123" s="432"/>
      <c r="C123" s="432"/>
      <c r="D123" s="432"/>
      <c r="E123" s="432"/>
      <c r="F123" s="432"/>
      <c r="G123" s="432"/>
      <c r="H123" s="432"/>
      <c r="I123" s="432"/>
      <c r="J123" s="432"/>
      <c r="K123" s="432"/>
      <c r="L123" s="432"/>
      <c r="M123" s="432"/>
      <c r="N123" s="432"/>
      <c r="O123" s="432"/>
      <c r="P123" s="432"/>
      <c r="Q123" s="432"/>
      <c r="R123" s="432"/>
      <c r="S123" s="432"/>
      <c r="T123" s="432"/>
      <c r="U123" s="432"/>
    </row>
    <row r="124" ht="12.75" customHeight="1">
      <c r="A124" s="432"/>
      <c r="B124" s="432"/>
      <c r="C124" s="432"/>
      <c r="D124" s="432"/>
      <c r="E124" s="432"/>
      <c r="F124" s="432"/>
      <c r="G124" s="432"/>
      <c r="H124" s="432"/>
      <c r="I124" s="432"/>
      <c r="J124" s="432"/>
      <c r="K124" s="432"/>
      <c r="L124" s="432"/>
      <c r="M124" s="432"/>
      <c r="N124" s="432"/>
      <c r="O124" s="432"/>
      <c r="P124" s="432"/>
      <c r="Q124" s="432"/>
      <c r="R124" s="432"/>
      <c r="S124" s="432"/>
      <c r="T124" s="432"/>
      <c r="U124" s="432"/>
    </row>
    <row r="125" ht="12.75" customHeight="1">
      <c r="A125" s="432"/>
      <c r="B125" s="432"/>
      <c r="C125" s="432"/>
      <c r="D125" s="432"/>
      <c r="E125" s="432"/>
      <c r="F125" s="432"/>
      <c r="G125" s="432"/>
      <c r="H125" s="432"/>
      <c r="I125" s="432"/>
      <c r="J125" s="432"/>
      <c r="K125" s="432"/>
      <c r="L125" s="432"/>
      <c r="M125" s="432"/>
      <c r="N125" s="432"/>
      <c r="O125" s="432"/>
      <c r="P125" s="432"/>
      <c r="Q125" s="432"/>
      <c r="R125" s="432"/>
      <c r="S125" s="432"/>
      <c r="T125" s="432"/>
      <c r="U125" s="432"/>
    </row>
    <row r="126" ht="12.75" customHeight="1">
      <c r="A126" s="432"/>
      <c r="B126" s="432"/>
      <c r="C126" s="432"/>
      <c r="D126" s="432"/>
      <c r="E126" s="432"/>
      <c r="F126" s="432"/>
      <c r="G126" s="432"/>
      <c r="H126" s="432"/>
      <c r="I126" s="432"/>
      <c r="J126" s="432"/>
      <c r="K126" s="432"/>
      <c r="L126" s="432"/>
      <c r="M126" s="432"/>
      <c r="N126" s="432"/>
      <c r="O126" s="432"/>
      <c r="P126" s="432"/>
      <c r="Q126" s="432"/>
      <c r="R126" s="432"/>
      <c r="S126" s="432"/>
      <c r="T126" s="432"/>
      <c r="U126" s="432"/>
    </row>
    <row r="127" ht="12.75" customHeight="1">
      <c r="A127" s="432"/>
      <c r="B127" s="432"/>
      <c r="C127" s="432"/>
      <c r="D127" s="432"/>
      <c r="E127" s="432"/>
      <c r="F127" s="432"/>
      <c r="G127" s="432"/>
      <c r="H127" s="432"/>
      <c r="I127" s="432"/>
      <c r="J127" s="432"/>
      <c r="K127" s="432"/>
      <c r="L127" s="432"/>
      <c r="M127" s="432"/>
      <c r="N127" s="432"/>
      <c r="O127" s="432"/>
      <c r="P127" s="432"/>
      <c r="Q127" s="432"/>
      <c r="R127" s="432"/>
      <c r="S127" s="432"/>
      <c r="T127" s="432"/>
      <c r="U127" s="432"/>
    </row>
    <row r="128" ht="12.75" customHeight="1">
      <c r="A128" s="432"/>
      <c r="B128" s="432"/>
      <c r="C128" s="432"/>
      <c r="D128" s="432"/>
      <c r="E128" s="432"/>
      <c r="F128" s="432"/>
      <c r="G128" s="432"/>
      <c r="H128" s="432"/>
      <c r="I128" s="432"/>
      <c r="J128" s="432"/>
      <c r="K128" s="432"/>
      <c r="L128" s="432"/>
      <c r="M128" s="432"/>
      <c r="N128" s="432"/>
      <c r="O128" s="432"/>
      <c r="P128" s="432"/>
      <c r="Q128" s="432"/>
      <c r="R128" s="432"/>
      <c r="S128" s="432"/>
      <c r="T128" s="432"/>
      <c r="U128" s="432"/>
    </row>
    <row r="129" ht="12.75" customHeight="1">
      <c r="A129" s="432"/>
      <c r="B129" s="432"/>
      <c r="C129" s="432"/>
      <c r="D129" s="432"/>
      <c r="E129" s="432"/>
      <c r="F129" s="432"/>
      <c r="G129" s="432"/>
      <c r="H129" s="432"/>
      <c r="I129" s="432"/>
      <c r="J129" s="432"/>
      <c r="K129" s="432"/>
      <c r="L129" s="432"/>
      <c r="M129" s="432"/>
      <c r="N129" s="432"/>
      <c r="O129" s="432"/>
      <c r="P129" s="432"/>
      <c r="Q129" s="432"/>
      <c r="R129" s="432"/>
      <c r="S129" s="432"/>
      <c r="T129" s="432"/>
      <c r="U129" s="432"/>
    </row>
    <row r="130" ht="12.75" customHeight="1">
      <c r="A130" s="432"/>
      <c r="B130" s="432"/>
      <c r="C130" s="432"/>
      <c r="D130" s="432"/>
      <c r="E130" s="432"/>
      <c r="F130" s="432"/>
      <c r="G130" s="432"/>
      <c r="H130" s="432"/>
      <c r="I130" s="432"/>
      <c r="J130" s="432"/>
      <c r="K130" s="432"/>
      <c r="L130" s="432"/>
      <c r="M130" s="432"/>
      <c r="N130" s="432"/>
      <c r="O130" s="432"/>
      <c r="P130" s="432"/>
      <c r="Q130" s="432"/>
      <c r="R130" s="432"/>
      <c r="S130" s="432"/>
      <c r="T130" s="432"/>
      <c r="U130" s="432"/>
    </row>
    <row r="131" ht="12.75" customHeight="1">
      <c r="A131" s="432"/>
      <c r="B131" s="432"/>
      <c r="C131" s="432"/>
      <c r="D131" s="432"/>
      <c r="E131" s="432"/>
      <c r="F131" s="432"/>
      <c r="G131" s="432"/>
      <c r="H131" s="432"/>
      <c r="I131" s="432"/>
      <c r="J131" s="432"/>
      <c r="K131" s="432"/>
      <c r="L131" s="432"/>
      <c r="M131" s="432"/>
      <c r="N131" s="432"/>
      <c r="O131" s="432"/>
      <c r="P131" s="432"/>
      <c r="Q131" s="432"/>
      <c r="R131" s="432"/>
      <c r="S131" s="432"/>
      <c r="T131" s="432"/>
      <c r="U131" s="432"/>
    </row>
    <row r="132" ht="12.75" customHeight="1">
      <c r="A132" s="432"/>
      <c r="B132" s="432"/>
      <c r="C132" s="432"/>
      <c r="D132" s="432"/>
      <c r="E132" s="432"/>
      <c r="F132" s="432"/>
      <c r="G132" s="432"/>
      <c r="H132" s="432"/>
      <c r="I132" s="432"/>
      <c r="J132" s="432"/>
      <c r="K132" s="432"/>
      <c r="L132" s="432"/>
      <c r="M132" s="432"/>
      <c r="N132" s="432"/>
      <c r="O132" s="432"/>
      <c r="P132" s="432"/>
      <c r="Q132" s="432"/>
      <c r="R132" s="432"/>
      <c r="S132" s="432"/>
      <c r="T132" s="432"/>
      <c r="U132" s="432"/>
    </row>
    <row r="133" ht="12.75" customHeight="1">
      <c r="A133" s="432"/>
      <c r="B133" s="432"/>
      <c r="C133" s="432"/>
      <c r="D133" s="432"/>
      <c r="E133" s="432"/>
      <c r="F133" s="432"/>
      <c r="G133" s="432"/>
      <c r="H133" s="432"/>
      <c r="I133" s="432"/>
      <c r="J133" s="432"/>
      <c r="K133" s="432"/>
      <c r="L133" s="432"/>
      <c r="M133" s="432"/>
      <c r="N133" s="432"/>
      <c r="O133" s="432"/>
      <c r="P133" s="432"/>
      <c r="Q133" s="432"/>
      <c r="R133" s="432"/>
      <c r="S133" s="432"/>
      <c r="T133" s="432"/>
      <c r="U133" s="432"/>
    </row>
    <row r="134" ht="12.75" customHeight="1">
      <c r="A134" s="432"/>
      <c r="B134" s="432"/>
      <c r="C134" s="432"/>
      <c r="D134" s="432"/>
      <c r="E134" s="432"/>
      <c r="F134" s="432"/>
      <c r="G134" s="432"/>
      <c r="H134" s="432"/>
      <c r="I134" s="432"/>
      <c r="J134" s="432"/>
      <c r="K134" s="432"/>
      <c r="L134" s="432"/>
      <c r="M134" s="432"/>
      <c r="N134" s="432"/>
      <c r="O134" s="432"/>
      <c r="P134" s="432"/>
      <c r="Q134" s="432"/>
      <c r="R134" s="432"/>
      <c r="S134" s="432"/>
      <c r="T134" s="432"/>
      <c r="U134" s="432"/>
    </row>
    <row r="135" ht="12.75" customHeight="1">
      <c r="A135" s="432"/>
      <c r="B135" s="432"/>
      <c r="C135" s="432"/>
      <c r="D135" s="432"/>
      <c r="E135" s="432"/>
      <c r="F135" s="432"/>
      <c r="G135" s="432"/>
      <c r="H135" s="432"/>
      <c r="I135" s="432"/>
      <c r="J135" s="432"/>
      <c r="K135" s="432"/>
      <c r="L135" s="432"/>
      <c r="M135" s="432"/>
      <c r="N135" s="432"/>
      <c r="O135" s="432"/>
      <c r="P135" s="432"/>
      <c r="Q135" s="432"/>
      <c r="R135" s="432"/>
      <c r="S135" s="432"/>
      <c r="T135" s="432"/>
      <c r="U135" s="432"/>
    </row>
    <row r="136" ht="12.75" customHeight="1">
      <c r="A136" s="432"/>
      <c r="B136" s="432"/>
      <c r="C136" s="432"/>
      <c r="D136" s="432"/>
      <c r="E136" s="432"/>
      <c r="F136" s="432"/>
      <c r="G136" s="432"/>
      <c r="H136" s="432"/>
      <c r="I136" s="432"/>
      <c r="J136" s="432"/>
      <c r="K136" s="432"/>
      <c r="L136" s="432"/>
      <c r="M136" s="432"/>
      <c r="N136" s="432"/>
      <c r="O136" s="432"/>
      <c r="P136" s="432"/>
      <c r="Q136" s="432"/>
      <c r="R136" s="432"/>
      <c r="S136" s="432"/>
      <c r="T136" s="432"/>
      <c r="U136" s="432"/>
    </row>
    <row r="137" ht="12.75" customHeight="1">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ht="12.75" customHeight="1">
      <c r="A138" s="432"/>
      <c r="B138" s="432"/>
      <c r="C138" s="432"/>
      <c r="D138" s="432"/>
      <c r="E138" s="432"/>
      <c r="F138" s="432"/>
      <c r="G138" s="432"/>
      <c r="H138" s="432"/>
      <c r="I138" s="432"/>
      <c r="J138" s="432"/>
      <c r="K138" s="432"/>
      <c r="L138" s="432"/>
      <c r="M138" s="432"/>
      <c r="N138" s="432"/>
      <c r="O138" s="432"/>
      <c r="P138" s="432"/>
      <c r="Q138" s="432"/>
      <c r="R138" s="432"/>
      <c r="S138" s="432"/>
      <c r="T138" s="432"/>
      <c r="U138" s="432"/>
    </row>
    <row r="139" ht="12.75" customHeight="1">
      <c r="A139" s="432"/>
      <c r="B139" s="432"/>
      <c r="C139" s="432"/>
      <c r="D139" s="432"/>
      <c r="E139" s="432"/>
      <c r="F139" s="432"/>
      <c r="G139" s="432"/>
      <c r="H139" s="432"/>
      <c r="I139" s="432"/>
      <c r="J139" s="432"/>
      <c r="K139" s="432"/>
      <c r="L139" s="432"/>
      <c r="M139" s="432"/>
      <c r="N139" s="432"/>
      <c r="O139" s="432"/>
      <c r="P139" s="432"/>
      <c r="Q139" s="432"/>
      <c r="R139" s="432"/>
      <c r="S139" s="432"/>
      <c r="T139" s="432"/>
      <c r="U139" s="432"/>
    </row>
    <row r="140" ht="12.75" customHeight="1">
      <c r="A140" s="432"/>
      <c r="B140" s="432"/>
      <c r="C140" s="432"/>
      <c r="D140" s="432"/>
      <c r="E140" s="432"/>
      <c r="F140" s="432"/>
      <c r="G140" s="432"/>
      <c r="H140" s="432"/>
      <c r="I140" s="432"/>
      <c r="J140" s="432"/>
      <c r="K140" s="432"/>
      <c r="L140" s="432"/>
      <c r="M140" s="432"/>
      <c r="N140" s="432"/>
      <c r="O140" s="432"/>
      <c r="P140" s="432"/>
      <c r="Q140" s="432"/>
      <c r="R140" s="432"/>
      <c r="S140" s="432"/>
      <c r="T140" s="432"/>
      <c r="U140" s="432"/>
    </row>
    <row r="141" ht="12.75" customHeight="1">
      <c r="A141" s="432"/>
      <c r="B141" s="432"/>
      <c r="C141" s="432"/>
      <c r="D141" s="432"/>
      <c r="E141" s="432"/>
      <c r="F141" s="432"/>
      <c r="G141" s="432"/>
      <c r="H141" s="432"/>
      <c r="I141" s="432"/>
      <c r="J141" s="432"/>
      <c r="K141" s="432"/>
      <c r="L141" s="432"/>
      <c r="M141" s="432"/>
      <c r="N141" s="432"/>
      <c r="O141" s="432"/>
      <c r="P141" s="432"/>
      <c r="Q141" s="432"/>
      <c r="R141" s="432"/>
      <c r="S141" s="432"/>
      <c r="T141" s="432"/>
      <c r="U141" s="432"/>
    </row>
    <row r="142" ht="12.75" customHeight="1">
      <c r="A142" s="432"/>
      <c r="B142" s="432"/>
      <c r="C142" s="432"/>
      <c r="D142" s="432"/>
      <c r="E142" s="432"/>
      <c r="F142" s="432"/>
      <c r="G142" s="432"/>
      <c r="H142" s="432"/>
      <c r="I142" s="432"/>
      <c r="J142" s="432"/>
      <c r="K142" s="432"/>
      <c r="L142" s="432"/>
      <c r="M142" s="432"/>
      <c r="N142" s="432"/>
      <c r="O142" s="432"/>
      <c r="P142" s="432"/>
      <c r="Q142" s="432"/>
      <c r="R142" s="432"/>
      <c r="S142" s="432"/>
      <c r="T142" s="432"/>
      <c r="U142" s="432"/>
    </row>
    <row r="143" ht="12.75" customHeight="1">
      <c r="A143" s="432"/>
      <c r="B143" s="432"/>
      <c r="C143" s="432"/>
      <c r="D143" s="432"/>
      <c r="E143" s="432"/>
      <c r="F143" s="432"/>
      <c r="G143" s="432"/>
      <c r="H143" s="432"/>
      <c r="I143" s="432"/>
      <c r="J143" s="432"/>
      <c r="K143" s="432"/>
      <c r="L143" s="432"/>
      <c r="M143" s="432"/>
      <c r="N143" s="432"/>
      <c r="O143" s="432"/>
      <c r="P143" s="432"/>
      <c r="Q143" s="432"/>
      <c r="R143" s="432"/>
      <c r="S143" s="432"/>
      <c r="T143" s="432"/>
      <c r="U143" s="432"/>
    </row>
    <row r="144" ht="12.75" customHeight="1">
      <c r="A144" s="432"/>
      <c r="B144" s="432"/>
      <c r="C144" s="432"/>
      <c r="D144" s="432"/>
      <c r="E144" s="432"/>
      <c r="F144" s="432"/>
      <c r="G144" s="432"/>
      <c r="H144" s="432"/>
      <c r="I144" s="432"/>
      <c r="J144" s="432"/>
      <c r="K144" s="432"/>
      <c r="L144" s="432"/>
      <c r="M144" s="432"/>
      <c r="N144" s="432"/>
      <c r="O144" s="432"/>
      <c r="P144" s="432"/>
      <c r="Q144" s="432"/>
      <c r="R144" s="432"/>
      <c r="S144" s="432"/>
      <c r="T144" s="432"/>
      <c r="U144" s="432"/>
    </row>
    <row r="145" ht="12.75" customHeight="1">
      <c r="A145" s="432"/>
      <c r="B145" s="432"/>
      <c r="C145" s="432"/>
      <c r="D145" s="432"/>
      <c r="E145" s="432"/>
      <c r="F145" s="432"/>
      <c r="G145" s="432"/>
      <c r="H145" s="432"/>
      <c r="I145" s="432"/>
      <c r="J145" s="432"/>
      <c r="K145" s="432"/>
      <c r="L145" s="432"/>
      <c r="M145" s="432"/>
      <c r="N145" s="432"/>
      <c r="O145" s="432"/>
      <c r="P145" s="432"/>
      <c r="Q145" s="432"/>
      <c r="R145" s="432"/>
      <c r="S145" s="432"/>
      <c r="T145" s="432"/>
      <c r="U145" s="432"/>
    </row>
    <row r="146" ht="12.75" customHeight="1">
      <c r="A146" s="432"/>
      <c r="B146" s="432"/>
      <c r="C146" s="432"/>
      <c r="D146" s="432"/>
      <c r="E146" s="432"/>
      <c r="F146" s="432"/>
      <c r="G146" s="432"/>
      <c r="H146" s="432"/>
      <c r="I146" s="432"/>
      <c r="J146" s="432"/>
      <c r="K146" s="432"/>
      <c r="L146" s="432"/>
      <c r="M146" s="432"/>
      <c r="N146" s="432"/>
      <c r="O146" s="432"/>
      <c r="P146" s="432"/>
      <c r="Q146" s="432"/>
      <c r="R146" s="432"/>
      <c r="S146" s="432"/>
      <c r="T146" s="432"/>
      <c r="U146" s="432"/>
    </row>
    <row r="147" ht="12.75" customHeight="1">
      <c r="A147" s="432"/>
      <c r="B147" s="432"/>
      <c r="C147" s="432"/>
      <c r="D147" s="432"/>
      <c r="E147" s="432"/>
      <c r="F147" s="432"/>
      <c r="G147" s="432"/>
      <c r="H147" s="432"/>
      <c r="I147" s="432"/>
      <c r="J147" s="432"/>
      <c r="K147" s="432"/>
      <c r="L147" s="432"/>
      <c r="M147" s="432"/>
      <c r="N147" s="432"/>
      <c r="O147" s="432"/>
      <c r="P147" s="432"/>
      <c r="Q147" s="432"/>
      <c r="R147" s="432"/>
      <c r="S147" s="432"/>
      <c r="T147" s="432"/>
      <c r="U147" s="432"/>
    </row>
    <row r="148" ht="12.75" customHeight="1">
      <c r="A148" s="432"/>
      <c r="B148" s="432"/>
      <c r="C148" s="432"/>
      <c r="D148" s="432"/>
      <c r="E148" s="432"/>
      <c r="F148" s="432"/>
      <c r="G148" s="432"/>
      <c r="H148" s="432"/>
      <c r="I148" s="432"/>
      <c r="J148" s="432"/>
      <c r="K148" s="432"/>
      <c r="L148" s="432"/>
      <c r="M148" s="432"/>
      <c r="N148" s="432"/>
      <c r="O148" s="432"/>
      <c r="P148" s="432"/>
      <c r="Q148" s="432"/>
      <c r="R148" s="432"/>
      <c r="S148" s="432"/>
      <c r="T148" s="432"/>
      <c r="U148" s="432"/>
    </row>
    <row r="149" ht="12.75" customHeight="1">
      <c r="A149" s="432"/>
      <c r="B149" s="432"/>
      <c r="C149" s="432"/>
      <c r="D149" s="432"/>
      <c r="E149" s="432"/>
      <c r="F149" s="432"/>
      <c r="G149" s="432"/>
      <c r="H149" s="432"/>
      <c r="I149" s="432"/>
      <c r="J149" s="432"/>
      <c r="K149" s="432"/>
      <c r="L149" s="432"/>
      <c r="M149" s="432"/>
      <c r="N149" s="432"/>
      <c r="O149" s="432"/>
      <c r="P149" s="432"/>
      <c r="Q149" s="432"/>
      <c r="R149" s="432"/>
      <c r="S149" s="432"/>
      <c r="T149" s="432"/>
      <c r="U149" s="432"/>
    </row>
    <row r="150" ht="12.75" customHeight="1">
      <c r="A150" s="432"/>
      <c r="B150" s="432"/>
      <c r="C150" s="432"/>
      <c r="D150" s="432"/>
      <c r="E150" s="432"/>
      <c r="F150" s="432"/>
      <c r="G150" s="432"/>
      <c r="H150" s="432"/>
      <c r="I150" s="432"/>
      <c r="J150" s="432"/>
      <c r="K150" s="432"/>
      <c r="L150" s="432"/>
      <c r="M150" s="432"/>
      <c r="N150" s="432"/>
      <c r="O150" s="432"/>
      <c r="P150" s="432"/>
      <c r="Q150" s="432"/>
      <c r="R150" s="432"/>
      <c r="S150" s="432"/>
      <c r="T150" s="432"/>
      <c r="U150" s="432"/>
    </row>
    <row r="151" ht="12.75" customHeight="1">
      <c r="A151" s="432"/>
      <c r="B151" s="432"/>
      <c r="C151" s="432"/>
      <c r="D151" s="432"/>
      <c r="E151" s="432"/>
      <c r="F151" s="432"/>
      <c r="G151" s="432"/>
      <c r="H151" s="432"/>
      <c r="I151" s="432"/>
      <c r="J151" s="432"/>
      <c r="K151" s="432"/>
      <c r="L151" s="432"/>
      <c r="M151" s="432"/>
      <c r="N151" s="432"/>
      <c r="O151" s="432"/>
      <c r="P151" s="432"/>
      <c r="Q151" s="432"/>
      <c r="R151" s="432"/>
      <c r="S151" s="432"/>
      <c r="T151" s="432"/>
      <c r="U151" s="432"/>
    </row>
    <row r="152" ht="12.75" customHeight="1">
      <c r="A152" s="432"/>
      <c r="B152" s="432"/>
      <c r="C152" s="432"/>
      <c r="D152" s="432"/>
      <c r="E152" s="432"/>
      <c r="F152" s="432"/>
      <c r="G152" s="432"/>
      <c r="H152" s="432"/>
      <c r="I152" s="432"/>
      <c r="J152" s="432"/>
      <c r="K152" s="432"/>
      <c r="L152" s="432"/>
      <c r="M152" s="432"/>
      <c r="N152" s="432"/>
      <c r="O152" s="432"/>
      <c r="P152" s="432"/>
      <c r="Q152" s="432"/>
      <c r="R152" s="432"/>
      <c r="S152" s="432"/>
      <c r="T152" s="432"/>
      <c r="U152" s="432"/>
    </row>
    <row r="153" ht="12.75" customHeight="1">
      <c r="A153" s="432"/>
      <c r="B153" s="432"/>
      <c r="C153" s="432"/>
      <c r="D153" s="432"/>
      <c r="E153" s="432"/>
      <c r="F153" s="432"/>
      <c r="G153" s="432"/>
      <c r="H153" s="432"/>
      <c r="I153" s="432"/>
      <c r="J153" s="432"/>
      <c r="K153" s="432"/>
      <c r="L153" s="432"/>
      <c r="M153" s="432"/>
      <c r="N153" s="432"/>
      <c r="O153" s="432"/>
      <c r="P153" s="432"/>
      <c r="Q153" s="432"/>
      <c r="R153" s="432"/>
      <c r="S153" s="432"/>
      <c r="T153" s="432"/>
      <c r="U153" s="432"/>
    </row>
    <row r="154" ht="12.75" customHeight="1">
      <c r="A154" s="432"/>
      <c r="B154" s="432"/>
      <c r="C154" s="432"/>
      <c r="D154" s="432"/>
      <c r="E154" s="432"/>
      <c r="F154" s="432"/>
      <c r="G154" s="432"/>
      <c r="H154" s="432"/>
      <c r="I154" s="432"/>
      <c r="J154" s="432"/>
      <c r="K154" s="432"/>
      <c r="L154" s="432"/>
      <c r="M154" s="432"/>
      <c r="N154" s="432"/>
      <c r="O154" s="432"/>
      <c r="P154" s="432"/>
      <c r="Q154" s="432"/>
      <c r="R154" s="432"/>
      <c r="S154" s="432"/>
      <c r="T154" s="432"/>
      <c r="U154" s="432"/>
    </row>
    <row r="155" ht="12.75" customHeight="1">
      <c r="A155" s="432"/>
      <c r="B155" s="432"/>
      <c r="C155" s="432"/>
      <c r="D155" s="432"/>
      <c r="E155" s="432"/>
      <c r="F155" s="432"/>
      <c r="G155" s="432"/>
      <c r="H155" s="432"/>
      <c r="I155" s="432"/>
      <c r="J155" s="432"/>
      <c r="K155" s="432"/>
      <c r="L155" s="432"/>
      <c r="M155" s="432"/>
      <c r="N155" s="432"/>
      <c r="O155" s="432"/>
      <c r="P155" s="432"/>
      <c r="Q155" s="432"/>
      <c r="R155" s="432"/>
      <c r="S155" s="432"/>
      <c r="T155" s="432"/>
      <c r="U155" s="432"/>
    </row>
    <row r="156" ht="12.75" customHeight="1">
      <c r="A156" s="432"/>
      <c r="B156" s="432"/>
      <c r="C156" s="432"/>
      <c r="D156" s="432"/>
      <c r="E156" s="432"/>
      <c r="F156" s="432"/>
      <c r="G156" s="432"/>
      <c r="H156" s="432"/>
      <c r="I156" s="432"/>
      <c r="J156" s="432"/>
      <c r="K156" s="432"/>
      <c r="L156" s="432"/>
      <c r="M156" s="432"/>
      <c r="N156" s="432"/>
      <c r="O156" s="432"/>
      <c r="P156" s="432"/>
      <c r="Q156" s="432"/>
      <c r="R156" s="432"/>
      <c r="S156" s="432"/>
      <c r="T156" s="432"/>
      <c r="U156" s="432"/>
    </row>
    <row r="157" ht="12.75" customHeight="1">
      <c r="A157" s="432"/>
      <c r="B157" s="432"/>
      <c r="C157" s="432"/>
      <c r="D157" s="432"/>
      <c r="E157" s="432"/>
      <c r="F157" s="432"/>
      <c r="G157" s="432"/>
      <c r="H157" s="432"/>
      <c r="I157" s="432"/>
      <c r="J157" s="432"/>
      <c r="K157" s="432"/>
      <c r="L157" s="432"/>
      <c r="M157" s="432"/>
      <c r="N157" s="432"/>
      <c r="O157" s="432"/>
      <c r="P157" s="432"/>
      <c r="Q157" s="432"/>
      <c r="R157" s="432"/>
      <c r="S157" s="432"/>
      <c r="T157" s="432"/>
      <c r="U157" s="432"/>
    </row>
    <row r="158" ht="12.75" customHeight="1">
      <c r="A158" s="432"/>
      <c r="B158" s="432"/>
      <c r="C158" s="432"/>
      <c r="D158" s="432"/>
      <c r="E158" s="432"/>
      <c r="F158" s="432"/>
      <c r="G158" s="432"/>
      <c r="H158" s="432"/>
      <c r="I158" s="432"/>
      <c r="J158" s="432"/>
      <c r="K158" s="432"/>
      <c r="L158" s="432"/>
      <c r="M158" s="432"/>
      <c r="N158" s="432"/>
      <c r="O158" s="432"/>
      <c r="P158" s="432"/>
      <c r="Q158" s="432"/>
      <c r="R158" s="432"/>
      <c r="S158" s="432"/>
      <c r="T158" s="432"/>
      <c r="U158" s="432"/>
    </row>
    <row r="159" ht="12.75" customHeight="1">
      <c r="A159" s="432"/>
      <c r="B159" s="432"/>
      <c r="C159" s="432"/>
      <c r="D159" s="432"/>
      <c r="E159" s="432"/>
      <c r="F159" s="432"/>
      <c r="G159" s="432"/>
      <c r="H159" s="432"/>
      <c r="I159" s="432"/>
      <c r="J159" s="432"/>
      <c r="K159" s="432"/>
      <c r="L159" s="432"/>
      <c r="M159" s="432"/>
      <c r="N159" s="432"/>
      <c r="O159" s="432"/>
      <c r="P159" s="432"/>
      <c r="Q159" s="432"/>
      <c r="R159" s="432"/>
      <c r="S159" s="432"/>
      <c r="T159" s="432"/>
      <c r="U159" s="432"/>
    </row>
    <row r="160" ht="12.75" customHeight="1">
      <c r="A160" s="432"/>
      <c r="B160" s="432"/>
      <c r="C160" s="432"/>
      <c r="D160" s="432"/>
      <c r="E160" s="432"/>
      <c r="F160" s="432"/>
      <c r="G160" s="432"/>
      <c r="H160" s="432"/>
      <c r="I160" s="432"/>
      <c r="J160" s="432"/>
      <c r="K160" s="432"/>
      <c r="L160" s="432"/>
      <c r="M160" s="432"/>
      <c r="N160" s="432"/>
      <c r="O160" s="432"/>
      <c r="P160" s="432"/>
      <c r="Q160" s="432"/>
      <c r="R160" s="432"/>
      <c r="S160" s="432"/>
      <c r="T160" s="432"/>
      <c r="U160" s="432"/>
    </row>
    <row r="161" ht="12.75" customHeight="1">
      <c r="A161" s="432"/>
      <c r="B161" s="432"/>
      <c r="C161" s="432"/>
      <c r="D161" s="432"/>
      <c r="E161" s="432"/>
      <c r="F161" s="432"/>
      <c r="G161" s="432"/>
      <c r="H161" s="432"/>
      <c r="I161" s="432"/>
      <c r="J161" s="432"/>
      <c r="K161" s="432"/>
      <c r="L161" s="432"/>
      <c r="M161" s="432"/>
      <c r="N161" s="432"/>
      <c r="O161" s="432"/>
      <c r="P161" s="432"/>
      <c r="Q161" s="432"/>
      <c r="R161" s="432"/>
      <c r="S161" s="432"/>
      <c r="T161" s="432"/>
      <c r="U161" s="432"/>
    </row>
    <row r="162" ht="12.75" customHeight="1">
      <c r="A162" s="432"/>
      <c r="B162" s="432"/>
      <c r="C162" s="432"/>
      <c r="D162" s="432"/>
      <c r="E162" s="432"/>
      <c r="F162" s="432"/>
      <c r="G162" s="432"/>
      <c r="H162" s="432"/>
      <c r="I162" s="432"/>
      <c r="J162" s="432"/>
      <c r="K162" s="432"/>
      <c r="L162" s="432"/>
      <c r="M162" s="432"/>
      <c r="N162" s="432"/>
      <c r="O162" s="432"/>
      <c r="P162" s="432"/>
      <c r="Q162" s="432"/>
      <c r="R162" s="432"/>
      <c r="S162" s="432"/>
      <c r="T162" s="432"/>
      <c r="U162" s="432"/>
    </row>
    <row r="163" ht="12.75" customHeight="1">
      <c r="A163" s="432"/>
      <c r="B163" s="432"/>
      <c r="C163" s="432"/>
      <c r="D163" s="432"/>
      <c r="E163" s="432"/>
      <c r="F163" s="432"/>
      <c r="G163" s="432"/>
      <c r="H163" s="432"/>
      <c r="I163" s="432"/>
      <c r="J163" s="432"/>
      <c r="K163" s="432"/>
      <c r="L163" s="432"/>
      <c r="M163" s="432"/>
      <c r="N163" s="432"/>
      <c r="O163" s="432"/>
      <c r="P163" s="432"/>
      <c r="Q163" s="432"/>
      <c r="R163" s="432"/>
      <c r="S163" s="432"/>
      <c r="T163" s="432"/>
      <c r="U163" s="432"/>
    </row>
    <row r="164" ht="12.75" customHeight="1">
      <c r="A164" s="432"/>
      <c r="B164" s="432"/>
      <c r="C164" s="432"/>
      <c r="D164" s="432"/>
      <c r="E164" s="432"/>
      <c r="F164" s="432"/>
      <c r="G164" s="432"/>
      <c r="H164" s="432"/>
      <c r="I164" s="432"/>
      <c r="J164" s="432"/>
      <c r="K164" s="432"/>
      <c r="L164" s="432"/>
      <c r="M164" s="432"/>
      <c r="N164" s="432"/>
      <c r="O164" s="432"/>
      <c r="P164" s="432"/>
      <c r="Q164" s="432"/>
      <c r="R164" s="432"/>
      <c r="S164" s="432"/>
      <c r="T164" s="432"/>
      <c r="U164" s="432"/>
    </row>
    <row r="165" ht="12.75" customHeight="1">
      <c r="A165" s="432"/>
      <c r="B165" s="432"/>
      <c r="C165" s="432"/>
      <c r="D165" s="432"/>
      <c r="E165" s="432"/>
      <c r="F165" s="432"/>
      <c r="G165" s="432"/>
      <c r="H165" s="432"/>
      <c r="I165" s="432"/>
      <c r="J165" s="432"/>
      <c r="K165" s="432"/>
      <c r="L165" s="432"/>
      <c r="M165" s="432"/>
      <c r="N165" s="432"/>
      <c r="O165" s="432"/>
      <c r="P165" s="432"/>
      <c r="Q165" s="432"/>
      <c r="R165" s="432"/>
      <c r="S165" s="432"/>
      <c r="T165" s="432"/>
      <c r="U165" s="432"/>
    </row>
    <row r="166" ht="12.75" customHeight="1">
      <c r="A166" s="432"/>
      <c r="B166" s="432"/>
      <c r="C166" s="432"/>
      <c r="D166" s="432"/>
      <c r="E166" s="432"/>
      <c r="F166" s="432"/>
      <c r="G166" s="432"/>
      <c r="H166" s="432"/>
      <c r="I166" s="432"/>
      <c r="J166" s="432"/>
      <c r="K166" s="432"/>
      <c r="L166" s="432"/>
      <c r="M166" s="432"/>
      <c r="N166" s="432"/>
      <c r="O166" s="432"/>
      <c r="P166" s="432"/>
      <c r="Q166" s="432"/>
      <c r="R166" s="432"/>
      <c r="S166" s="432"/>
      <c r="T166" s="432"/>
      <c r="U166" s="432"/>
    </row>
    <row r="167" ht="12.75" customHeight="1">
      <c r="A167" s="432"/>
      <c r="B167" s="432"/>
      <c r="C167" s="432"/>
      <c r="D167" s="432"/>
      <c r="E167" s="432"/>
      <c r="F167" s="432"/>
      <c r="G167" s="432"/>
      <c r="H167" s="432"/>
      <c r="I167" s="432"/>
      <c r="J167" s="432"/>
      <c r="K167" s="432"/>
      <c r="L167" s="432"/>
      <c r="M167" s="432"/>
      <c r="N167" s="432"/>
      <c r="O167" s="432"/>
      <c r="P167" s="432"/>
      <c r="Q167" s="432"/>
      <c r="R167" s="432"/>
      <c r="S167" s="432"/>
      <c r="T167" s="432"/>
      <c r="U167" s="432"/>
    </row>
    <row r="168" ht="12.75" customHeight="1">
      <c r="A168" s="432"/>
      <c r="B168" s="432"/>
      <c r="C168" s="432"/>
      <c r="D168" s="432"/>
      <c r="E168" s="432"/>
      <c r="F168" s="432"/>
      <c r="G168" s="432"/>
      <c r="H168" s="432"/>
      <c r="I168" s="432"/>
      <c r="J168" s="432"/>
      <c r="K168" s="432"/>
      <c r="L168" s="432"/>
      <c r="M168" s="432"/>
      <c r="N168" s="432"/>
      <c r="O168" s="432"/>
      <c r="P168" s="432"/>
      <c r="Q168" s="432"/>
      <c r="R168" s="432"/>
      <c r="S168" s="432"/>
      <c r="T168" s="432"/>
      <c r="U168" s="432"/>
    </row>
    <row r="169" ht="12.75" customHeight="1">
      <c r="A169" s="432"/>
      <c r="B169" s="432"/>
      <c r="C169" s="432"/>
      <c r="D169" s="432"/>
      <c r="E169" s="432"/>
      <c r="F169" s="432"/>
      <c r="G169" s="432"/>
      <c r="H169" s="432"/>
      <c r="I169" s="432"/>
      <c r="J169" s="432"/>
      <c r="K169" s="432"/>
      <c r="L169" s="432"/>
      <c r="M169" s="432"/>
      <c r="N169" s="432"/>
      <c r="O169" s="432"/>
      <c r="P169" s="432"/>
      <c r="Q169" s="432"/>
      <c r="R169" s="432"/>
      <c r="S169" s="432"/>
      <c r="T169" s="432"/>
      <c r="U169" s="432"/>
    </row>
    <row r="170" ht="12.75" customHeight="1">
      <c r="A170" s="432"/>
      <c r="B170" s="432"/>
      <c r="C170" s="432"/>
      <c r="D170" s="432"/>
      <c r="E170" s="432"/>
      <c r="F170" s="432"/>
      <c r="G170" s="432"/>
      <c r="H170" s="432"/>
      <c r="I170" s="432"/>
      <c r="J170" s="432"/>
      <c r="K170" s="432"/>
      <c r="L170" s="432"/>
      <c r="M170" s="432"/>
      <c r="N170" s="432"/>
      <c r="O170" s="432"/>
      <c r="P170" s="432"/>
      <c r="Q170" s="432"/>
      <c r="R170" s="432"/>
      <c r="S170" s="432"/>
      <c r="T170" s="432"/>
      <c r="U170" s="432"/>
    </row>
    <row r="171" ht="12.75"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ht="12.75" customHeight="1">
      <c r="A172" s="432"/>
      <c r="B172" s="432"/>
      <c r="C172" s="432"/>
      <c r="D172" s="432"/>
      <c r="E172" s="432"/>
      <c r="F172" s="432"/>
      <c r="G172" s="432"/>
      <c r="H172" s="432"/>
      <c r="I172" s="432"/>
      <c r="J172" s="432"/>
      <c r="K172" s="432"/>
      <c r="L172" s="432"/>
      <c r="M172" s="432"/>
      <c r="N172" s="432"/>
      <c r="O172" s="432"/>
      <c r="P172" s="432"/>
      <c r="Q172" s="432"/>
      <c r="R172" s="432"/>
      <c r="S172" s="432"/>
      <c r="T172" s="432"/>
      <c r="U172" s="432"/>
    </row>
    <row r="173" ht="12.75" customHeight="1">
      <c r="A173" s="432"/>
      <c r="B173" s="432"/>
      <c r="C173" s="432"/>
      <c r="D173" s="432"/>
      <c r="E173" s="432"/>
      <c r="F173" s="432"/>
      <c r="G173" s="432"/>
      <c r="H173" s="432"/>
      <c r="I173" s="432"/>
      <c r="J173" s="432"/>
      <c r="K173" s="432"/>
      <c r="L173" s="432"/>
      <c r="M173" s="432"/>
      <c r="N173" s="432"/>
      <c r="O173" s="432"/>
      <c r="P173" s="432"/>
      <c r="Q173" s="432"/>
      <c r="R173" s="432"/>
      <c r="S173" s="432"/>
      <c r="T173" s="432"/>
      <c r="U173" s="432"/>
    </row>
    <row r="174" ht="12.75" customHeight="1">
      <c r="A174" s="432"/>
      <c r="B174" s="432"/>
      <c r="C174" s="432"/>
      <c r="D174" s="432"/>
      <c r="E174" s="432"/>
      <c r="F174" s="432"/>
      <c r="G174" s="432"/>
      <c r="H174" s="432"/>
      <c r="I174" s="432"/>
      <c r="J174" s="432"/>
      <c r="K174" s="432"/>
      <c r="L174" s="432"/>
      <c r="M174" s="432"/>
      <c r="N174" s="432"/>
      <c r="O174" s="432"/>
      <c r="P174" s="432"/>
      <c r="Q174" s="432"/>
      <c r="R174" s="432"/>
      <c r="S174" s="432"/>
      <c r="T174" s="432"/>
      <c r="U174" s="432"/>
    </row>
    <row r="175" ht="12.75" customHeight="1">
      <c r="A175" s="432"/>
      <c r="B175" s="432"/>
      <c r="C175" s="432"/>
      <c r="D175" s="432"/>
      <c r="E175" s="432"/>
      <c r="F175" s="432"/>
      <c r="G175" s="432"/>
      <c r="H175" s="432"/>
      <c r="I175" s="432"/>
      <c r="J175" s="432"/>
      <c r="K175" s="432"/>
      <c r="L175" s="432"/>
      <c r="M175" s="432"/>
      <c r="N175" s="432"/>
      <c r="O175" s="432"/>
      <c r="P175" s="432"/>
      <c r="Q175" s="432"/>
      <c r="R175" s="432"/>
      <c r="S175" s="432"/>
      <c r="T175" s="432"/>
      <c r="U175" s="432"/>
    </row>
    <row r="176" ht="12.75" customHeight="1">
      <c r="A176" s="432"/>
      <c r="B176" s="432"/>
      <c r="C176" s="432"/>
      <c r="D176" s="432"/>
      <c r="E176" s="432"/>
      <c r="F176" s="432"/>
      <c r="G176" s="432"/>
      <c r="H176" s="432"/>
      <c r="I176" s="432"/>
      <c r="J176" s="432"/>
      <c r="K176" s="432"/>
      <c r="L176" s="432"/>
      <c r="M176" s="432"/>
      <c r="N176" s="432"/>
      <c r="O176" s="432"/>
      <c r="P176" s="432"/>
      <c r="Q176" s="432"/>
      <c r="R176" s="432"/>
      <c r="S176" s="432"/>
      <c r="T176" s="432"/>
      <c r="U176" s="432"/>
    </row>
    <row r="177" ht="12.75" customHeight="1">
      <c r="A177" s="432"/>
      <c r="B177" s="432"/>
      <c r="C177" s="432"/>
      <c r="D177" s="432"/>
      <c r="E177" s="432"/>
      <c r="F177" s="432"/>
      <c r="G177" s="432"/>
      <c r="H177" s="432"/>
      <c r="I177" s="432"/>
      <c r="J177" s="432"/>
      <c r="K177" s="432"/>
      <c r="L177" s="432"/>
      <c r="M177" s="432"/>
      <c r="N177" s="432"/>
      <c r="O177" s="432"/>
      <c r="P177" s="432"/>
      <c r="Q177" s="432"/>
      <c r="R177" s="432"/>
      <c r="S177" s="432"/>
      <c r="T177" s="432"/>
      <c r="U177" s="432"/>
    </row>
    <row r="178" ht="12.75" customHeight="1">
      <c r="A178" s="432"/>
      <c r="B178" s="432"/>
      <c r="C178" s="432"/>
      <c r="D178" s="432"/>
      <c r="E178" s="432"/>
      <c r="F178" s="432"/>
      <c r="G178" s="432"/>
      <c r="H178" s="432"/>
      <c r="I178" s="432"/>
      <c r="J178" s="432"/>
      <c r="K178" s="432"/>
      <c r="L178" s="432"/>
      <c r="M178" s="432"/>
      <c r="N178" s="432"/>
      <c r="O178" s="432"/>
      <c r="P178" s="432"/>
      <c r="Q178" s="432"/>
      <c r="R178" s="432"/>
      <c r="S178" s="432"/>
      <c r="T178" s="432"/>
      <c r="U178" s="432"/>
    </row>
    <row r="179" ht="12.75" customHeight="1">
      <c r="A179" s="432"/>
      <c r="B179" s="432"/>
      <c r="C179" s="432"/>
      <c r="D179" s="432"/>
      <c r="E179" s="432"/>
      <c r="F179" s="432"/>
      <c r="G179" s="432"/>
      <c r="H179" s="432"/>
      <c r="I179" s="432"/>
      <c r="J179" s="432"/>
      <c r="K179" s="432"/>
      <c r="L179" s="432"/>
      <c r="M179" s="432"/>
      <c r="N179" s="432"/>
      <c r="O179" s="432"/>
      <c r="P179" s="432"/>
      <c r="Q179" s="432"/>
      <c r="R179" s="432"/>
      <c r="S179" s="432"/>
      <c r="T179" s="432"/>
      <c r="U179" s="432"/>
    </row>
    <row r="180" ht="12.75" customHeight="1">
      <c r="A180" s="432"/>
      <c r="B180" s="432"/>
      <c r="C180" s="432"/>
      <c r="D180" s="432"/>
      <c r="E180" s="432"/>
      <c r="F180" s="432"/>
      <c r="G180" s="432"/>
      <c r="H180" s="432"/>
      <c r="I180" s="432"/>
      <c r="J180" s="432"/>
      <c r="K180" s="432"/>
      <c r="L180" s="432"/>
      <c r="M180" s="432"/>
      <c r="N180" s="432"/>
      <c r="O180" s="432"/>
      <c r="P180" s="432"/>
      <c r="Q180" s="432"/>
      <c r="R180" s="432"/>
      <c r="S180" s="432"/>
      <c r="T180" s="432"/>
      <c r="U180" s="432"/>
    </row>
    <row r="181" ht="12.75" customHeight="1">
      <c r="A181" s="432"/>
      <c r="B181" s="432"/>
      <c r="C181" s="432"/>
      <c r="D181" s="432"/>
      <c r="E181" s="432"/>
      <c r="F181" s="432"/>
      <c r="G181" s="432"/>
      <c r="H181" s="432"/>
      <c r="I181" s="432"/>
      <c r="J181" s="432"/>
      <c r="K181" s="432"/>
      <c r="L181" s="432"/>
      <c r="M181" s="432"/>
      <c r="N181" s="432"/>
      <c r="O181" s="432"/>
      <c r="P181" s="432"/>
      <c r="Q181" s="432"/>
      <c r="R181" s="432"/>
      <c r="S181" s="432"/>
      <c r="T181" s="432"/>
      <c r="U181" s="432"/>
    </row>
    <row r="182" ht="12.75" customHeight="1">
      <c r="A182" s="432"/>
      <c r="B182" s="432"/>
      <c r="C182" s="432"/>
      <c r="D182" s="432"/>
      <c r="E182" s="432"/>
      <c r="F182" s="432"/>
      <c r="G182" s="432"/>
      <c r="H182" s="432"/>
      <c r="I182" s="432"/>
      <c r="J182" s="432"/>
      <c r="K182" s="432"/>
      <c r="L182" s="432"/>
      <c r="M182" s="432"/>
      <c r="N182" s="432"/>
      <c r="O182" s="432"/>
      <c r="P182" s="432"/>
      <c r="Q182" s="432"/>
      <c r="R182" s="432"/>
      <c r="S182" s="432"/>
      <c r="T182" s="432"/>
      <c r="U182" s="432"/>
    </row>
    <row r="183" ht="12.75" customHeight="1">
      <c r="A183" s="432"/>
      <c r="B183" s="432"/>
      <c r="C183" s="432"/>
      <c r="D183" s="432"/>
      <c r="E183" s="432"/>
      <c r="F183" s="432"/>
      <c r="G183" s="432"/>
      <c r="H183" s="432"/>
      <c r="I183" s="432"/>
      <c r="J183" s="432"/>
      <c r="K183" s="432"/>
      <c r="L183" s="432"/>
      <c r="M183" s="432"/>
      <c r="N183" s="432"/>
      <c r="O183" s="432"/>
      <c r="P183" s="432"/>
      <c r="Q183" s="432"/>
      <c r="R183" s="432"/>
      <c r="S183" s="432"/>
      <c r="T183" s="432"/>
      <c r="U183" s="432"/>
    </row>
    <row r="184" ht="12.75" customHeight="1">
      <c r="A184" s="432"/>
      <c r="B184" s="432"/>
      <c r="C184" s="432"/>
      <c r="D184" s="432"/>
      <c r="E184" s="432"/>
      <c r="F184" s="432"/>
      <c r="G184" s="432"/>
      <c r="H184" s="432"/>
      <c r="I184" s="432"/>
      <c r="J184" s="432"/>
      <c r="K184" s="432"/>
      <c r="L184" s="432"/>
      <c r="M184" s="432"/>
      <c r="N184" s="432"/>
      <c r="O184" s="432"/>
      <c r="P184" s="432"/>
      <c r="Q184" s="432"/>
      <c r="R184" s="432"/>
      <c r="S184" s="432"/>
      <c r="T184" s="432"/>
      <c r="U184" s="432"/>
    </row>
    <row r="185" ht="12.75" customHeight="1">
      <c r="A185" s="432"/>
      <c r="B185" s="432"/>
      <c r="C185" s="432"/>
      <c r="D185" s="432"/>
      <c r="E185" s="432"/>
      <c r="F185" s="432"/>
      <c r="G185" s="432"/>
      <c r="H185" s="432"/>
      <c r="I185" s="432"/>
      <c r="J185" s="432"/>
      <c r="K185" s="432"/>
      <c r="L185" s="432"/>
      <c r="M185" s="432"/>
      <c r="N185" s="432"/>
      <c r="O185" s="432"/>
      <c r="P185" s="432"/>
      <c r="Q185" s="432"/>
      <c r="R185" s="432"/>
      <c r="S185" s="432"/>
      <c r="T185" s="432"/>
      <c r="U185" s="432"/>
    </row>
    <row r="186" ht="12.75" customHeight="1">
      <c r="A186" s="432"/>
      <c r="B186" s="432"/>
      <c r="C186" s="432"/>
      <c r="D186" s="432"/>
      <c r="E186" s="432"/>
      <c r="F186" s="432"/>
      <c r="G186" s="432"/>
      <c r="H186" s="432"/>
      <c r="I186" s="432"/>
      <c r="J186" s="432"/>
      <c r="K186" s="432"/>
      <c r="L186" s="432"/>
      <c r="M186" s="432"/>
      <c r="N186" s="432"/>
      <c r="O186" s="432"/>
      <c r="P186" s="432"/>
      <c r="Q186" s="432"/>
      <c r="R186" s="432"/>
      <c r="S186" s="432"/>
      <c r="T186" s="432"/>
      <c r="U186" s="432"/>
    </row>
    <row r="187" ht="12.75" customHeight="1">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ht="12.75" customHeight="1">
      <c r="A188" s="432"/>
      <c r="B188" s="432"/>
      <c r="C188" s="432"/>
      <c r="D188" s="432"/>
      <c r="E188" s="432"/>
      <c r="F188" s="432"/>
      <c r="G188" s="432"/>
      <c r="H188" s="432"/>
      <c r="I188" s="432"/>
      <c r="J188" s="432"/>
      <c r="K188" s="432"/>
      <c r="L188" s="432"/>
      <c r="M188" s="432"/>
      <c r="N188" s="432"/>
      <c r="O188" s="432"/>
      <c r="P188" s="432"/>
      <c r="Q188" s="432"/>
      <c r="R188" s="432"/>
      <c r="S188" s="432"/>
      <c r="T188" s="432"/>
      <c r="U188" s="432"/>
    </row>
    <row r="189" ht="12.75" customHeight="1">
      <c r="A189" s="432"/>
      <c r="B189" s="432"/>
      <c r="C189" s="432"/>
      <c r="D189" s="432"/>
      <c r="E189" s="432"/>
      <c r="F189" s="432"/>
      <c r="G189" s="432"/>
      <c r="H189" s="432"/>
      <c r="I189" s="432"/>
      <c r="J189" s="432"/>
      <c r="K189" s="432"/>
      <c r="L189" s="432"/>
      <c r="M189" s="432"/>
      <c r="N189" s="432"/>
      <c r="O189" s="432"/>
      <c r="P189" s="432"/>
      <c r="Q189" s="432"/>
      <c r="R189" s="432"/>
      <c r="S189" s="432"/>
      <c r="T189" s="432"/>
      <c r="U189" s="432"/>
    </row>
    <row r="190" ht="12.75" customHeight="1">
      <c r="A190" s="432"/>
      <c r="B190" s="432"/>
      <c r="C190" s="432"/>
      <c r="D190" s="432"/>
      <c r="E190" s="432"/>
      <c r="F190" s="432"/>
      <c r="G190" s="432"/>
      <c r="H190" s="432"/>
      <c r="I190" s="432"/>
      <c r="J190" s="432"/>
      <c r="K190" s="432"/>
      <c r="L190" s="432"/>
      <c r="M190" s="432"/>
      <c r="N190" s="432"/>
      <c r="O190" s="432"/>
      <c r="P190" s="432"/>
      <c r="Q190" s="432"/>
      <c r="R190" s="432"/>
      <c r="S190" s="432"/>
      <c r="T190" s="432"/>
      <c r="U190" s="432"/>
    </row>
    <row r="191" ht="12.75" customHeight="1">
      <c r="A191" s="432"/>
      <c r="B191" s="432"/>
      <c r="C191" s="432"/>
      <c r="D191" s="432"/>
      <c r="E191" s="432"/>
      <c r="F191" s="432"/>
      <c r="G191" s="432"/>
      <c r="H191" s="432"/>
      <c r="I191" s="432"/>
      <c r="J191" s="432"/>
      <c r="K191" s="432"/>
      <c r="L191" s="432"/>
      <c r="M191" s="432"/>
      <c r="N191" s="432"/>
      <c r="O191" s="432"/>
      <c r="P191" s="432"/>
      <c r="Q191" s="432"/>
      <c r="R191" s="432"/>
      <c r="S191" s="432"/>
      <c r="T191" s="432"/>
      <c r="U191" s="432"/>
    </row>
    <row r="192" ht="12.75" customHeight="1">
      <c r="A192" s="432"/>
      <c r="B192" s="432"/>
      <c r="C192" s="432"/>
      <c r="D192" s="432"/>
      <c r="E192" s="432"/>
      <c r="F192" s="432"/>
      <c r="G192" s="432"/>
      <c r="H192" s="432"/>
      <c r="I192" s="432"/>
      <c r="J192" s="432"/>
      <c r="K192" s="432"/>
      <c r="L192" s="432"/>
      <c r="M192" s="432"/>
      <c r="N192" s="432"/>
      <c r="O192" s="432"/>
      <c r="P192" s="432"/>
      <c r="Q192" s="432"/>
      <c r="R192" s="432"/>
      <c r="S192" s="432"/>
      <c r="T192" s="432"/>
      <c r="U192" s="432"/>
    </row>
    <row r="193" ht="12.75" customHeight="1">
      <c r="A193" s="432"/>
      <c r="B193" s="432"/>
      <c r="C193" s="432"/>
      <c r="D193" s="432"/>
      <c r="E193" s="432"/>
      <c r="F193" s="432"/>
      <c r="G193" s="432"/>
      <c r="H193" s="432"/>
      <c r="I193" s="432"/>
      <c r="J193" s="432"/>
      <c r="K193" s="432"/>
      <c r="L193" s="432"/>
      <c r="M193" s="432"/>
      <c r="N193" s="432"/>
      <c r="O193" s="432"/>
      <c r="P193" s="432"/>
      <c r="Q193" s="432"/>
      <c r="R193" s="432"/>
      <c r="S193" s="432"/>
      <c r="T193" s="432"/>
      <c r="U193" s="432"/>
    </row>
    <row r="194" ht="12.75" customHeight="1">
      <c r="A194" s="432"/>
      <c r="B194" s="432"/>
      <c r="C194" s="432"/>
      <c r="D194" s="432"/>
      <c r="E194" s="432"/>
      <c r="F194" s="432"/>
      <c r="G194" s="432"/>
      <c r="H194" s="432"/>
      <c r="I194" s="432"/>
      <c r="J194" s="432"/>
      <c r="K194" s="432"/>
      <c r="L194" s="432"/>
      <c r="M194" s="432"/>
      <c r="N194" s="432"/>
      <c r="O194" s="432"/>
      <c r="P194" s="432"/>
      <c r="Q194" s="432"/>
      <c r="R194" s="432"/>
      <c r="S194" s="432"/>
      <c r="T194" s="432"/>
      <c r="U194" s="432"/>
    </row>
    <row r="195" ht="12.75" customHeight="1">
      <c r="A195" s="432"/>
      <c r="B195" s="432"/>
      <c r="C195" s="432"/>
      <c r="D195" s="432"/>
      <c r="E195" s="432"/>
      <c r="F195" s="432"/>
      <c r="G195" s="432"/>
      <c r="H195" s="432"/>
      <c r="I195" s="432"/>
      <c r="J195" s="432"/>
      <c r="K195" s="432"/>
      <c r="L195" s="432"/>
      <c r="M195" s="432"/>
      <c r="N195" s="432"/>
      <c r="O195" s="432"/>
      <c r="P195" s="432"/>
      <c r="Q195" s="432"/>
      <c r="R195" s="432"/>
      <c r="S195" s="432"/>
      <c r="T195" s="432"/>
      <c r="U195" s="432"/>
    </row>
    <row r="196" ht="12.75" customHeight="1">
      <c r="A196" s="432"/>
      <c r="B196" s="432"/>
      <c r="C196" s="432"/>
      <c r="D196" s="432"/>
      <c r="E196" s="432"/>
      <c r="F196" s="432"/>
      <c r="G196" s="432"/>
      <c r="H196" s="432"/>
      <c r="I196" s="432"/>
      <c r="J196" s="432"/>
      <c r="K196" s="432"/>
      <c r="L196" s="432"/>
      <c r="M196" s="432"/>
      <c r="N196" s="432"/>
      <c r="O196" s="432"/>
      <c r="P196" s="432"/>
      <c r="Q196" s="432"/>
      <c r="R196" s="432"/>
      <c r="S196" s="432"/>
      <c r="T196" s="432"/>
      <c r="U196" s="432"/>
    </row>
    <row r="197" ht="12.75" customHeight="1">
      <c r="A197" s="432"/>
      <c r="B197" s="432"/>
      <c r="C197" s="432"/>
      <c r="D197" s="432"/>
      <c r="E197" s="432"/>
      <c r="F197" s="432"/>
      <c r="G197" s="432"/>
      <c r="H197" s="432"/>
      <c r="I197" s="432"/>
      <c r="J197" s="432"/>
      <c r="K197" s="432"/>
      <c r="L197" s="432"/>
      <c r="M197" s="432"/>
      <c r="N197" s="432"/>
      <c r="O197" s="432"/>
      <c r="P197" s="432"/>
      <c r="Q197" s="432"/>
      <c r="R197" s="432"/>
      <c r="S197" s="432"/>
      <c r="T197" s="432"/>
      <c r="U197" s="432"/>
    </row>
    <row r="198" ht="12.75" customHeight="1">
      <c r="A198" s="432"/>
      <c r="B198" s="432"/>
      <c r="C198" s="432"/>
      <c r="D198" s="432"/>
      <c r="E198" s="432"/>
      <c r="F198" s="432"/>
      <c r="G198" s="432"/>
      <c r="H198" s="432"/>
      <c r="I198" s="432"/>
      <c r="J198" s="432"/>
      <c r="K198" s="432"/>
      <c r="L198" s="432"/>
      <c r="M198" s="432"/>
      <c r="N198" s="432"/>
      <c r="O198" s="432"/>
      <c r="P198" s="432"/>
      <c r="Q198" s="432"/>
      <c r="R198" s="432"/>
      <c r="S198" s="432"/>
      <c r="T198" s="432"/>
      <c r="U198" s="432"/>
    </row>
    <row r="199" ht="12.75" customHeight="1">
      <c r="A199" s="432"/>
      <c r="B199" s="432"/>
      <c r="C199" s="432"/>
      <c r="D199" s="432"/>
      <c r="E199" s="432"/>
      <c r="F199" s="432"/>
      <c r="G199" s="432"/>
      <c r="H199" s="432"/>
      <c r="I199" s="432"/>
      <c r="J199" s="432"/>
      <c r="K199" s="432"/>
      <c r="L199" s="432"/>
      <c r="M199" s="432"/>
      <c r="N199" s="432"/>
      <c r="O199" s="432"/>
      <c r="P199" s="432"/>
      <c r="Q199" s="432"/>
      <c r="R199" s="432"/>
      <c r="S199" s="432"/>
      <c r="T199" s="432"/>
      <c r="U199" s="432"/>
    </row>
    <row r="200" ht="12.75" customHeight="1">
      <c r="A200" s="432"/>
      <c r="B200" s="432"/>
      <c r="C200" s="432"/>
      <c r="D200" s="432"/>
      <c r="E200" s="432"/>
      <c r="F200" s="432"/>
      <c r="G200" s="432"/>
      <c r="H200" s="432"/>
      <c r="I200" s="432"/>
      <c r="J200" s="432"/>
      <c r="K200" s="432"/>
      <c r="L200" s="432"/>
      <c r="M200" s="432"/>
      <c r="N200" s="432"/>
      <c r="O200" s="432"/>
      <c r="P200" s="432"/>
      <c r="Q200" s="432"/>
      <c r="R200" s="432"/>
      <c r="S200" s="432"/>
      <c r="T200" s="432"/>
      <c r="U200" s="432"/>
    </row>
    <row r="201" ht="12.75" customHeight="1">
      <c r="A201" s="432"/>
      <c r="B201" s="432"/>
      <c r="C201" s="432"/>
      <c r="D201" s="432"/>
      <c r="E201" s="432"/>
      <c r="F201" s="432"/>
      <c r="G201" s="432"/>
      <c r="H201" s="432"/>
      <c r="I201" s="432"/>
      <c r="J201" s="432"/>
      <c r="K201" s="432"/>
      <c r="L201" s="432"/>
      <c r="M201" s="432"/>
      <c r="N201" s="432"/>
      <c r="O201" s="432"/>
      <c r="P201" s="432"/>
      <c r="Q201" s="432"/>
      <c r="R201" s="432"/>
      <c r="S201" s="432"/>
      <c r="T201" s="432"/>
      <c r="U201" s="432"/>
    </row>
    <row r="202" ht="12.75" customHeight="1">
      <c r="A202" s="432"/>
      <c r="B202" s="432"/>
      <c r="C202" s="432"/>
      <c r="D202" s="432"/>
      <c r="E202" s="432"/>
      <c r="F202" s="432"/>
      <c r="G202" s="432"/>
      <c r="H202" s="432"/>
      <c r="I202" s="432"/>
      <c r="J202" s="432"/>
      <c r="K202" s="432"/>
      <c r="L202" s="432"/>
      <c r="M202" s="432"/>
      <c r="N202" s="432"/>
      <c r="O202" s="432"/>
      <c r="P202" s="432"/>
      <c r="Q202" s="432"/>
      <c r="R202" s="432"/>
      <c r="S202" s="432"/>
      <c r="T202" s="432"/>
      <c r="U202" s="432"/>
    </row>
    <row r="203" ht="12.75" customHeight="1">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ht="12.75" customHeight="1">
      <c r="A204" s="432"/>
      <c r="B204" s="432"/>
      <c r="C204" s="432"/>
      <c r="D204" s="432"/>
      <c r="E204" s="432"/>
      <c r="F204" s="432"/>
      <c r="G204" s="432"/>
      <c r="H204" s="432"/>
      <c r="I204" s="432"/>
      <c r="J204" s="432"/>
      <c r="K204" s="432"/>
      <c r="L204" s="432"/>
      <c r="M204" s="432"/>
      <c r="N204" s="432"/>
      <c r="O204" s="432"/>
      <c r="P204" s="432"/>
      <c r="Q204" s="432"/>
      <c r="R204" s="432"/>
      <c r="S204" s="432"/>
      <c r="T204" s="432"/>
      <c r="U204" s="432"/>
    </row>
    <row r="205" ht="12.75" customHeight="1">
      <c r="A205" s="432"/>
      <c r="B205" s="432"/>
      <c r="C205" s="432"/>
      <c r="D205" s="432"/>
      <c r="E205" s="432"/>
      <c r="F205" s="432"/>
      <c r="G205" s="432"/>
      <c r="H205" s="432"/>
      <c r="I205" s="432"/>
      <c r="J205" s="432"/>
      <c r="K205" s="432"/>
      <c r="L205" s="432"/>
      <c r="M205" s="432"/>
      <c r="N205" s="432"/>
      <c r="O205" s="432"/>
      <c r="P205" s="432"/>
      <c r="Q205" s="432"/>
      <c r="R205" s="432"/>
      <c r="S205" s="432"/>
      <c r="T205" s="432"/>
      <c r="U205" s="432"/>
    </row>
    <row r="206" ht="12.75" customHeight="1">
      <c r="A206" s="432"/>
      <c r="B206" s="432"/>
      <c r="C206" s="432"/>
      <c r="D206" s="432"/>
      <c r="E206" s="432"/>
      <c r="F206" s="432"/>
      <c r="G206" s="432"/>
      <c r="H206" s="432"/>
      <c r="I206" s="432"/>
      <c r="J206" s="432"/>
      <c r="K206" s="432"/>
      <c r="L206" s="432"/>
      <c r="M206" s="432"/>
      <c r="N206" s="432"/>
      <c r="O206" s="432"/>
      <c r="P206" s="432"/>
      <c r="Q206" s="432"/>
      <c r="R206" s="432"/>
      <c r="S206" s="432"/>
      <c r="T206" s="432"/>
      <c r="U206" s="432"/>
    </row>
    <row r="207" ht="12.75" customHeight="1">
      <c r="A207" s="432"/>
      <c r="B207" s="432"/>
      <c r="C207" s="432"/>
      <c r="D207" s="432"/>
      <c r="E207" s="432"/>
      <c r="F207" s="432"/>
      <c r="G207" s="432"/>
      <c r="H207" s="432"/>
      <c r="I207" s="432"/>
      <c r="J207" s="432"/>
      <c r="K207" s="432"/>
      <c r="L207" s="432"/>
      <c r="M207" s="432"/>
      <c r="N207" s="432"/>
      <c r="O207" s="432"/>
      <c r="P207" s="432"/>
      <c r="Q207" s="432"/>
      <c r="R207" s="432"/>
      <c r="S207" s="432"/>
      <c r="T207" s="432"/>
      <c r="U207" s="432"/>
    </row>
    <row r="208" ht="12.75" customHeight="1">
      <c r="A208" s="432"/>
      <c r="B208" s="432"/>
      <c r="C208" s="432"/>
      <c r="D208" s="432"/>
      <c r="E208" s="432"/>
      <c r="F208" s="432"/>
      <c r="G208" s="432"/>
      <c r="H208" s="432"/>
      <c r="I208" s="432"/>
      <c r="J208" s="432"/>
      <c r="K208" s="432"/>
      <c r="L208" s="432"/>
      <c r="M208" s="432"/>
      <c r="N208" s="432"/>
      <c r="O208" s="432"/>
      <c r="P208" s="432"/>
      <c r="Q208" s="432"/>
      <c r="R208" s="432"/>
      <c r="S208" s="432"/>
      <c r="T208" s="432"/>
      <c r="U208" s="432"/>
    </row>
    <row r="209" ht="12.75" customHeight="1">
      <c r="A209" s="432"/>
      <c r="B209" s="432"/>
      <c r="C209" s="432"/>
      <c r="D209" s="432"/>
      <c r="E209" s="432"/>
      <c r="F209" s="432"/>
      <c r="G209" s="432"/>
      <c r="H209" s="432"/>
      <c r="I209" s="432"/>
      <c r="J209" s="432"/>
      <c r="K209" s="432"/>
      <c r="L209" s="432"/>
      <c r="M209" s="432"/>
      <c r="N209" s="432"/>
      <c r="O209" s="432"/>
      <c r="P209" s="432"/>
      <c r="Q209" s="432"/>
      <c r="R209" s="432"/>
      <c r="S209" s="432"/>
      <c r="T209" s="432"/>
      <c r="U209" s="432"/>
    </row>
    <row r="210" ht="12.75" customHeight="1">
      <c r="A210" s="432"/>
      <c r="B210" s="432"/>
      <c r="C210" s="432"/>
      <c r="D210" s="432"/>
      <c r="E210" s="432"/>
      <c r="F210" s="432"/>
      <c r="G210" s="432"/>
      <c r="H210" s="432"/>
      <c r="I210" s="432"/>
      <c r="J210" s="432"/>
      <c r="K210" s="432"/>
      <c r="L210" s="432"/>
      <c r="M210" s="432"/>
      <c r="N210" s="432"/>
      <c r="O210" s="432"/>
      <c r="P210" s="432"/>
      <c r="Q210" s="432"/>
      <c r="R210" s="432"/>
      <c r="S210" s="432"/>
      <c r="T210" s="432"/>
      <c r="U210" s="432"/>
    </row>
    <row r="211" ht="12.75" customHeight="1">
      <c r="A211" s="432"/>
      <c r="B211" s="432"/>
      <c r="C211" s="432"/>
      <c r="D211" s="432"/>
      <c r="E211" s="432"/>
      <c r="F211" s="432"/>
      <c r="G211" s="432"/>
      <c r="H211" s="432"/>
      <c r="I211" s="432"/>
      <c r="J211" s="432"/>
      <c r="K211" s="432"/>
      <c r="L211" s="432"/>
      <c r="M211" s="432"/>
      <c r="N211" s="432"/>
      <c r="O211" s="432"/>
      <c r="P211" s="432"/>
      <c r="Q211" s="432"/>
      <c r="R211" s="432"/>
      <c r="S211" s="432"/>
      <c r="T211" s="432"/>
      <c r="U211" s="432"/>
    </row>
    <row r="212" ht="12.75" customHeight="1">
      <c r="A212" s="432"/>
      <c r="B212" s="432"/>
      <c r="C212" s="432"/>
      <c r="D212" s="432"/>
      <c r="E212" s="432"/>
      <c r="F212" s="432"/>
      <c r="G212" s="432"/>
      <c r="H212" s="432"/>
      <c r="I212" s="432"/>
      <c r="J212" s="432"/>
      <c r="K212" s="432"/>
      <c r="L212" s="432"/>
      <c r="M212" s="432"/>
      <c r="N212" s="432"/>
      <c r="O212" s="432"/>
      <c r="P212" s="432"/>
      <c r="Q212" s="432"/>
      <c r="R212" s="432"/>
      <c r="S212" s="432"/>
      <c r="T212" s="432"/>
      <c r="U212" s="432"/>
    </row>
    <row r="213" ht="12.75" customHeight="1">
      <c r="A213" s="432"/>
      <c r="B213" s="432"/>
      <c r="C213" s="432"/>
      <c r="D213" s="432"/>
      <c r="E213" s="432"/>
      <c r="F213" s="432"/>
      <c r="G213" s="432"/>
      <c r="H213" s="432"/>
      <c r="I213" s="432"/>
      <c r="J213" s="432"/>
      <c r="K213" s="432"/>
      <c r="L213" s="432"/>
      <c r="M213" s="432"/>
      <c r="N213" s="432"/>
      <c r="O213" s="432"/>
      <c r="P213" s="432"/>
      <c r="Q213" s="432"/>
      <c r="R213" s="432"/>
      <c r="S213" s="432"/>
      <c r="T213" s="432"/>
      <c r="U213" s="432"/>
    </row>
    <row r="214" ht="12.75" customHeight="1">
      <c r="A214" s="432"/>
      <c r="B214" s="432"/>
      <c r="C214" s="432"/>
      <c r="D214" s="432"/>
      <c r="E214" s="432"/>
      <c r="F214" s="432"/>
      <c r="G214" s="432"/>
      <c r="H214" s="432"/>
      <c r="I214" s="432"/>
      <c r="J214" s="432"/>
      <c r="K214" s="432"/>
      <c r="L214" s="432"/>
      <c r="M214" s="432"/>
      <c r="N214" s="432"/>
      <c r="O214" s="432"/>
      <c r="P214" s="432"/>
      <c r="Q214" s="432"/>
      <c r="R214" s="432"/>
      <c r="S214" s="432"/>
      <c r="T214" s="432"/>
      <c r="U214" s="432"/>
    </row>
    <row r="215" ht="12.75" customHeight="1">
      <c r="A215" s="432"/>
      <c r="B215" s="432"/>
      <c r="C215" s="432"/>
      <c r="D215" s="432"/>
      <c r="E215" s="432"/>
      <c r="F215" s="432"/>
      <c r="G215" s="432"/>
      <c r="H215" s="432"/>
      <c r="I215" s="432"/>
      <c r="J215" s="432"/>
      <c r="K215" s="432"/>
      <c r="L215" s="432"/>
      <c r="M215" s="432"/>
      <c r="N215" s="432"/>
      <c r="O215" s="432"/>
      <c r="P215" s="432"/>
      <c r="Q215" s="432"/>
      <c r="R215" s="432"/>
      <c r="S215" s="432"/>
      <c r="T215" s="432"/>
      <c r="U215" s="432"/>
    </row>
    <row r="216" ht="12.75" customHeight="1">
      <c r="A216" s="432"/>
      <c r="B216" s="432"/>
      <c r="C216" s="432"/>
      <c r="D216" s="432"/>
      <c r="E216" s="432"/>
      <c r="F216" s="432"/>
      <c r="G216" s="432"/>
      <c r="H216" s="432"/>
      <c r="I216" s="432"/>
      <c r="J216" s="432"/>
      <c r="K216" s="432"/>
      <c r="L216" s="432"/>
      <c r="M216" s="432"/>
      <c r="N216" s="432"/>
      <c r="O216" s="432"/>
      <c r="P216" s="432"/>
      <c r="Q216" s="432"/>
      <c r="R216" s="432"/>
      <c r="S216" s="432"/>
      <c r="T216" s="432"/>
      <c r="U216" s="432"/>
    </row>
    <row r="217" ht="12.75" customHeight="1">
      <c r="A217" s="432"/>
      <c r="B217" s="432"/>
      <c r="C217" s="432"/>
      <c r="D217" s="432"/>
      <c r="E217" s="432"/>
      <c r="F217" s="432"/>
      <c r="G217" s="432"/>
      <c r="H217" s="432"/>
      <c r="I217" s="432"/>
      <c r="J217" s="432"/>
      <c r="K217" s="432"/>
      <c r="L217" s="432"/>
      <c r="M217" s="432"/>
      <c r="N217" s="432"/>
      <c r="O217" s="432"/>
      <c r="P217" s="432"/>
      <c r="Q217" s="432"/>
      <c r="R217" s="432"/>
      <c r="S217" s="432"/>
      <c r="T217" s="432"/>
      <c r="U217" s="432"/>
    </row>
    <row r="218" ht="12.75" customHeight="1">
      <c r="A218" s="432"/>
      <c r="B218" s="432"/>
      <c r="C218" s="432"/>
      <c r="D218" s="432"/>
      <c r="E218" s="432"/>
      <c r="F218" s="432"/>
      <c r="G218" s="432"/>
      <c r="H218" s="432"/>
      <c r="I218" s="432"/>
      <c r="J218" s="432"/>
      <c r="K218" s="432"/>
      <c r="L218" s="432"/>
      <c r="M218" s="432"/>
      <c r="N218" s="432"/>
      <c r="O218" s="432"/>
      <c r="P218" s="432"/>
      <c r="Q218" s="432"/>
      <c r="R218" s="432"/>
      <c r="S218" s="432"/>
      <c r="T218" s="432"/>
      <c r="U218" s="432"/>
    </row>
    <row r="219" ht="12.75" customHeight="1">
      <c r="A219" s="432"/>
      <c r="B219" s="432"/>
      <c r="C219" s="432"/>
      <c r="D219" s="432"/>
      <c r="E219" s="432"/>
      <c r="F219" s="432"/>
      <c r="G219" s="432"/>
      <c r="H219" s="432"/>
      <c r="I219" s="432"/>
      <c r="J219" s="432"/>
      <c r="K219" s="432"/>
      <c r="L219" s="432"/>
      <c r="M219" s="432"/>
      <c r="N219" s="432"/>
      <c r="O219" s="432"/>
      <c r="P219" s="432"/>
      <c r="Q219" s="432"/>
      <c r="R219" s="432"/>
      <c r="S219" s="432"/>
      <c r="T219" s="432"/>
      <c r="U219" s="432"/>
    </row>
    <row r="220" ht="12.75" customHeight="1">
      <c r="A220" s="432"/>
      <c r="B220" s="432"/>
      <c r="C220" s="432"/>
      <c r="D220" s="432"/>
      <c r="E220" s="432"/>
      <c r="F220" s="432"/>
      <c r="G220" s="432"/>
      <c r="H220" s="432"/>
      <c r="I220" s="432"/>
      <c r="J220" s="432"/>
      <c r="K220" s="432"/>
      <c r="L220" s="432"/>
      <c r="M220" s="432"/>
      <c r="N220" s="432"/>
      <c r="O220" s="432"/>
      <c r="P220" s="432"/>
      <c r="Q220" s="432"/>
      <c r="R220" s="432"/>
      <c r="S220" s="432"/>
      <c r="T220" s="432"/>
      <c r="U220" s="432"/>
    </row>
    <row r="221" ht="12.75" customHeight="1">
      <c r="A221" s="432"/>
      <c r="B221" s="432"/>
      <c r="C221" s="432"/>
      <c r="D221" s="432"/>
      <c r="E221" s="432"/>
      <c r="F221" s="432"/>
      <c r="G221" s="432"/>
      <c r="H221" s="432"/>
      <c r="I221" s="432"/>
      <c r="J221" s="432"/>
      <c r="K221" s="432"/>
      <c r="L221" s="432"/>
      <c r="M221" s="432"/>
      <c r="N221" s="432"/>
      <c r="O221" s="432"/>
      <c r="P221" s="432"/>
      <c r="Q221" s="432"/>
      <c r="R221" s="432"/>
      <c r="S221" s="432"/>
      <c r="T221" s="432"/>
      <c r="U221" s="432"/>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pane ySplit="22.0" topLeftCell="A23" activePane="bottomLeft" state="frozen"/>
      <selection activeCell="B24" sqref="B24" pane="bottomLeft"/>
    </sheetView>
  </sheetViews>
  <sheetFormatPr customHeight="1" defaultColWidth="12.63" defaultRowHeight="15.0"/>
  <cols>
    <col customWidth="1" min="1" max="1" width="7.13"/>
    <col customWidth="1" min="2" max="2" width="10.88"/>
    <col customWidth="1" min="3" max="3" width="18.13"/>
    <col customWidth="1" min="4" max="4" width="13.38"/>
    <col customWidth="1" min="5" max="5" width="17.13"/>
    <col customWidth="1" min="6" max="6" width="23.25"/>
    <col customWidth="1" min="7" max="10" width="10.13"/>
    <col customWidth="1" min="11" max="11" width="13.5"/>
    <col customWidth="1" min="12" max="12" width="12.5"/>
    <col customWidth="1" min="13" max="13" width="14.5"/>
    <col customWidth="1" min="14" max="14" width="5.5"/>
    <col customWidth="1" min="15" max="15" width="27.88"/>
    <col customWidth="1" hidden="1" min="16" max="16" width="26.75"/>
    <col customWidth="1" min="17" max="17" width="15.38"/>
    <col customWidth="1" min="18" max="18" width="5.5"/>
    <col customWidth="1" min="19" max="19" width="14.0"/>
    <col customWidth="1" min="20" max="20" width="5.13"/>
    <col customWidth="1" min="21" max="21" width="27.13"/>
    <col customWidth="1" min="22" max="22" width="13.25"/>
    <col customWidth="1" min="23" max="23" width="6.0"/>
    <col customWidth="1" min="24" max="24" width="4.38"/>
    <col customWidth="1" min="25" max="25" width="4.88"/>
    <col customWidth="1" min="26" max="26" width="6.25"/>
    <col customWidth="1" min="27" max="27" width="5.88"/>
    <col customWidth="1" min="28" max="28" width="6.63"/>
    <col customWidth="1" min="29" max="29" width="33.5"/>
    <col customWidth="1" min="30" max="30" width="7.63"/>
    <col customWidth="1" min="31" max="31" width="9.13"/>
    <col customWidth="1" min="32" max="32" width="8.13"/>
    <col customWidth="1" min="33" max="33" width="8.0"/>
    <col customWidth="1" min="34" max="34" width="8.63"/>
    <col customWidth="1" min="35" max="35" width="6.38"/>
    <col customWidth="1" min="36" max="37" width="20.13"/>
    <col customWidth="1" min="38" max="38" width="16.5"/>
    <col customWidth="1" min="39" max="39" width="19.13"/>
    <col customWidth="1" hidden="1" min="40" max="40" width="13.0"/>
    <col customWidth="1" hidden="1" min="41" max="41" width="16.25"/>
    <col customWidth="1" hidden="1" min="42" max="42" width="18.38"/>
    <col customWidth="1" min="43" max="62" width="10.0"/>
  </cols>
  <sheetData>
    <row r="1" ht="16.5" hidden="1" customHeight="1">
      <c r="A1" s="53" t="s">
        <v>61</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5"/>
      <c r="AQ1" s="56"/>
      <c r="AR1" s="56"/>
      <c r="AS1" s="56"/>
      <c r="AT1" s="56"/>
      <c r="AU1" s="56"/>
      <c r="AV1" s="56"/>
      <c r="AW1" s="56"/>
      <c r="AX1" s="56"/>
      <c r="AY1" s="56"/>
      <c r="AZ1" s="56"/>
      <c r="BA1" s="56"/>
      <c r="BB1" s="56"/>
      <c r="BC1" s="56"/>
      <c r="BD1" s="56"/>
      <c r="BE1" s="56"/>
      <c r="BF1" s="56"/>
      <c r="BG1" s="56"/>
      <c r="BH1" s="56"/>
      <c r="BI1" s="56"/>
      <c r="BJ1" s="56"/>
    </row>
    <row r="2" ht="24.0" hidden="1" customHeight="1">
      <c r="A2" s="57"/>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9"/>
      <c r="AQ2" s="56"/>
      <c r="AR2" s="56"/>
      <c r="AS2" s="56"/>
      <c r="AT2" s="56"/>
      <c r="AU2" s="56"/>
      <c r="AV2" s="56"/>
      <c r="AW2" s="56"/>
      <c r="AX2" s="56"/>
      <c r="AY2" s="56"/>
      <c r="AZ2" s="56"/>
      <c r="BA2" s="56"/>
      <c r="BB2" s="56"/>
      <c r="BC2" s="56"/>
      <c r="BD2" s="56"/>
      <c r="BE2" s="56"/>
      <c r="BF2" s="56"/>
      <c r="BG2" s="56"/>
      <c r="BH2" s="56"/>
      <c r="BI2" s="56"/>
      <c r="BJ2" s="56"/>
    </row>
    <row r="3" ht="13.5" hidden="1" customHeight="1">
      <c r="A3" s="60"/>
      <c r="B3" s="61"/>
      <c r="C3" s="62"/>
      <c r="D3" s="60"/>
      <c r="E3" s="60"/>
      <c r="F3" s="63"/>
      <c r="G3" s="63"/>
      <c r="H3" s="63"/>
      <c r="I3" s="63"/>
      <c r="J3" s="63"/>
      <c r="K3" s="64"/>
      <c r="L3" s="63"/>
      <c r="M3" s="63"/>
      <c r="N3" s="65"/>
      <c r="O3" s="63"/>
      <c r="P3" s="63"/>
      <c r="Q3" s="63"/>
      <c r="R3" s="65"/>
      <c r="S3" s="66"/>
      <c r="T3" s="63"/>
      <c r="U3" s="63"/>
      <c r="V3" s="63"/>
      <c r="W3" s="63"/>
      <c r="X3" s="63"/>
      <c r="Y3" s="63"/>
      <c r="Z3" s="63"/>
      <c r="AA3" s="63"/>
      <c r="AB3" s="63"/>
      <c r="AC3" s="63"/>
      <c r="AD3" s="63"/>
      <c r="AE3" s="63"/>
      <c r="AF3" s="63"/>
      <c r="AG3" s="67"/>
      <c r="AH3" s="63"/>
      <c r="AI3" s="63"/>
      <c r="AJ3" s="63"/>
      <c r="AK3" s="63"/>
      <c r="AL3" s="63"/>
      <c r="AM3" s="63"/>
      <c r="AN3" s="63"/>
      <c r="AO3" s="63"/>
      <c r="AP3" s="63"/>
      <c r="AQ3" s="56"/>
      <c r="AR3" s="56"/>
      <c r="AS3" s="56"/>
      <c r="AT3" s="56"/>
      <c r="AU3" s="56"/>
      <c r="AV3" s="56"/>
      <c r="AW3" s="56"/>
      <c r="AX3" s="56"/>
      <c r="AY3" s="56"/>
      <c r="AZ3" s="56"/>
      <c r="BA3" s="56"/>
      <c r="BB3" s="56"/>
      <c r="BC3" s="56"/>
      <c r="BD3" s="56"/>
      <c r="BE3" s="56"/>
      <c r="BF3" s="56"/>
      <c r="BG3" s="56"/>
      <c r="BH3" s="56"/>
      <c r="BI3" s="56"/>
      <c r="BJ3" s="56"/>
    </row>
    <row r="4" hidden="1">
      <c r="A4" s="60"/>
      <c r="B4" s="61"/>
      <c r="C4" s="68" t="s">
        <v>62</v>
      </c>
      <c r="D4" s="48"/>
      <c r="E4" s="48"/>
      <c r="F4" s="48"/>
      <c r="G4" s="48"/>
      <c r="H4" s="48"/>
      <c r="I4" s="48"/>
      <c r="J4" s="48"/>
      <c r="K4" s="48"/>
      <c r="L4" s="48"/>
      <c r="M4" s="48"/>
      <c r="N4" s="48"/>
      <c r="O4" s="69"/>
      <c r="P4" s="56"/>
      <c r="Q4" s="56"/>
      <c r="R4" s="70"/>
      <c r="S4" s="68" t="s">
        <v>63</v>
      </c>
      <c r="T4" s="48"/>
      <c r="U4" s="48"/>
      <c r="V4" s="48"/>
      <c r="W4" s="48"/>
      <c r="X4" s="48"/>
      <c r="Y4" s="48"/>
      <c r="Z4" s="48"/>
      <c r="AA4" s="48"/>
      <c r="AB4" s="48"/>
      <c r="AC4" s="48"/>
      <c r="AD4" s="48"/>
      <c r="AE4" s="48"/>
      <c r="AF4" s="48"/>
      <c r="AG4" s="48"/>
      <c r="AH4" s="69"/>
      <c r="AI4" s="71"/>
      <c r="AJ4" s="71"/>
      <c r="AK4" s="71"/>
      <c r="AL4" s="71"/>
      <c r="AM4" s="71"/>
      <c r="AN4" s="71"/>
      <c r="AO4" s="71"/>
      <c r="AP4" s="71"/>
      <c r="AQ4" s="56"/>
      <c r="AR4" s="56"/>
      <c r="AS4" s="56"/>
      <c r="AT4" s="56"/>
      <c r="AU4" s="56"/>
      <c r="AV4" s="56"/>
      <c r="AW4" s="56"/>
      <c r="AX4" s="56"/>
      <c r="AY4" s="56"/>
      <c r="AZ4" s="56"/>
      <c r="BA4" s="56"/>
      <c r="BB4" s="56"/>
      <c r="BC4" s="56"/>
      <c r="BD4" s="56"/>
      <c r="BE4" s="56"/>
      <c r="BF4" s="56"/>
      <c r="BG4" s="56"/>
      <c r="BH4" s="56"/>
      <c r="BI4" s="56"/>
      <c r="BJ4" s="56"/>
    </row>
    <row r="5" ht="59.25" hidden="1" customHeight="1">
      <c r="A5" s="60"/>
      <c r="B5" s="61"/>
      <c r="C5" s="72" t="s">
        <v>64</v>
      </c>
      <c r="D5" s="73"/>
      <c r="E5" s="74" t="s">
        <v>65</v>
      </c>
      <c r="F5" s="75"/>
      <c r="G5" s="75"/>
      <c r="H5" s="75"/>
      <c r="I5" s="75"/>
      <c r="J5" s="75"/>
      <c r="K5" s="75"/>
      <c r="L5" s="75"/>
      <c r="M5" s="75"/>
      <c r="N5" s="75"/>
      <c r="O5" s="73"/>
      <c r="P5" s="56"/>
      <c r="Q5" s="56"/>
      <c r="R5" s="70"/>
      <c r="S5" s="76" t="s">
        <v>66</v>
      </c>
      <c r="T5" s="75"/>
      <c r="U5" s="77"/>
      <c r="V5" s="78" t="s">
        <v>67</v>
      </c>
      <c r="W5" s="75"/>
      <c r="X5" s="75"/>
      <c r="Y5" s="75"/>
      <c r="Z5" s="75"/>
      <c r="AA5" s="75"/>
      <c r="AB5" s="75"/>
      <c r="AC5" s="75"/>
      <c r="AD5" s="75"/>
      <c r="AE5" s="75"/>
      <c r="AF5" s="75"/>
      <c r="AG5" s="75"/>
      <c r="AH5" s="73"/>
      <c r="AI5" s="79"/>
      <c r="AJ5" s="79"/>
      <c r="AK5" s="79"/>
      <c r="AL5" s="79"/>
      <c r="AM5" s="79"/>
      <c r="AN5" s="79"/>
      <c r="AO5" s="79"/>
      <c r="AP5" s="79"/>
      <c r="AQ5" s="56"/>
      <c r="AR5" s="56"/>
      <c r="AS5" s="56"/>
      <c r="AT5" s="56"/>
      <c r="AU5" s="56"/>
      <c r="AV5" s="56"/>
      <c r="AW5" s="56"/>
      <c r="AX5" s="56"/>
      <c r="AY5" s="56"/>
      <c r="AZ5" s="56"/>
      <c r="BA5" s="56"/>
      <c r="BB5" s="56"/>
      <c r="BC5" s="56"/>
      <c r="BD5" s="56"/>
      <c r="BE5" s="56"/>
      <c r="BF5" s="56"/>
      <c r="BG5" s="56"/>
      <c r="BH5" s="56"/>
      <c r="BI5" s="56"/>
      <c r="BJ5" s="56"/>
    </row>
    <row r="6" ht="75.0" hidden="1" customHeight="1">
      <c r="A6" s="60"/>
      <c r="B6" s="61"/>
      <c r="C6" s="72" t="s">
        <v>68</v>
      </c>
      <c r="D6" s="73"/>
      <c r="E6" s="74" t="s">
        <v>69</v>
      </c>
      <c r="F6" s="75"/>
      <c r="G6" s="75"/>
      <c r="H6" s="75"/>
      <c r="I6" s="75"/>
      <c r="J6" s="75"/>
      <c r="K6" s="75"/>
      <c r="L6" s="75"/>
      <c r="M6" s="75"/>
      <c r="N6" s="75"/>
      <c r="O6" s="73"/>
      <c r="P6" s="56"/>
      <c r="Q6" s="56"/>
      <c r="R6" s="70"/>
      <c r="S6" s="76" t="s">
        <v>70</v>
      </c>
      <c r="T6" s="75"/>
      <c r="U6" s="77"/>
      <c r="V6" s="78" t="s">
        <v>71</v>
      </c>
      <c r="W6" s="75"/>
      <c r="X6" s="75"/>
      <c r="Y6" s="75"/>
      <c r="Z6" s="75"/>
      <c r="AA6" s="75"/>
      <c r="AB6" s="75"/>
      <c r="AC6" s="75"/>
      <c r="AD6" s="75"/>
      <c r="AE6" s="75"/>
      <c r="AF6" s="75"/>
      <c r="AG6" s="75"/>
      <c r="AH6" s="73"/>
      <c r="AI6" s="79"/>
      <c r="AJ6" s="79"/>
      <c r="AK6" s="79"/>
      <c r="AL6" s="79"/>
      <c r="AM6" s="79"/>
      <c r="AN6" s="79"/>
      <c r="AO6" s="79"/>
      <c r="AP6" s="79"/>
      <c r="AQ6" s="56"/>
      <c r="AR6" s="56"/>
      <c r="AS6" s="56"/>
      <c r="AT6" s="56"/>
      <c r="AU6" s="56"/>
      <c r="AV6" s="56"/>
      <c r="AW6" s="56"/>
      <c r="AX6" s="56"/>
      <c r="AY6" s="56"/>
      <c r="AZ6" s="56"/>
      <c r="BA6" s="56"/>
      <c r="BB6" s="56"/>
      <c r="BC6" s="56"/>
      <c r="BD6" s="56"/>
      <c r="BE6" s="56"/>
      <c r="BF6" s="56"/>
      <c r="BG6" s="56"/>
      <c r="BH6" s="56"/>
      <c r="BI6" s="56"/>
      <c r="BJ6" s="56"/>
    </row>
    <row r="7" ht="48.0" hidden="1" customHeight="1">
      <c r="A7" s="60"/>
      <c r="B7" s="61"/>
      <c r="C7" s="72" t="s">
        <v>72</v>
      </c>
      <c r="D7" s="73"/>
      <c r="E7" s="74" t="s">
        <v>73</v>
      </c>
      <c r="F7" s="75"/>
      <c r="G7" s="75"/>
      <c r="H7" s="75"/>
      <c r="I7" s="75"/>
      <c r="J7" s="75"/>
      <c r="K7" s="75"/>
      <c r="L7" s="75"/>
      <c r="M7" s="75"/>
      <c r="N7" s="75"/>
      <c r="O7" s="73"/>
      <c r="P7" s="56"/>
      <c r="Q7" s="56"/>
      <c r="R7" s="70"/>
      <c r="S7" s="76" t="s">
        <v>74</v>
      </c>
      <c r="T7" s="75"/>
      <c r="U7" s="77"/>
      <c r="V7" s="78" t="s">
        <v>75</v>
      </c>
      <c r="W7" s="75"/>
      <c r="X7" s="75"/>
      <c r="Y7" s="75"/>
      <c r="Z7" s="75"/>
      <c r="AA7" s="75"/>
      <c r="AB7" s="75"/>
      <c r="AC7" s="75"/>
      <c r="AD7" s="75"/>
      <c r="AE7" s="75"/>
      <c r="AF7" s="75"/>
      <c r="AG7" s="75"/>
      <c r="AH7" s="73"/>
      <c r="AI7" s="79"/>
      <c r="AJ7" s="79"/>
      <c r="AK7" s="79"/>
      <c r="AL7" s="79"/>
      <c r="AM7" s="79"/>
      <c r="AN7" s="79"/>
      <c r="AO7" s="79"/>
      <c r="AP7" s="79"/>
      <c r="AQ7" s="56"/>
      <c r="AR7" s="56"/>
      <c r="AS7" s="56"/>
      <c r="AT7" s="56"/>
      <c r="AU7" s="56"/>
      <c r="AV7" s="56"/>
      <c r="AW7" s="56"/>
      <c r="AX7" s="56"/>
      <c r="AY7" s="56"/>
      <c r="AZ7" s="56"/>
      <c r="BA7" s="56"/>
      <c r="BB7" s="56"/>
      <c r="BC7" s="56"/>
      <c r="BD7" s="56"/>
      <c r="BE7" s="56"/>
      <c r="BF7" s="56"/>
      <c r="BG7" s="56"/>
      <c r="BH7" s="56"/>
      <c r="BI7" s="56"/>
      <c r="BJ7" s="56"/>
    </row>
    <row r="8" ht="101.25" hidden="1" customHeight="1">
      <c r="A8" s="60"/>
      <c r="B8" s="61"/>
      <c r="C8" s="72" t="s">
        <v>76</v>
      </c>
      <c r="D8" s="73"/>
      <c r="E8" s="74" t="s">
        <v>77</v>
      </c>
      <c r="F8" s="75"/>
      <c r="G8" s="75"/>
      <c r="H8" s="75"/>
      <c r="I8" s="75"/>
      <c r="J8" s="75"/>
      <c r="K8" s="75"/>
      <c r="L8" s="75"/>
      <c r="M8" s="75"/>
      <c r="N8" s="75"/>
      <c r="O8" s="73"/>
      <c r="P8" s="56"/>
      <c r="Q8" s="56"/>
      <c r="R8" s="70"/>
      <c r="S8" s="76" t="s">
        <v>78</v>
      </c>
      <c r="T8" s="75"/>
      <c r="U8" s="77"/>
      <c r="V8" s="78" t="s">
        <v>79</v>
      </c>
      <c r="W8" s="75"/>
      <c r="X8" s="75"/>
      <c r="Y8" s="75"/>
      <c r="Z8" s="75"/>
      <c r="AA8" s="75"/>
      <c r="AB8" s="75"/>
      <c r="AC8" s="75"/>
      <c r="AD8" s="75"/>
      <c r="AE8" s="75"/>
      <c r="AF8" s="75"/>
      <c r="AG8" s="75"/>
      <c r="AH8" s="73"/>
      <c r="AI8" s="79"/>
      <c r="AJ8" s="79"/>
      <c r="AK8" s="79"/>
      <c r="AL8" s="79"/>
      <c r="AM8" s="79"/>
      <c r="AN8" s="79"/>
      <c r="AO8" s="79"/>
      <c r="AP8" s="79"/>
      <c r="AQ8" s="56"/>
      <c r="AR8" s="56"/>
      <c r="AS8" s="56"/>
      <c r="AT8" s="56"/>
      <c r="AU8" s="56"/>
      <c r="AV8" s="56"/>
      <c r="AW8" s="56"/>
      <c r="AX8" s="56"/>
      <c r="AY8" s="56"/>
      <c r="AZ8" s="56"/>
      <c r="BA8" s="56"/>
      <c r="BB8" s="56"/>
      <c r="BC8" s="56"/>
      <c r="BD8" s="56"/>
      <c r="BE8" s="56"/>
      <c r="BF8" s="56"/>
      <c r="BG8" s="56"/>
      <c r="BH8" s="56"/>
      <c r="BI8" s="56"/>
      <c r="BJ8" s="56"/>
    </row>
    <row r="9" ht="42.0" hidden="1" customHeight="1">
      <c r="A9" s="62"/>
      <c r="B9" s="80"/>
      <c r="C9" s="72" t="s">
        <v>80</v>
      </c>
      <c r="D9" s="73"/>
      <c r="E9" s="74" t="s">
        <v>81</v>
      </c>
      <c r="F9" s="75"/>
      <c r="G9" s="75"/>
      <c r="H9" s="75"/>
      <c r="I9" s="75"/>
      <c r="J9" s="75"/>
      <c r="K9" s="75"/>
      <c r="L9" s="75"/>
      <c r="M9" s="75"/>
      <c r="N9" s="75"/>
      <c r="O9" s="73"/>
      <c r="P9" s="56"/>
      <c r="Q9" s="56"/>
      <c r="R9" s="70"/>
      <c r="S9" s="76" t="s">
        <v>82</v>
      </c>
      <c r="T9" s="75"/>
      <c r="U9" s="77"/>
      <c r="V9" s="81" t="s">
        <v>83</v>
      </c>
      <c r="W9" s="75"/>
      <c r="X9" s="75"/>
      <c r="Y9" s="75"/>
      <c r="Z9" s="75"/>
      <c r="AA9" s="75"/>
      <c r="AB9" s="75"/>
      <c r="AC9" s="75"/>
      <c r="AD9" s="75"/>
      <c r="AE9" s="75"/>
      <c r="AF9" s="75"/>
      <c r="AG9" s="75"/>
      <c r="AH9" s="73"/>
      <c r="AI9" s="79"/>
      <c r="AJ9" s="79"/>
      <c r="AK9" s="79"/>
      <c r="AL9" s="79"/>
      <c r="AM9" s="79"/>
      <c r="AN9" s="79"/>
      <c r="AO9" s="79"/>
      <c r="AP9" s="79"/>
      <c r="AQ9" s="56"/>
      <c r="AR9" s="56"/>
      <c r="AS9" s="56"/>
      <c r="AT9" s="56"/>
      <c r="AU9" s="56"/>
      <c r="AV9" s="56"/>
      <c r="AW9" s="56"/>
      <c r="AX9" s="56"/>
      <c r="AY9" s="56"/>
      <c r="AZ9" s="56"/>
      <c r="BA9" s="56"/>
      <c r="BB9" s="56"/>
      <c r="BC9" s="56"/>
      <c r="BD9" s="56"/>
      <c r="BE9" s="56"/>
      <c r="BF9" s="56"/>
      <c r="BG9" s="56"/>
      <c r="BH9" s="56"/>
      <c r="BI9" s="56"/>
      <c r="BJ9" s="56"/>
    </row>
    <row r="10" ht="69.0" hidden="1" customHeight="1">
      <c r="A10" s="62"/>
      <c r="B10" s="80"/>
      <c r="C10" s="72" t="s">
        <v>84</v>
      </c>
      <c r="D10" s="73"/>
      <c r="E10" s="74" t="s">
        <v>85</v>
      </c>
      <c r="F10" s="75"/>
      <c r="G10" s="75"/>
      <c r="H10" s="75"/>
      <c r="I10" s="75"/>
      <c r="J10" s="75"/>
      <c r="K10" s="75"/>
      <c r="L10" s="75"/>
      <c r="M10" s="75"/>
      <c r="N10" s="75"/>
      <c r="O10" s="73"/>
      <c r="P10" s="56"/>
      <c r="Q10" s="56"/>
      <c r="R10" s="70"/>
      <c r="S10" s="76" t="s">
        <v>86</v>
      </c>
      <c r="T10" s="75"/>
      <c r="U10" s="77"/>
      <c r="V10" s="81" t="s">
        <v>87</v>
      </c>
      <c r="W10" s="75"/>
      <c r="X10" s="75"/>
      <c r="Y10" s="75"/>
      <c r="Z10" s="75"/>
      <c r="AA10" s="75"/>
      <c r="AB10" s="75"/>
      <c r="AC10" s="75"/>
      <c r="AD10" s="75"/>
      <c r="AE10" s="75"/>
      <c r="AF10" s="75"/>
      <c r="AG10" s="75"/>
      <c r="AH10" s="73"/>
      <c r="AI10" s="79"/>
      <c r="AJ10" s="79"/>
      <c r="AK10" s="79"/>
      <c r="AL10" s="79"/>
      <c r="AM10" s="79"/>
      <c r="AN10" s="79"/>
      <c r="AO10" s="79"/>
      <c r="AP10" s="79"/>
      <c r="AQ10" s="56"/>
      <c r="AR10" s="56"/>
      <c r="AS10" s="56"/>
      <c r="AT10" s="56"/>
      <c r="AU10" s="56"/>
      <c r="AV10" s="56"/>
      <c r="AW10" s="56"/>
      <c r="AX10" s="56"/>
      <c r="AY10" s="56"/>
      <c r="AZ10" s="56"/>
      <c r="BA10" s="56"/>
      <c r="BB10" s="56"/>
      <c r="BC10" s="56"/>
      <c r="BD10" s="56"/>
      <c r="BE10" s="56"/>
      <c r="BF10" s="56"/>
      <c r="BG10" s="56"/>
      <c r="BH10" s="56"/>
      <c r="BI10" s="56"/>
      <c r="BJ10" s="56"/>
    </row>
    <row r="11" ht="26.25" hidden="1" customHeight="1">
      <c r="A11" s="82"/>
      <c r="B11" s="83"/>
      <c r="C11" s="84"/>
      <c r="D11" s="62"/>
      <c r="E11" s="62"/>
      <c r="F11" s="62"/>
      <c r="G11" s="62"/>
      <c r="H11" s="62"/>
      <c r="I11" s="62"/>
      <c r="J11" s="62"/>
      <c r="K11" s="62"/>
      <c r="L11" s="62"/>
      <c r="M11" s="62"/>
      <c r="N11" s="85"/>
      <c r="O11" s="62"/>
      <c r="P11" s="62"/>
      <c r="Q11" s="62"/>
      <c r="R11" s="85"/>
      <c r="S11" s="86"/>
      <c r="T11" s="86"/>
      <c r="U11" s="86"/>
      <c r="V11" s="86"/>
      <c r="W11" s="86"/>
      <c r="X11" s="79"/>
      <c r="Y11" s="79"/>
      <c r="Z11" s="79"/>
      <c r="AA11" s="79"/>
      <c r="AB11" s="79"/>
      <c r="AC11" s="87"/>
      <c r="AD11" s="79"/>
      <c r="AE11" s="79"/>
      <c r="AF11" s="79"/>
      <c r="AG11" s="79"/>
      <c r="AH11" s="88"/>
      <c r="AI11" s="88"/>
      <c r="AJ11" s="88"/>
      <c r="AK11" s="88"/>
      <c r="AL11" s="88"/>
      <c r="AM11" s="88"/>
      <c r="AN11" s="88"/>
      <c r="AO11" s="88"/>
      <c r="AP11" s="88"/>
      <c r="AQ11" s="56"/>
      <c r="AR11" s="56"/>
      <c r="AS11" s="56"/>
      <c r="AT11" s="56"/>
      <c r="AU11" s="56"/>
      <c r="AV11" s="56"/>
      <c r="AW11" s="56"/>
      <c r="AX11" s="56"/>
      <c r="AY11" s="56"/>
      <c r="AZ11" s="56"/>
      <c r="BA11" s="56"/>
      <c r="BB11" s="56"/>
      <c r="BC11" s="56"/>
      <c r="BD11" s="56"/>
      <c r="BE11" s="56"/>
      <c r="BF11" s="56"/>
      <c r="BG11" s="56"/>
      <c r="BH11" s="56"/>
      <c r="BI11" s="56"/>
      <c r="BJ11" s="56"/>
    </row>
    <row r="12" ht="26.25" hidden="1" customHeight="1">
      <c r="A12" s="82"/>
      <c r="B12" s="83"/>
      <c r="C12" s="84"/>
      <c r="D12" s="62"/>
      <c r="E12" s="62"/>
      <c r="F12" s="62"/>
      <c r="G12" s="62"/>
      <c r="H12" s="62"/>
      <c r="I12" s="62"/>
      <c r="J12" s="62"/>
      <c r="K12" s="62"/>
      <c r="L12" s="62"/>
      <c r="M12" s="62"/>
      <c r="N12" s="85"/>
      <c r="O12" s="62"/>
      <c r="P12" s="62"/>
      <c r="Q12" s="62"/>
      <c r="R12" s="85"/>
      <c r="S12" s="84"/>
      <c r="T12" s="82"/>
      <c r="U12" s="82"/>
      <c r="V12" s="82"/>
      <c r="W12" s="67"/>
      <c r="X12" s="67"/>
      <c r="Y12" s="67"/>
      <c r="Z12" s="67"/>
      <c r="AA12" s="67"/>
      <c r="AB12" s="67"/>
      <c r="AC12" s="63"/>
      <c r="AD12" s="67"/>
      <c r="AE12" s="67"/>
      <c r="AF12" s="67"/>
      <c r="AG12" s="67"/>
      <c r="AH12" s="67"/>
      <c r="AI12" s="67"/>
      <c r="AJ12" s="67"/>
      <c r="AK12" s="67"/>
      <c r="AL12" s="67"/>
      <c r="AM12" s="67"/>
      <c r="AN12" s="67"/>
      <c r="AO12" s="67"/>
      <c r="AP12" s="67"/>
      <c r="AQ12" s="56"/>
      <c r="AR12" s="56"/>
      <c r="AS12" s="56"/>
      <c r="AT12" s="56"/>
      <c r="AU12" s="56"/>
      <c r="AV12" s="56"/>
      <c r="AW12" s="56"/>
      <c r="AX12" s="56"/>
      <c r="AY12" s="56"/>
      <c r="AZ12" s="56"/>
      <c r="BA12" s="56"/>
      <c r="BB12" s="56"/>
      <c r="BC12" s="56"/>
      <c r="BD12" s="56"/>
      <c r="BE12" s="56"/>
      <c r="BF12" s="56"/>
      <c r="BG12" s="56"/>
      <c r="BH12" s="56"/>
      <c r="BI12" s="56"/>
      <c r="BJ12" s="56"/>
    </row>
    <row r="13" ht="26.25" hidden="1" customHeight="1">
      <c r="A13" s="89" t="s">
        <v>88</v>
      </c>
      <c r="B13" s="75"/>
      <c r="C13" s="75"/>
      <c r="D13" s="75"/>
      <c r="E13" s="75"/>
      <c r="F13" s="75"/>
      <c r="G13" s="75"/>
      <c r="H13" s="75"/>
      <c r="I13" s="75"/>
      <c r="J13" s="75"/>
      <c r="K13" s="75"/>
      <c r="L13" s="75"/>
      <c r="M13" s="75"/>
      <c r="N13" s="75"/>
      <c r="O13" s="75"/>
      <c r="P13" s="75"/>
      <c r="Q13" s="75"/>
      <c r="R13" s="75"/>
      <c r="S13" s="73"/>
      <c r="T13" s="82"/>
      <c r="U13" s="82"/>
      <c r="V13" s="82"/>
      <c r="W13" s="67"/>
      <c r="X13" s="67"/>
      <c r="Y13" s="67"/>
      <c r="Z13" s="67"/>
      <c r="AA13" s="67"/>
      <c r="AB13" s="67"/>
      <c r="AC13" s="63"/>
      <c r="AD13" s="67"/>
      <c r="AE13" s="67"/>
      <c r="AF13" s="67"/>
      <c r="AG13" s="67"/>
      <c r="AH13" s="67"/>
      <c r="AI13" s="67"/>
      <c r="AJ13" s="67"/>
      <c r="AK13" s="67"/>
      <c r="AL13" s="67"/>
      <c r="AM13" s="67"/>
      <c r="AN13" s="67"/>
      <c r="AO13" s="67"/>
      <c r="AP13" s="67"/>
      <c r="AQ13" s="56"/>
      <c r="AR13" s="56"/>
      <c r="AS13" s="56"/>
      <c r="AT13" s="56"/>
      <c r="AU13" s="56"/>
      <c r="AV13" s="56"/>
      <c r="AW13" s="56"/>
      <c r="AX13" s="56"/>
      <c r="AY13" s="56"/>
      <c r="AZ13" s="56"/>
      <c r="BA13" s="56"/>
      <c r="BB13" s="56"/>
      <c r="BC13" s="56"/>
      <c r="BD13" s="56"/>
      <c r="BE13" s="56"/>
      <c r="BF13" s="56"/>
      <c r="BG13" s="56"/>
      <c r="BH13" s="56"/>
      <c r="BI13" s="56"/>
      <c r="BJ13" s="56"/>
    </row>
    <row r="14" ht="26.25" hidden="1" customHeight="1">
      <c r="A14" s="90" t="s">
        <v>89</v>
      </c>
      <c r="B14" s="91"/>
      <c r="C14" s="92"/>
      <c r="D14" s="93" t="s">
        <v>90</v>
      </c>
      <c r="E14" s="91"/>
      <c r="F14" s="91"/>
      <c r="G14" s="91"/>
      <c r="H14" s="91"/>
      <c r="I14" s="91"/>
      <c r="J14" s="91"/>
      <c r="K14" s="91"/>
      <c r="L14" s="91"/>
      <c r="M14" s="91"/>
      <c r="N14" s="91"/>
      <c r="O14" s="91"/>
      <c r="P14" s="91"/>
      <c r="Q14" s="91"/>
      <c r="R14" s="91"/>
      <c r="S14" s="92"/>
      <c r="T14" s="94"/>
      <c r="U14" s="48"/>
      <c r="V14" s="69"/>
      <c r="W14" s="63"/>
      <c r="X14" s="63"/>
      <c r="Y14" s="63"/>
      <c r="Z14" s="63"/>
      <c r="AA14" s="63"/>
      <c r="AB14" s="63"/>
      <c r="AC14" s="63"/>
      <c r="AD14" s="63"/>
      <c r="AE14" s="63"/>
      <c r="AF14" s="63"/>
      <c r="AG14" s="67"/>
      <c r="AH14" s="63"/>
      <c r="AI14" s="63"/>
      <c r="AJ14" s="63"/>
      <c r="AK14" s="63"/>
      <c r="AL14" s="63"/>
      <c r="AM14" s="63"/>
      <c r="AN14" s="63"/>
      <c r="AO14" s="63"/>
      <c r="AP14" s="63"/>
      <c r="AQ14" s="56"/>
      <c r="AR14" s="56"/>
      <c r="AS14" s="56"/>
      <c r="AT14" s="56"/>
      <c r="AU14" s="56"/>
      <c r="AV14" s="56"/>
      <c r="AW14" s="56"/>
      <c r="AX14" s="56"/>
      <c r="AY14" s="56"/>
      <c r="AZ14" s="56"/>
      <c r="BA14" s="56"/>
      <c r="BB14" s="56"/>
      <c r="BC14" s="56"/>
      <c r="BD14" s="56"/>
      <c r="BE14" s="56"/>
      <c r="BF14" s="56"/>
      <c r="BG14" s="56"/>
      <c r="BH14" s="56"/>
      <c r="BI14" s="56"/>
      <c r="BJ14" s="56"/>
    </row>
    <row r="15" ht="30.0" hidden="1" customHeight="1">
      <c r="A15" s="95" t="s">
        <v>91</v>
      </c>
      <c r="B15" s="96"/>
      <c r="C15" s="97"/>
      <c r="D15" s="98" t="s">
        <v>92</v>
      </c>
      <c r="E15" s="99"/>
      <c r="F15" s="99"/>
      <c r="G15" s="99"/>
      <c r="H15" s="99"/>
      <c r="I15" s="99"/>
      <c r="J15" s="99"/>
      <c r="K15" s="99"/>
      <c r="L15" s="99"/>
      <c r="M15" s="99"/>
      <c r="N15" s="99"/>
      <c r="O15" s="99"/>
      <c r="P15" s="99"/>
      <c r="Q15" s="99"/>
      <c r="R15" s="99"/>
      <c r="S15" s="100"/>
      <c r="T15" s="63"/>
      <c r="U15" s="63"/>
      <c r="V15" s="63"/>
      <c r="W15" s="63"/>
      <c r="X15" s="63"/>
      <c r="Y15" s="63"/>
      <c r="Z15" s="63"/>
      <c r="AA15" s="63"/>
      <c r="AB15" s="63"/>
      <c r="AC15" s="63"/>
      <c r="AD15" s="63"/>
      <c r="AE15" s="63"/>
      <c r="AF15" s="63"/>
      <c r="AG15" s="67"/>
      <c r="AH15" s="63"/>
      <c r="AI15" s="63"/>
      <c r="AJ15" s="63"/>
      <c r="AK15" s="63"/>
      <c r="AL15" s="63"/>
      <c r="AM15" s="63"/>
      <c r="AN15" s="63"/>
      <c r="AO15" s="63"/>
      <c r="AP15" s="63"/>
      <c r="AQ15" s="56"/>
      <c r="AR15" s="56"/>
      <c r="AS15" s="56"/>
      <c r="AT15" s="56"/>
      <c r="AU15" s="56"/>
      <c r="AV15" s="56"/>
      <c r="AW15" s="56"/>
      <c r="AX15" s="56"/>
      <c r="AY15" s="56"/>
      <c r="AZ15" s="56"/>
      <c r="BA15" s="56"/>
      <c r="BB15" s="56"/>
      <c r="BC15" s="56"/>
      <c r="BD15" s="56"/>
      <c r="BE15" s="56"/>
      <c r="BF15" s="56"/>
      <c r="BG15" s="56"/>
      <c r="BH15" s="56"/>
      <c r="BI15" s="56"/>
      <c r="BJ15" s="56"/>
    </row>
    <row r="16" ht="36.0" hidden="1" customHeight="1">
      <c r="A16" s="101" t="s">
        <v>93</v>
      </c>
      <c r="B16" s="96"/>
      <c r="C16" s="97"/>
      <c r="D16" s="102" t="s">
        <v>94</v>
      </c>
      <c r="E16" s="99"/>
      <c r="F16" s="99"/>
      <c r="G16" s="99"/>
      <c r="H16" s="99"/>
      <c r="I16" s="99"/>
      <c r="J16" s="99"/>
      <c r="K16" s="99"/>
      <c r="L16" s="99"/>
      <c r="M16" s="99"/>
      <c r="N16" s="99"/>
      <c r="O16" s="99"/>
      <c r="P16" s="99"/>
      <c r="Q16" s="99"/>
      <c r="R16" s="99"/>
      <c r="S16" s="100"/>
      <c r="T16" s="63"/>
      <c r="U16" s="63"/>
      <c r="V16" s="63"/>
      <c r="W16" s="63"/>
      <c r="X16" s="63"/>
      <c r="Y16" s="63"/>
      <c r="Z16" s="63"/>
      <c r="AA16" s="63"/>
      <c r="AB16" s="63"/>
      <c r="AC16" s="63"/>
      <c r="AD16" s="63"/>
      <c r="AE16" s="63"/>
      <c r="AF16" s="63"/>
      <c r="AG16" s="67"/>
      <c r="AH16" s="63"/>
      <c r="AI16" s="63"/>
      <c r="AJ16" s="63"/>
      <c r="AK16" s="63"/>
      <c r="AL16" s="63"/>
      <c r="AM16" s="63"/>
      <c r="AN16" s="63"/>
      <c r="AO16" s="63"/>
      <c r="AP16" s="63"/>
      <c r="AQ16" s="56"/>
      <c r="AR16" s="56"/>
      <c r="AS16" s="56"/>
      <c r="AT16" s="56"/>
      <c r="AU16" s="56"/>
      <c r="AV16" s="56"/>
      <c r="AW16" s="56"/>
      <c r="AX16" s="56"/>
      <c r="AY16" s="56"/>
      <c r="AZ16" s="56"/>
      <c r="BA16" s="56"/>
      <c r="BB16" s="56"/>
      <c r="BC16" s="56"/>
      <c r="BD16" s="56"/>
      <c r="BE16" s="56"/>
      <c r="BF16" s="56"/>
      <c r="BG16" s="56"/>
      <c r="BH16" s="56"/>
      <c r="BI16" s="56"/>
      <c r="BJ16" s="56"/>
    </row>
    <row r="17" ht="42.75" hidden="1" customHeight="1">
      <c r="A17" s="101" t="s">
        <v>95</v>
      </c>
      <c r="B17" s="96"/>
      <c r="C17" s="97"/>
      <c r="D17" s="102" t="s">
        <v>96</v>
      </c>
      <c r="E17" s="99"/>
      <c r="F17" s="99"/>
      <c r="G17" s="99"/>
      <c r="H17" s="99"/>
      <c r="I17" s="99"/>
      <c r="J17" s="99"/>
      <c r="K17" s="99"/>
      <c r="L17" s="99"/>
      <c r="M17" s="99"/>
      <c r="N17" s="99"/>
      <c r="O17" s="99"/>
      <c r="P17" s="99"/>
      <c r="Q17" s="99"/>
      <c r="R17" s="99"/>
      <c r="S17" s="100"/>
      <c r="T17" s="63"/>
      <c r="U17" s="63"/>
      <c r="V17" s="63"/>
      <c r="W17" s="63"/>
      <c r="X17" s="63"/>
      <c r="Y17" s="63"/>
      <c r="Z17" s="63"/>
      <c r="AA17" s="63"/>
      <c r="AB17" s="63"/>
      <c r="AC17" s="63"/>
      <c r="AD17" s="63"/>
      <c r="AE17" s="63"/>
      <c r="AF17" s="63"/>
      <c r="AG17" s="67"/>
      <c r="AH17" s="63"/>
      <c r="AI17" s="63"/>
      <c r="AJ17" s="63"/>
      <c r="AK17" s="63"/>
      <c r="AL17" s="63"/>
      <c r="AM17" s="63"/>
      <c r="AN17" s="63"/>
      <c r="AO17" s="63"/>
      <c r="AP17" s="63"/>
      <c r="AQ17" s="56"/>
      <c r="AR17" s="56"/>
      <c r="AS17" s="56"/>
      <c r="AT17" s="56"/>
      <c r="AU17" s="56"/>
      <c r="AV17" s="56"/>
      <c r="AW17" s="56"/>
      <c r="AX17" s="56"/>
      <c r="AY17" s="56"/>
      <c r="AZ17" s="56"/>
      <c r="BA17" s="56"/>
      <c r="BB17" s="56"/>
      <c r="BC17" s="56"/>
      <c r="BD17" s="56"/>
      <c r="BE17" s="56"/>
      <c r="BF17" s="56"/>
      <c r="BG17" s="56"/>
      <c r="BH17" s="56"/>
      <c r="BI17" s="56"/>
      <c r="BJ17" s="56"/>
    </row>
    <row r="18" ht="42.75" hidden="1" customHeight="1">
      <c r="A18" s="101" t="s">
        <v>97</v>
      </c>
      <c r="B18" s="96"/>
      <c r="C18" s="97"/>
      <c r="D18" s="102" t="s">
        <v>98</v>
      </c>
      <c r="E18" s="99"/>
      <c r="F18" s="99"/>
      <c r="G18" s="99"/>
      <c r="H18" s="99"/>
      <c r="I18" s="99"/>
      <c r="J18" s="99"/>
      <c r="K18" s="99"/>
      <c r="L18" s="99"/>
      <c r="M18" s="99"/>
      <c r="N18" s="99"/>
      <c r="O18" s="99"/>
      <c r="P18" s="99"/>
      <c r="Q18" s="99"/>
      <c r="R18" s="99"/>
      <c r="S18" s="100"/>
      <c r="T18" s="63"/>
      <c r="U18" s="63"/>
      <c r="V18" s="63"/>
      <c r="W18" s="63"/>
      <c r="X18" s="63"/>
      <c r="Y18" s="63"/>
      <c r="Z18" s="63"/>
      <c r="AA18" s="63"/>
      <c r="AB18" s="63"/>
      <c r="AC18" s="63"/>
      <c r="AD18" s="63"/>
      <c r="AE18" s="63"/>
      <c r="AF18" s="63"/>
      <c r="AG18" s="67"/>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row>
    <row r="19" hidden="1">
      <c r="A19" s="103"/>
      <c r="B19" s="104"/>
      <c r="C19" s="56"/>
      <c r="D19" s="56"/>
      <c r="E19" s="56"/>
      <c r="F19" s="56"/>
      <c r="G19" s="56"/>
      <c r="H19" s="56"/>
      <c r="I19" s="56"/>
      <c r="J19" s="56"/>
      <c r="K19" s="56"/>
      <c r="L19" s="56"/>
      <c r="M19" s="56"/>
      <c r="N19" s="70"/>
      <c r="O19" s="56"/>
      <c r="P19" s="56"/>
      <c r="Q19" s="56"/>
      <c r="R19" s="70"/>
      <c r="S19" s="105"/>
      <c r="T19" s="63"/>
      <c r="U19" s="63"/>
      <c r="V19" s="63"/>
      <c r="W19" s="63"/>
      <c r="X19" s="63"/>
      <c r="Y19" s="63"/>
      <c r="Z19" s="63"/>
      <c r="AA19" s="63"/>
      <c r="AB19" s="63"/>
      <c r="AC19" s="63"/>
      <c r="AD19" s="63"/>
      <c r="AE19" s="63"/>
      <c r="AF19" s="63"/>
      <c r="AG19" s="67"/>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row>
    <row r="20" ht="13.5" customHeight="1">
      <c r="A20" s="106" t="s">
        <v>99</v>
      </c>
      <c r="B20" s="96"/>
      <c r="C20" s="96"/>
      <c r="D20" s="96"/>
      <c r="E20" s="96"/>
      <c r="F20" s="96"/>
      <c r="G20" s="96"/>
      <c r="H20" s="96"/>
      <c r="I20" s="96"/>
      <c r="J20" s="96"/>
      <c r="K20" s="96"/>
      <c r="L20" s="97"/>
      <c r="M20" s="107" t="s">
        <v>100</v>
      </c>
      <c r="N20" s="96"/>
      <c r="O20" s="96"/>
      <c r="P20" s="96"/>
      <c r="Q20" s="96"/>
      <c r="R20" s="96"/>
      <c r="S20" s="97"/>
      <c r="T20" s="107" t="s">
        <v>101</v>
      </c>
      <c r="U20" s="96"/>
      <c r="V20" s="96"/>
      <c r="W20" s="96"/>
      <c r="X20" s="96"/>
      <c r="Y20" s="96"/>
      <c r="Z20" s="96"/>
      <c r="AA20" s="96"/>
      <c r="AB20" s="97"/>
      <c r="AC20" s="108" t="s">
        <v>102</v>
      </c>
      <c r="AD20" s="96"/>
      <c r="AE20" s="96"/>
      <c r="AF20" s="96"/>
      <c r="AG20" s="96"/>
      <c r="AH20" s="96"/>
      <c r="AI20" s="97"/>
      <c r="AJ20" s="109"/>
      <c r="AK20" s="107" t="s">
        <v>103</v>
      </c>
      <c r="AL20" s="96"/>
      <c r="AM20" s="96"/>
      <c r="AN20" s="96"/>
      <c r="AO20" s="96"/>
      <c r="AP20" s="97"/>
      <c r="AQ20" s="63"/>
      <c r="AR20" s="63"/>
      <c r="AS20" s="63"/>
      <c r="AT20" s="63"/>
      <c r="AU20" s="63"/>
      <c r="AV20" s="63"/>
      <c r="AW20" s="63"/>
      <c r="AX20" s="63"/>
      <c r="AY20" s="63"/>
      <c r="AZ20" s="63"/>
      <c r="BA20" s="63"/>
      <c r="BB20" s="63"/>
      <c r="BC20" s="63"/>
      <c r="BD20" s="63"/>
      <c r="BE20" s="63"/>
      <c r="BF20" s="63"/>
      <c r="BG20" s="63"/>
      <c r="BH20" s="63"/>
      <c r="BI20" s="63"/>
      <c r="BJ20" s="63"/>
    </row>
    <row r="21" ht="16.5" customHeight="1">
      <c r="A21" s="110" t="s">
        <v>104</v>
      </c>
      <c r="B21" s="111" t="s">
        <v>105</v>
      </c>
      <c r="C21" s="112" t="s">
        <v>15</v>
      </c>
      <c r="D21" s="113" t="s">
        <v>17</v>
      </c>
      <c r="E21" s="113" t="s">
        <v>19</v>
      </c>
      <c r="F21" s="114" t="s">
        <v>21</v>
      </c>
      <c r="G21" s="115" t="s">
        <v>106</v>
      </c>
      <c r="H21" s="116"/>
      <c r="I21" s="116"/>
      <c r="J21" s="117"/>
      <c r="K21" s="111" t="s">
        <v>23</v>
      </c>
      <c r="L21" s="113" t="s">
        <v>107</v>
      </c>
      <c r="M21" s="113" t="s">
        <v>108</v>
      </c>
      <c r="N21" s="118" t="s">
        <v>109</v>
      </c>
      <c r="O21" s="111" t="s">
        <v>110</v>
      </c>
      <c r="P21" s="111" t="s">
        <v>111</v>
      </c>
      <c r="Q21" s="119" t="s">
        <v>112</v>
      </c>
      <c r="R21" s="118" t="s">
        <v>109</v>
      </c>
      <c r="S21" s="113" t="s">
        <v>29</v>
      </c>
      <c r="T21" s="120" t="s">
        <v>113</v>
      </c>
      <c r="U21" s="111" t="s">
        <v>114</v>
      </c>
      <c r="V21" s="111" t="s">
        <v>33</v>
      </c>
      <c r="W21" s="121" t="s">
        <v>115</v>
      </c>
      <c r="X21" s="96"/>
      <c r="Y21" s="96"/>
      <c r="Z21" s="96"/>
      <c r="AA21" s="96"/>
      <c r="AB21" s="97"/>
      <c r="AC21" s="120" t="s">
        <v>116</v>
      </c>
      <c r="AD21" s="120" t="s">
        <v>117</v>
      </c>
      <c r="AE21" s="120" t="s">
        <v>109</v>
      </c>
      <c r="AF21" s="120" t="s">
        <v>118</v>
      </c>
      <c r="AG21" s="120" t="s">
        <v>109</v>
      </c>
      <c r="AH21" s="120" t="s">
        <v>119</v>
      </c>
      <c r="AI21" s="120" t="s">
        <v>50</v>
      </c>
      <c r="AJ21" s="111" t="s">
        <v>120</v>
      </c>
      <c r="AK21" s="111" t="s">
        <v>103</v>
      </c>
      <c r="AL21" s="111" t="s">
        <v>121</v>
      </c>
      <c r="AM21" s="111" t="s">
        <v>122</v>
      </c>
      <c r="AN21" s="111" t="s">
        <v>123</v>
      </c>
      <c r="AO21" s="111" t="s">
        <v>124</v>
      </c>
      <c r="AP21" s="111" t="s">
        <v>54</v>
      </c>
      <c r="AQ21" s="63"/>
      <c r="AR21" s="63"/>
      <c r="AS21" s="63"/>
      <c r="AT21" s="63"/>
      <c r="AU21" s="63"/>
      <c r="AV21" s="63"/>
      <c r="AW21" s="63"/>
      <c r="AX21" s="63"/>
      <c r="AY21" s="63"/>
      <c r="AZ21" s="63"/>
      <c r="BA21" s="63"/>
      <c r="BB21" s="63"/>
      <c r="BC21" s="63"/>
      <c r="BD21" s="63"/>
      <c r="BE21" s="63"/>
      <c r="BF21" s="63"/>
      <c r="BG21" s="63"/>
      <c r="BH21" s="63"/>
      <c r="BI21" s="63"/>
      <c r="BJ21" s="63"/>
    </row>
    <row r="22" ht="73.5" customHeight="1">
      <c r="A22" s="122"/>
      <c r="B22" s="122"/>
      <c r="C22" s="122"/>
      <c r="D22" s="122"/>
      <c r="E22" s="122"/>
      <c r="F22" s="122"/>
      <c r="G22" s="123" t="s">
        <v>125</v>
      </c>
      <c r="H22" s="123" t="s">
        <v>126</v>
      </c>
      <c r="I22" s="123" t="s">
        <v>127</v>
      </c>
      <c r="J22" s="123" t="s">
        <v>128</v>
      </c>
      <c r="K22" s="122"/>
      <c r="L22" s="122"/>
      <c r="M22" s="122"/>
      <c r="N22" s="124"/>
      <c r="O22" s="122"/>
      <c r="P22" s="122"/>
      <c r="Q22" s="124"/>
      <c r="R22" s="124"/>
      <c r="S22" s="122"/>
      <c r="T22" s="122"/>
      <c r="U22" s="122"/>
      <c r="V22" s="122"/>
      <c r="W22" s="125" t="s">
        <v>129</v>
      </c>
      <c r="X22" s="125" t="s">
        <v>130</v>
      </c>
      <c r="Y22" s="125" t="s">
        <v>131</v>
      </c>
      <c r="Z22" s="125" t="s">
        <v>132</v>
      </c>
      <c r="AA22" s="125" t="s">
        <v>133</v>
      </c>
      <c r="AB22" s="125" t="s">
        <v>134</v>
      </c>
      <c r="AC22" s="122"/>
      <c r="AD22" s="122"/>
      <c r="AE22" s="122"/>
      <c r="AF22" s="122"/>
      <c r="AG22" s="122"/>
      <c r="AH22" s="122"/>
      <c r="AI22" s="122"/>
      <c r="AJ22" s="122"/>
      <c r="AK22" s="122"/>
      <c r="AL22" s="122"/>
      <c r="AM22" s="122"/>
      <c r="AN22" s="126"/>
      <c r="AO22" s="126"/>
      <c r="AP22" s="126"/>
      <c r="AQ22" s="127"/>
      <c r="AR22" s="127"/>
      <c r="AS22" s="127"/>
      <c r="AT22" s="127"/>
      <c r="AU22" s="127"/>
      <c r="AV22" s="127"/>
      <c r="AW22" s="127"/>
      <c r="AX22" s="127"/>
      <c r="AY22" s="127"/>
      <c r="AZ22" s="127"/>
      <c r="BA22" s="127"/>
      <c r="BB22" s="127"/>
      <c r="BC22" s="127"/>
      <c r="BD22" s="127"/>
      <c r="BE22" s="127"/>
      <c r="BF22" s="127"/>
      <c r="BG22" s="127"/>
      <c r="BH22" s="127"/>
      <c r="BI22" s="127"/>
      <c r="BJ22" s="127"/>
    </row>
    <row r="23" ht="134.25" customHeight="1">
      <c r="A23" s="128">
        <v>1.0</v>
      </c>
      <c r="B23" s="129" t="s">
        <v>135</v>
      </c>
      <c r="C23" s="129" t="s">
        <v>136</v>
      </c>
      <c r="D23" s="129" t="s">
        <v>137</v>
      </c>
      <c r="E23" s="129" t="s">
        <v>138</v>
      </c>
      <c r="F23" s="129" t="s">
        <v>139</v>
      </c>
      <c r="G23" s="129" t="s">
        <v>140</v>
      </c>
      <c r="H23" s="129"/>
      <c r="I23" s="129"/>
      <c r="J23" s="129"/>
      <c r="K23" s="129" t="s">
        <v>141</v>
      </c>
      <c r="L23" s="129">
        <v>2.0</v>
      </c>
      <c r="M23" s="130" t="str">
        <f>IF(L23&lt;=0,"",IF(L23&lt;=2,"Muy Baja",IF(L23&lt;=24,"Baja",IF(L23&lt;=500,"Media",IF(L23&lt;=5000,"Alta","Muy Alta")))))</f>
        <v>Muy Baja</v>
      </c>
      <c r="N23" s="131">
        <f>IF(M23="","",IF(M23="Muy Baja",0.2,IF(M23="Baja",0.4,IF(M23="Media",0.6,IF(M23="Alta",0.8,IF(M23="Muy Alta",1,))))))</f>
        <v>0.2</v>
      </c>
      <c r="O23" s="129" t="s">
        <v>142</v>
      </c>
      <c r="P23" s="132" t="str">
        <f>IF(NOT(ISERROR(MATCH(O23,'Tabla Impacto'!$B$221:$B$223,0))),'Tabla Impacto'!$F$223&amp;"Por favor no seleccionar los criterios de impacto(Afectación Económica o presupuestal y Pérdida Reputacional)",O23)</f>
        <v>     El riesgo afecta la imagen de la entidad con algunos usuarios de relevancia frente al logro de los objetivos</v>
      </c>
      <c r="Q23" s="130" t="str">
        <f>IF(OR(P23='Tabla Impacto'!$C$11,P23='Tabla Impacto'!$D$11),"Leve",IF(OR(P23='Tabla Impacto'!$C$12,P23='Tabla Impacto'!$D$12),"Menor",IF(OR(P23='Tabla Impacto'!$C$13,P23='Tabla Impacto'!$D$13),"Moderado",IF(OR(P23='Tabla Impacto'!$C$14,P23='Tabla Impacto'!$D$14),"Mayor",IF(OR(P23='Tabla Impacto'!$C$15,P23='Tabla Impacto'!$D$15),"Catastrófico","")))))</f>
        <v>Moderado</v>
      </c>
      <c r="R23" s="133">
        <f>IF(Q23="","",IF(Q23="Leve",0.2,IF(Q23="Menor",0.4,IF(Q23="Moderado",0.6,IF(Q23="Mayor",0.8,IF(Q23="Catastrófico",1,))))))</f>
        <v>0.6</v>
      </c>
      <c r="S23" s="134" t="str">
        <f>IF(OR(AND(M23="Muy Baja",Q23="Leve"),AND(M23="Muy Baja",Q23="Menor"),AND(M23="Baja",Q23="Leve")),"Bajo",IF(OR(AND(M23="Muy baja",Q23="Moderado"),AND(M23="Baja",Q23="Menor"),AND(M23="Baja",Q23="Moderado"),AND(M23="Media",Q23="Leve"),AND(M23="Media",Q23="Menor"),AND(M23="Media",Q23="Moderado"),AND(M23="Alta",Q23="Leve"),AND(M23="Alta",Q23="Menor")),"Moderado",IF(OR(AND(M23="Muy Baja",Q23="Mayor"),AND(M23="Baja",Q23="Mayor"),AND(M23="Media",Q23="Mayor"),AND(M23="Alta",Q23="Moderado"),AND(M23="Alta",Q23="Mayor"),AND(M23="Muy Alta",Q23="Leve"),AND(M23="Muy Alta",Q23="Menor"),AND(M23="Muy Alta",Q23="Moderado"),AND(M23="Muy Alta",Q23="Mayor")),"Alto",IF(OR(AND(M23="Muy Baja",Q23="Catastrófico"),AND(M23="Baja",Q23="Catastrófico"),AND(M23="Media",Q23="Catastrófico"),AND(M23="Alta",Q23="Catastrófico"),AND(M23="Muy Alta",Q23="Catastrófico")),"Extremo",""))))</f>
        <v>Moderado</v>
      </c>
      <c r="T23" s="135">
        <v>1.0</v>
      </c>
      <c r="U23" s="136" t="s">
        <v>143</v>
      </c>
      <c r="V23" s="137" t="str">
        <f t="shared" ref="V23:V32" si="1">IF(OR(W23="Preventivo",W23="Detectivo"),"Probabilidad",IF(W23="Correctivo","Impacto",""))</f>
        <v>Probabilidad</v>
      </c>
      <c r="W23" s="138" t="s">
        <v>144</v>
      </c>
      <c r="X23" s="138" t="s">
        <v>145</v>
      </c>
      <c r="Y23" s="139" t="str">
        <f t="shared" ref="Y23:Y32" si="2">IF(AND(W23="Preventivo",X23="Automático"),"50%",IF(AND(W23="Preventivo",X23="Manual"),"40%",IF(AND(W23="Detectivo",X23="Automático"),"40%",IF(AND(W23="Detectivo",X23="Manual"),"30%",IF(AND(W23="Correctivo",X23="Automático"),"35%",IF(AND(W23="Correctivo",X23="Manual"),"25%",""))))))</f>
        <v>40%</v>
      </c>
      <c r="Z23" s="138" t="s">
        <v>146</v>
      </c>
      <c r="AA23" s="138" t="s">
        <v>147</v>
      </c>
      <c r="AB23" s="138" t="s">
        <v>148</v>
      </c>
      <c r="AC23" s="140">
        <f>IFERROR(IF(V23="Probabilidad",(N23-(+N23*Y23)),IF(V23="Impacto",N23,"")),"")</f>
        <v>0.12</v>
      </c>
      <c r="AD23" s="141" t="str">
        <f t="shared" ref="AD23:AD32" si="3">IFERROR(IF(AC23="","",IF(AC23&lt;=0.2,"Muy Baja",IF(AC23&lt;=0.4,"Baja",IF(AC23&lt;=0.6,"Media",IF(AC23&lt;=0.8,"Alta","Muy Alta"))))),"")</f>
        <v>Muy Baja</v>
      </c>
      <c r="AE23" s="139">
        <f t="shared" ref="AE23:AE32" si="4">+AC23</f>
        <v>0.12</v>
      </c>
      <c r="AF23" s="141" t="str">
        <f t="shared" ref="AF23:AF24" si="5">IFERROR(IF(AG23="","",IF(AG23&lt;=0.2,"Leve",IF(AG23&lt;=0.4,"Menor",IF(AG23&lt;=0.6,"Moderado",IF(AG23&lt;=0.8,"Mayor","Catastrófico"))))),"")</f>
        <v>Moderado</v>
      </c>
      <c r="AG23" s="142">
        <f>IFERROR(IF(V23="Impacto",(R23-(+R23*Y23)),IF(V23="Probabilidad",R23,"")),"")</f>
        <v>0.6</v>
      </c>
      <c r="AH23" s="143" t="str">
        <f t="shared" ref="AH23:AH24" si="6">IFERROR(IF(OR(AND(AD23="Muy Baja",AF23="Leve"),AND(AD23="Muy Baja",AF23="Menor"),AND(AD23="Baja",AF23="Leve")),"Bajo",IF(OR(AND(AD23="Muy baja",AF23="Moderado"),AND(AD23="Baja",AF23="Menor"),AND(AD23="Baja",AF23="Moderado"),AND(AD23="Media",AF23="Leve"),AND(AD23="Media",AF23="Menor"),AND(AD23="Media",AF23="Moderado"),AND(AD23="Alta",AF23="Leve"),AND(AD23="Alta",AF23="Menor")),"Moderado",IF(OR(AND(AD23="Muy Baja",AF23="Mayor"),AND(AD23="Baja",AF23="Mayor"),AND(AD23="Media",AF23="Mayor"),AND(AD23="Alta",AF23="Moderado"),AND(AD23="Alta",AF23="Mayor"),AND(AD23="Muy Alta",AF23="Leve"),AND(AD23="Muy Alta",AF23="Menor"),AND(AD23="Muy Alta",AF23="Moderado"),AND(AD23="Muy Alta",AF23="Mayor")),"Alto",IF(OR(AND(AD23="Muy Baja",AF23="Catastrófico"),AND(AD23="Baja",AF23="Catastrófico"),AND(AD23="Media",AF23="Catastrófico"),AND(AD23="Alta",AF23="Catastrófico"),AND(AD23="Muy Alta",AF23="Catastrófico")),"Extremo","")))),"")</f>
        <v>Moderado</v>
      </c>
      <c r="AI23" s="138" t="s">
        <v>149</v>
      </c>
      <c r="AJ23" s="144"/>
      <c r="AK23" s="136" t="s">
        <v>150</v>
      </c>
      <c r="AL23" s="145" t="s">
        <v>151</v>
      </c>
      <c r="AM23" s="146">
        <v>45534.0</v>
      </c>
      <c r="AN23" s="147"/>
      <c r="AO23" s="148"/>
      <c r="AP23" s="149"/>
      <c r="AQ23" s="150"/>
      <c r="AR23" s="150"/>
      <c r="AS23" s="150"/>
      <c r="AT23" s="150"/>
      <c r="AU23" s="150"/>
      <c r="AV23" s="150"/>
      <c r="AW23" s="150"/>
      <c r="AX23" s="150"/>
      <c r="AY23" s="150"/>
      <c r="AZ23" s="150"/>
      <c r="BA23" s="150"/>
      <c r="BB23" s="150"/>
      <c r="BC23" s="150"/>
      <c r="BD23" s="150"/>
      <c r="BE23" s="150"/>
      <c r="BF23" s="150"/>
      <c r="BG23" s="150"/>
      <c r="BH23" s="150"/>
      <c r="BI23" s="150"/>
      <c r="BJ23" s="150"/>
    </row>
    <row r="24" ht="216.0" customHeight="1">
      <c r="A24" s="151"/>
      <c r="B24" s="151"/>
      <c r="C24" s="151"/>
      <c r="D24" s="151"/>
      <c r="E24" s="151"/>
      <c r="F24" s="151"/>
      <c r="G24" s="151"/>
      <c r="H24" s="151"/>
      <c r="I24" s="151"/>
      <c r="J24" s="151"/>
      <c r="K24" s="151"/>
      <c r="L24" s="151"/>
      <c r="M24" s="151"/>
      <c r="N24" s="151"/>
      <c r="O24" s="151"/>
      <c r="P24" s="152"/>
      <c r="Q24" s="151"/>
      <c r="R24" s="151"/>
      <c r="S24" s="151"/>
      <c r="T24" s="153">
        <v>2.0</v>
      </c>
      <c r="U24" s="154" t="s">
        <v>152</v>
      </c>
      <c r="V24" s="155" t="str">
        <f t="shared" si="1"/>
        <v>Probabilidad</v>
      </c>
      <c r="W24" s="156" t="s">
        <v>144</v>
      </c>
      <c r="X24" s="156" t="s">
        <v>145</v>
      </c>
      <c r="Y24" s="157" t="str">
        <f t="shared" si="2"/>
        <v>40%</v>
      </c>
      <c r="Z24" s="156" t="s">
        <v>146</v>
      </c>
      <c r="AA24" s="156" t="s">
        <v>147</v>
      </c>
      <c r="AB24" s="156" t="s">
        <v>148</v>
      </c>
      <c r="AC24" s="158">
        <f t="shared" ref="AC24:AC25" si="7">IFERROR(IF(AND(V23="Probabilidad",V24="Probabilidad"),(AE23-(+AE23*Y24)),IF(V24="Probabilidad",(N23-(+N23*Y24)),IF(V24="Impacto",AE23,""))),"")</f>
        <v>0.072</v>
      </c>
      <c r="AD24" s="159" t="str">
        <f t="shared" si="3"/>
        <v>Muy Baja</v>
      </c>
      <c r="AE24" s="155">
        <f t="shared" si="4"/>
        <v>0.072</v>
      </c>
      <c r="AF24" s="160" t="str">
        <f t="shared" si="5"/>
        <v>Moderado</v>
      </c>
      <c r="AG24" s="161">
        <f t="shared" ref="AG24:AG25" si="8">IFERROR(IF(AND(V23="Impacto",V24="Impacto"),(AG23-(+AG23*Y24)),IF(V24="Impacto",(R23-(+R23*Y24)),IF(V24="Probabilidad",AG23,""))),"")</f>
        <v>0.6</v>
      </c>
      <c r="AH24" s="162" t="str">
        <f t="shared" si="6"/>
        <v>Moderado</v>
      </c>
      <c r="AI24" s="156" t="s">
        <v>149</v>
      </c>
      <c r="AJ24" s="163"/>
      <c r="AK24" s="154" t="s">
        <v>153</v>
      </c>
      <c r="AL24" s="164" t="s">
        <v>151</v>
      </c>
      <c r="AM24" s="165">
        <v>45565.0</v>
      </c>
      <c r="AN24" s="147"/>
      <c r="AO24" s="148"/>
      <c r="AP24" s="149"/>
      <c r="AQ24" s="150"/>
      <c r="AR24" s="150"/>
      <c r="AS24" s="150"/>
      <c r="AT24" s="150"/>
      <c r="AU24" s="150"/>
      <c r="AV24" s="150"/>
      <c r="AW24" s="150"/>
      <c r="AX24" s="150"/>
      <c r="AY24" s="150"/>
      <c r="AZ24" s="150"/>
      <c r="BA24" s="150"/>
      <c r="BB24" s="150"/>
      <c r="BC24" s="150"/>
      <c r="BD24" s="150"/>
      <c r="BE24" s="150"/>
      <c r="BF24" s="150"/>
      <c r="BG24" s="150"/>
      <c r="BH24" s="150"/>
      <c r="BI24" s="150"/>
      <c r="BJ24" s="150"/>
    </row>
    <row r="25" ht="222.0" customHeight="1">
      <c r="A25" s="166"/>
      <c r="B25" s="166"/>
      <c r="C25" s="166"/>
      <c r="D25" s="166"/>
      <c r="E25" s="166"/>
      <c r="F25" s="166"/>
      <c r="G25" s="166"/>
      <c r="H25" s="166"/>
      <c r="I25" s="166"/>
      <c r="J25" s="166"/>
      <c r="K25" s="166"/>
      <c r="L25" s="166"/>
      <c r="M25" s="166"/>
      <c r="N25" s="166"/>
      <c r="O25" s="166"/>
      <c r="P25" s="167"/>
      <c r="Q25" s="166"/>
      <c r="R25" s="166"/>
      <c r="S25" s="166"/>
      <c r="T25" s="168">
        <v>3.0</v>
      </c>
      <c r="U25" s="169" t="s">
        <v>154</v>
      </c>
      <c r="V25" s="170" t="str">
        <f t="shared" si="1"/>
        <v>Probabilidad</v>
      </c>
      <c r="W25" s="171" t="s">
        <v>144</v>
      </c>
      <c r="X25" s="171" t="s">
        <v>145</v>
      </c>
      <c r="Y25" s="172" t="str">
        <f t="shared" si="2"/>
        <v>40%</v>
      </c>
      <c r="Z25" s="171" t="s">
        <v>146</v>
      </c>
      <c r="AA25" s="171" t="s">
        <v>147</v>
      </c>
      <c r="AB25" s="171" t="s">
        <v>148</v>
      </c>
      <c r="AC25" s="173">
        <f t="shared" si="7"/>
        <v>0.0432</v>
      </c>
      <c r="AD25" s="174" t="str">
        <f t="shared" si="3"/>
        <v>Muy Baja</v>
      </c>
      <c r="AE25" s="170">
        <f t="shared" si="4"/>
        <v>0.0432</v>
      </c>
      <c r="AF25" s="166"/>
      <c r="AG25" s="175">
        <f t="shared" si="8"/>
        <v>0.6</v>
      </c>
      <c r="AH25" s="166"/>
      <c r="AI25" s="171" t="s">
        <v>149</v>
      </c>
      <c r="AJ25" s="176"/>
      <c r="AK25" s="177"/>
      <c r="AL25" s="177"/>
      <c r="AM25" s="178"/>
      <c r="AN25" s="147"/>
      <c r="AO25" s="148"/>
      <c r="AP25" s="149"/>
      <c r="AQ25" s="150"/>
      <c r="AR25" s="150"/>
      <c r="AS25" s="150"/>
      <c r="AT25" s="150"/>
      <c r="AU25" s="150"/>
      <c r="AV25" s="150"/>
      <c r="AW25" s="150"/>
      <c r="AX25" s="150"/>
      <c r="AY25" s="150"/>
      <c r="AZ25" s="150"/>
      <c r="BA25" s="150"/>
      <c r="BB25" s="150"/>
      <c r="BC25" s="150"/>
      <c r="BD25" s="150"/>
      <c r="BE25" s="150"/>
      <c r="BF25" s="150"/>
      <c r="BG25" s="150"/>
      <c r="BH25" s="150"/>
      <c r="BI25" s="150"/>
      <c r="BJ25" s="150"/>
    </row>
    <row r="26" ht="242.25" customHeight="1">
      <c r="A26" s="128">
        <v>2.0</v>
      </c>
      <c r="B26" s="129" t="s">
        <v>155</v>
      </c>
      <c r="C26" s="129" t="s">
        <v>156</v>
      </c>
      <c r="D26" s="129" t="s">
        <v>157</v>
      </c>
      <c r="E26" s="129" t="s">
        <v>158</v>
      </c>
      <c r="F26" s="129" t="s">
        <v>159</v>
      </c>
      <c r="G26" s="129" t="s">
        <v>140</v>
      </c>
      <c r="H26" s="129"/>
      <c r="I26" s="129"/>
      <c r="J26" s="129"/>
      <c r="K26" s="129" t="s">
        <v>160</v>
      </c>
      <c r="L26" s="129">
        <v>5.0</v>
      </c>
      <c r="M26" s="130" t="str">
        <f>IF(L26&lt;=0,"",IF(L26&lt;=2,"Muy Baja",IF(L26&lt;=24,"Baja",IF(L26&lt;=500,"Media",IF(L26&lt;=5000,"Alta","Muy Alta")))))</f>
        <v>Baja</v>
      </c>
      <c r="N26" s="179">
        <f>IF(M26="","",IF(M26="Muy Baja",0.2,IF(M26="Baja",0.4,IF(M26="Media",0.6,IF(M26="Alta",0.8,IF(M26="Muy Alta",1,))))))</f>
        <v>0.4</v>
      </c>
      <c r="O26" s="180" t="s">
        <v>142</v>
      </c>
      <c r="P26" s="132" t="str">
        <f>IF(NOT(ISERROR(MATCH(O26,'Tabla Impacto'!$B$221:$B$223,0))),'Tabla Impacto'!$F$223&amp;"Por favor no seleccionar los criterios de impacto(Afectación Económica o presupuestal y Pérdida Reputacional)",O26)</f>
        <v>     El riesgo afecta la imagen de la entidad con algunos usuarios de relevancia frente al logro de los objetivos</v>
      </c>
      <c r="Q26" s="130" t="str">
        <f>IF(OR(P26='Tabla Impacto'!$C$11,P26='Tabla Impacto'!$D$11),"Leve",IF(OR(P26='Tabla Impacto'!$C$12,P26='Tabla Impacto'!$D$12),"Menor",IF(OR(P26='Tabla Impacto'!$C$13,P26='Tabla Impacto'!$D$13),"Moderado",IF(OR(P26='Tabla Impacto'!$C$14,P26='Tabla Impacto'!$D$14),"Mayor",IF(OR(P26='Tabla Impacto'!$C$15,P26='Tabla Impacto'!$D$15),"Catastrófico","")))))</f>
        <v>Moderado</v>
      </c>
      <c r="R26" s="133">
        <f>IF(Q26="","",IF(Q26="Leve",0.2,IF(Q26="Menor",0.4,IF(Q26="Moderado",0.6,IF(Q26="Mayor",0.8,IF(Q26="Catastrófico",1,))))))</f>
        <v>0.6</v>
      </c>
      <c r="S26" s="134" t="str">
        <f>IF(OR(AND(M26="Muy Baja",Q26="Leve"),AND(M26="Muy Baja",Q26="Menor"),AND(M26="Baja",Q26="Leve")),"Bajo",IF(OR(AND(M26="Muy baja",Q26="Moderado"),AND(M26="Baja",Q26="Menor"),AND(M26="Baja",Q26="Moderado"),AND(M26="Media",Q26="Leve"),AND(M26="Media",Q26="Menor"),AND(M26="Media",Q26="Moderado"),AND(M26="Alta",Q26="Leve"),AND(M26="Alta",Q26="Menor")),"Moderado",IF(OR(AND(M26="Muy Baja",Q26="Mayor"),AND(M26="Baja",Q26="Mayor"),AND(M26="Media",Q26="Mayor"),AND(M26="Alta",Q26="Moderado"),AND(M26="Alta",Q26="Mayor"),AND(M26="Muy Alta",Q26="Leve"),AND(M26="Muy Alta",Q26="Menor"),AND(M26="Muy Alta",Q26="Moderado"),AND(M26="Muy Alta",Q26="Mayor")),"Alto",IF(OR(AND(M26="Muy Baja",Q26="Catastrófico"),AND(M26="Baja",Q26="Catastrófico"),AND(M26="Media",Q26="Catastrófico"),AND(M26="Alta",Q26="Catastrófico"),AND(M26="Muy Alta",Q26="Catastrófico")),"Extremo",""))))</f>
        <v>Moderado</v>
      </c>
      <c r="T26" s="135">
        <v>1.0</v>
      </c>
      <c r="U26" s="136" t="s">
        <v>161</v>
      </c>
      <c r="V26" s="137" t="str">
        <f t="shared" si="1"/>
        <v>Probabilidad</v>
      </c>
      <c r="W26" s="138" t="s">
        <v>144</v>
      </c>
      <c r="X26" s="138" t="s">
        <v>162</v>
      </c>
      <c r="Y26" s="139" t="str">
        <f t="shared" si="2"/>
        <v>50%</v>
      </c>
      <c r="Z26" s="138" t="s">
        <v>146</v>
      </c>
      <c r="AA26" s="138" t="s">
        <v>147</v>
      </c>
      <c r="AB26" s="138" t="s">
        <v>148</v>
      </c>
      <c r="AC26" s="181">
        <f>IFERROR(IF(V26="Probabilidad",(N26-(+N26*Y26)),IF(V26="Impacto",N26,"")),"")</f>
        <v>0.2</v>
      </c>
      <c r="AD26" s="141" t="str">
        <f t="shared" si="3"/>
        <v>Muy Baja</v>
      </c>
      <c r="AE26" s="139">
        <f t="shared" si="4"/>
        <v>0.2</v>
      </c>
      <c r="AF26" s="141" t="str">
        <f t="shared" ref="AF26:AF32" si="9">IFERROR(IF(AG26="","",IF(AG26&lt;=0.2,"Leve",IF(AG26&lt;=0.4,"Menor",IF(AG26&lt;=0.6,"Moderado",IF(AG26&lt;=0.8,"Mayor","Catastrófico"))))),"")</f>
        <v>Moderado</v>
      </c>
      <c r="AG26" s="182">
        <f>IFERROR(IF(V26="Impacto",(R26-(+R26*Y26)),IF(V26="Probabilidad",R26,"")),"")</f>
        <v>0.6</v>
      </c>
      <c r="AH26" s="143" t="str">
        <f t="shared" ref="AH26:AH32" si="10">IFERROR(IF(OR(AND(AD26="Muy Baja",AF26="Leve"),AND(AD26="Muy Baja",AF26="Menor"),AND(AD26="Baja",AF26="Leve")),"Bajo",IF(OR(AND(AD26="Muy baja",AF26="Moderado"),AND(AD26="Baja",AF26="Menor"),AND(AD26="Baja",AF26="Moderado"),AND(AD26="Media",AF26="Leve"),AND(AD26="Media",AF26="Menor"),AND(AD26="Media",AF26="Moderado"),AND(AD26="Alta",AF26="Leve"),AND(AD26="Alta",AF26="Menor")),"Moderado",IF(OR(AND(AD26="Muy Baja",AF26="Mayor"),AND(AD26="Baja",AF26="Mayor"),AND(AD26="Media",AF26="Mayor"),AND(AD26="Alta",AF26="Moderado"),AND(AD26="Alta",AF26="Mayor"),AND(AD26="Muy Alta",AF26="Leve"),AND(AD26="Muy Alta",AF26="Menor"),AND(AD26="Muy Alta",AF26="Moderado"),AND(AD26="Muy Alta",AF26="Mayor")),"Alto",IF(OR(AND(AD26="Muy Baja",AF26="Catastrófico"),AND(AD26="Baja",AF26="Catastrófico"),AND(AD26="Media",AF26="Catastrófico"),AND(AD26="Alta",AF26="Catastrófico"),AND(AD26="Muy Alta",AF26="Catastrófico")),"Extremo","")))),"")</f>
        <v>Moderado</v>
      </c>
      <c r="AI26" s="138" t="s">
        <v>149</v>
      </c>
      <c r="AJ26" s="144"/>
      <c r="AK26" s="136"/>
      <c r="AL26" s="136"/>
      <c r="AM26" s="183"/>
      <c r="AN26" s="147"/>
      <c r="AO26" s="148"/>
      <c r="AP26" s="149"/>
      <c r="AQ26" s="63"/>
      <c r="AR26" s="63"/>
      <c r="AS26" s="63"/>
      <c r="AT26" s="63"/>
      <c r="AU26" s="63"/>
      <c r="AV26" s="63"/>
      <c r="AW26" s="63"/>
      <c r="AX26" s="63"/>
      <c r="AY26" s="63"/>
      <c r="AZ26" s="63"/>
      <c r="BA26" s="63"/>
      <c r="BB26" s="63"/>
      <c r="BC26" s="63"/>
      <c r="BD26" s="63"/>
      <c r="BE26" s="63"/>
      <c r="BF26" s="63"/>
      <c r="BG26" s="63"/>
      <c r="BH26" s="63"/>
      <c r="BI26" s="63"/>
      <c r="BJ26" s="63"/>
    </row>
    <row r="27" ht="179.25" customHeight="1">
      <c r="A27" s="166"/>
      <c r="B27" s="166"/>
      <c r="C27" s="166"/>
      <c r="D27" s="166"/>
      <c r="E27" s="166"/>
      <c r="F27" s="166"/>
      <c r="G27" s="166"/>
      <c r="H27" s="166"/>
      <c r="I27" s="166"/>
      <c r="J27" s="166"/>
      <c r="K27" s="166"/>
      <c r="L27" s="166"/>
      <c r="M27" s="166"/>
      <c r="N27" s="166"/>
      <c r="O27" s="166"/>
      <c r="P27" s="167"/>
      <c r="Q27" s="166"/>
      <c r="R27" s="166"/>
      <c r="S27" s="166"/>
      <c r="T27" s="168">
        <v>2.0</v>
      </c>
      <c r="U27" s="169" t="s">
        <v>163</v>
      </c>
      <c r="V27" s="184" t="str">
        <f t="shared" si="1"/>
        <v>Probabilidad</v>
      </c>
      <c r="W27" s="171" t="s">
        <v>144</v>
      </c>
      <c r="X27" s="171" t="s">
        <v>145</v>
      </c>
      <c r="Y27" s="172" t="str">
        <f t="shared" si="2"/>
        <v>40%</v>
      </c>
      <c r="Z27" s="171" t="s">
        <v>146</v>
      </c>
      <c r="AA27" s="171" t="s">
        <v>147</v>
      </c>
      <c r="AB27" s="171" t="s">
        <v>148</v>
      </c>
      <c r="AC27" s="185">
        <f>IFERROR(IF(AND(V26="Probabilidad",V27="Probabilidad"),(AE26-(+AE26*Y27)),IF(V27="Probabilidad",(N26-(+N26*Y27)),IF(V27="Impacto",AE26,""))),"")</f>
        <v>0.12</v>
      </c>
      <c r="AD27" s="186" t="str">
        <f t="shared" si="3"/>
        <v>Muy Baja</v>
      </c>
      <c r="AE27" s="172">
        <f t="shared" si="4"/>
        <v>0.12</v>
      </c>
      <c r="AF27" s="186" t="str">
        <f t="shared" si="9"/>
        <v>Moderado</v>
      </c>
      <c r="AG27" s="175">
        <f>IFERROR(IF(AND(V26="Impacto",V27="Impacto"),(AG26-(+AG26*Y27)),IF(V27="Impacto",(R26-(+R26*Y27)),IF(V27="Probabilidad",AG26,""))),"")</f>
        <v>0.6</v>
      </c>
      <c r="AH27" s="187" t="str">
        <f t="shared" si="10"/>
        <v>Moderado</v>
      </c>
      <c r="AI27" s="171" t="s">
        <v>149</v>
      </c>
      <c r="AJ27" s="176"/>
      <c r="AK27" s="188" t="s">
        <v>164</v>
      </c>
      <c r="AL27" s="189" t="s">
        <v>151</v>
      </c>
      <c r="AM27" s="190">
        <v>45473.0</v>
      </c>
      <c r="AN27" s="191"/>
      <c r="AO27" s="192"/>
      <c r="AP27" s="193"/>
      <c r="AQ27" s="63"/>
      <c r="AR27" s="63"/>
      <c r="AS27" s="63"/>
      <c r="AT27" s="63"/>
      <c r="AU27" s="63"/>
      <c r="AV27" s="63"/>
      <c r="AW27" s="63"/>
      <c r="AX27" s="63"/>
      <c r="AY27" s="63"/>
      <c r="AZ27" s="63"/>
      <c r="BA27" s="63"/>
      <c r="BB27" s="63"/>
      <c r="BC27" s="63"/>
      <c r="BD27" s="63"/>
      <c r="BE27" s="63"/>
      <c r="BF27" s="63"/>
      <c r="BG27" s="63"/>
      <c r="BH27" s="63"/>
      <c r="BI27" s="63"/>
      <c r="BJ27" s="63"/>
    </row>
    <row r="28" ht="192.0" customHeight="1">
      <c r="A28" s="129">
        <v>3.0</v>
      </c>
      <c r="B28" s="194" t="s">
        <v>155</v>
      </c>
      <c r="C28" s="129" t="s">
        <v>136</v>
      </c>
      <c r="D28" s="129" t="s">
        <v>165</v>
      </c>
      <c r="E28" s="129" t="s">
        <v>166</v>
      </c>
      <c r="F28" s="129" t="s">
        <v>167</v>
      </c>
      <c r="G28" s="129" t="s">
        <v>140</v>
      </c>
      <c r="H28" s="129"/>
      <c r="I28" s="129"/>
      <c r="J28" s="129"/>
      <c r="K28" s="129" t="s">
        <v>141</v>
      </c>
      <c r="L28" s="129">
        <v>60.0</v>
      </c>
      <c r="M28" s="130" t="str">
        <f>IF(L28&lt;=0,"",IF(L28&lt;=2,"Muy Baja",IF(L28&lt;=24,"Baja",IF(L28&lt;=500,"Media",IF(L28&lt;=5000,"Alta","Muy Alta")))))</f>
        <v>Media</v>
      </c>
      <c r="N28" s="133">
        <f>IF(M28="","",IF(M28="Muy Baja",0.2,IF(M28="Baja",0.4,IF(M28="Media",0.6,IF(M28="Alta",0.8,IF(M28="Muy Alta",1,))))))</f>
        <v>0.6</v>
      </c>
      <c r="O28" s="129" t="s">
        <v>142</v>
      </c>
      <c r="P28" s="132" t="str">
        <f>IF(NOT(ISERROR(MATCH(O28,'Tabla Impacto'!$B$221:$B$223,0))),'Tabla Impacto'!$F$223&amp;"Por favor no seleccionar los criterios de impacto(Afectación Económica o presupuestal y Pérdida Reputacional)",O28)</f>
        <v>     El riesgo afecta la imagen de la entidad con algunos usuarios de relevancia frente al logro de los objetivos</v>
      </c>
      <c r="Q28" s="130" t="str">
        <f>IF(OR(P28='Tabla Impacto'!$C$11,P28='Tabla Impacto'!$D$11),"Leve",IF(OR(P28='Tabla Impacto'!$C$12,P28='Tabla Impacto'!$D$12),"Menor",IF(OR(P28='Tabla Impacto'!$C$13,P28='Tabla Impacto'!$D$13),"Moderado",IF(OR(P28='Tabla Impacto'!$C$14,P28='Tabla Impacto'!$D$14),"Mayor",IF(OR(P28='Tabla Impacto'!$C$15,P28='Tabla Impacto'!$D$15),"Catastrófico","")))))</f>
        <v>Moderado</v>
      </c>
      <c r="R28" s="133">
        <f>IF(Q28="","",IF(Q28="Leve",0.2,IF(Q28="Menor",0.4,IF(Q28="Moderado",0.6,IF(Q28="Mayor",0.8,IF(Q28="Catastrófico",1,))))))</f>
        <v>0.6</v>
      </c>
      <c r="S28" s="134" t="str">
        <f>IF(OR(AND(M28="Muy Baja",Q28="Leve"),AND(M28="Muy Baja",Q28="Menor"),AND(M28="Baja",Q28="Leve")),"Bajo",IF(OR(AND(M28="Muy baja",Q28="Moderado"),AND(M28="Baja",Q28="Menor"),AND(M28="Baja",Q28="Moderado"),AND(M28="Media",Q28="Leve"),AND(M28="Media",Q28="Menor"),AND(M28="Media",Q28="Moderado"),AND(M28="Alta",Q28="Leve"),AND(M28="Alta",Q28="Menor")),"Moderado",IF(OR(AND(M28="Muy Baja",Q28="Mayor"),AND(M28="Baja",Q28="Mayor"),AND(M28="Media",Q28="Mayor"),AND(M28="Alta",Q28="Moderado"),AND(M28="Alta",Q28="Mayor"),AND(M28="Muy Alta",Q28="Leve"),AND(M28="Muy Alta",Q28="Menor"),AND(M28="Muy Alta",Q28="Moderado"),AND(M28="Muy Alta",Q28="Mayor")),"Alto",IF(OR(AND(M28="Muy Baja",Q28="Catastrófico"),AND(M28="Baja",Q28="Catastrófico"),AND(M28="Media",Q28="Catastrófico"),AND(M28="Alta",Q28="Catastrófico"),AND(M28="Muy Alta",Q28="Catastrófico")),"Extremo",""))))</f>
        <v>Moderado</v>
      </c>
      <c r="T28" s="135">
        <v>1.0</v>
      </c>
      <c r="U28" s="136" t="s">
        <v>168</v>
      </c>
      <c r="V28" s="137" t="str">
        <f t="shared" si="1"/>
        <v>Impacto</v>
      </c>
      <c r="W28" s="138" t="s">
        <v>169</v>
      </c>
      <c r="X28" s="138" t="s">
        <v>145</v>
      </c>
      <c r="Y28" s="139" t="str">
        <f t="shared" si="2"/>
        <v>25%</v>
      </c>
      <c r="Z28" s="138" t="s">
        <v>146</v>
      </c>
      <c r="AA28" s="138" t="s">
        <v>147</v>
      </c>
      <c r="AB28" s="138" t="s">
        <v>148</v>
      </c>
      <c r="AC28" s="181">
        <f>IFERROR(IF(V28="Probabilidad",(N28-(+N28*Y28)),IF(V28="Impacto",N28,"")),"")</f>
        <v>0.6</v>
      </c>
      <c r="AD28" s="141" t="str">
        <f t="shared" si="3"/>
        <v>Media</v>
      </c>
      <c r="AE28" s="139">
        <f t="shared" si="4"/>
        <v>0.6</v>
      </c>
      <c r="AF28" s="141" t="str">
        <f t="shared" si="9"/>
        <v>Moderado</v>
      </c>
      <c r="AG28" s="182">
        <f>IFERROR(IF(V28="Impacto",(R28-(+R28*Y28)),IF(V28="Probabilidad",R28,"")),"")</f>
        <v>0.45</v>
      </c>
      <c r="AH28" s="143" t="str">
        <f t="shared" si="10"/>
        <v>Moderado</v>
      </c>
      <c r="AI28" s="138" t="s">
        <v>149</v>
      </c>
      <c r="AJ28" s="144"/>
      <c r="AK28" s="195" t="s">
        <v>170</v>
      </c>
      <c r="AL28" s="196" t="s">
        <v>151</v>
      </c>
      <c r="AM28" s="197">
        <v>45412.0</v>
      </c>
      <c r="AN28" s="191"/>
      <c r="AO28" s="192"/>
      <c r="AP28" s="193"/>
      <c r="AQ28" s="63"/>
      <c r="AR28" s="63"/>
      <c r="AS28" s="63"/>
      <c r="AT28" s="63"/>
      <c r="AU28" s="63"/>
      <c r="AV28" s="63"/>
      <c r="AW28" s="63"/>
      <c r="AX28" s="63"/>
      <c r="AY28" s="63"/>
      <c r="AZ28" s="63"/>
      <c r="BA28" s="63"/>
      <c r="BB28" s="63"/>
      <c r="BC28" s="63"/>
      <c r="BD28" s="63"/>
      <c r="BE28" s="63"/>
      <c r="BF28" s="63"/>
      <c r="BG28" s="63"/>
      <c r="BH28" s="63"/>
      <c r="BI28" s="63"/>
      <c r="BJ28" s="63"/>
    </row>
    <row r="29" ht="191.25" customHeight="1">
      <c r="A29" s="151"/>
      <c r="B29" s="151"/>
      <c r="C29" s="151"/>
      <c r="D29" s="151"/>
      <c r="E29" s="151"/>
      <c r="F29" s="151"/>
      <c r="G29" s="151"/>
      <c r="H29" s="151"/>
      <c r="I29" s="151"/>
      <c r="J29" s="151"/>
      <c r="K29" s="151"/>
      <c r="L29" s="151"/>
      <c r="M29" s="151"/>
      <c r="N29" s="151"/>
      <c r="O29" s="151"/>
      <c r="P29" s="152"/>
      <c r="Q29" s="151"/>
      <c r="R29" s="151"/>
      <c r="S29" s="151"/>
      <c r="T29" s="153">
        <v>2.0</v>
      </c>
      <c r="U29" s="154" t="s">
        <v>171</v>
      </c>
      <c r="V29" s="149" t="str">
        <f t="shared" si="1"/>
        <v>Probabilidad</v>
      </c>
      <c r="W29" s="156" t="s">
        <v>144</v>
      </c>
      <c r="X29" s="156" t="s">
        <v>145</v>
      </c>
      <c r="Y29" s="157" t="str">
        <f t="shared" si="2"/>
        <v>40%</v>
      </c>
      <c r="Z29" s="156" t="s">
        <v>146</v>
      </c>
      <c r="AA29" s="156" t="s">
        <v>147</v>
      </c>
      <c r="AB29" s="156" t="s">
        <v>148</v>
      </c>
      <c r="AC29" s="198">
        <f>IFERROR(IF(AND(V28="Probabilidad",V29="Probabilidad"),(AE28-(+AE28*Y29)),IF(V29="Probabilidad",(N28-(+N28*Y29)),IF(V29="Impacto",AE28,""))),"")</f>
        <v>0.36</v>
      </c>
      <c r="AD29" s="199" t="str">
        <f t="shared" si="3"/>
        <v>Baja</v>
      </c>
      <c r="AE29" s="157">
        <f t="shared" si="4"/>
        <v>0.36</v>
      </c>
      <c r="AF29" s="199" t="str">
        <f t="shared" si="9"/>
        <v>Moderado</v>
      </c>
      <c r="AG29" s="161">
        <f>IFERROR(IF(AND(V28="Impacto",V29="Impacto"),(AG28-(+AG28*Y29)),IF(V29="Impacto",(R28-(+R28*Y29)),IF(V29="Probabilidad",AG28,""))),"")</f>
        <v>0.45</v>
      </c>
      <c r="AH29" s="200" t="str">
        <f t="shared" si="10"/>
        <v>Moderado</v>
      </c>
      <c r="AI29" s="156" t="s">
        <v>149</v>
      </c>
      <c r="AJ29" s="163"/>
      <c r="AK29" s="151"/>
      <c r="AL29" s="151"/>
      <c r="AM29" s="151"/>
      <c r="AN29" s="191"/>
      <c r="AO29" s="192"/>
      <c r="AP29" s="193"/>
      <c r="AQ29" s="63"/>
      <c r="AR29" s="63"/>
      <c r="AS29" s="63"/>
      <c r="AT29" s="63"/>
      <c r="AU29" s="63"/>
      <c r="AV29" s="63"/>
      <c r="AW29" s="63"/>
      <c r="AX29" s="63"/>
      <c r="AY29" s="63"/>
      <c r="AZ29" s="63"/>
      <c r="BA29" s="63"/>
      <c r="BB29" s="63"/>
      <c r="BC29" s="63"/>
      <c r="BD29" s="63"/>
      <c r="BE29" s="63"/>
      <c r="BF29" s="63"/>
      <c r="BG29" s="63"/>
      <c r="BH29" s="63"/>
      <c r="BI29" s="63"/>
      <c r="BJ29" s="63"/>
    </row>
    <row r="30" ht="183.0" customHeight="1">
      <c r="A30" s="166"/>
      <c r="B30" s="166"/>
      <c r="C30" s="166"/>
      <c r="D30" s="166"/>
      <c r="E30" s="166"/>
      <c r="F30" s="166"/>
      <c r="G30" s="166"/>
      <c r="H30" s="166"/>
      <c r="I30" s="166"/>
      <c r="J30" s="166"/>
      <c r="K30" s="166"/>
      <c r="L30" s="166"/>
      <c r="M30" s="166"/>
      <c r="N30" s="166"/>
      <c r="O30" s="166"/>
      <c r="P30" s="167"/>
      <c r="Q30" s="166"/>
      <c r="R30" s="166"/>
      <c r="S30" s="166"/>
      <c r="T30" s="168">
        <v>3.0</v>
      </c>
      <c r="U30" s="169" t="s">
        <v>172</v>
      </c>
      <c r="V30" s="184" t="str">
        <f t="shared" si="1"/>
        <v>Probabilidad</v>
      </c>
      <c r="W30" s="171" t="s">
        <v>144</v>
      </c>
      <c r="X30" s="171" t="s">
        <v>145</v>
      </c>
      <c r="Y30" s="172" t="str">
        <f t="shared" si="2"/>
        <v>40%</v>
      </c>
      <c r="Z30" s="171" t="s">
        <v>146</v>
      </c>
      <c r="AA30" s="171" t="s">
        <v>147</v>
      </c>
      <c r="AB30" s="171" t="s">
        <v>148</v>
      </c>
      <c r="AC30" s="185">
        <f>IFERROR(IF(AND(V29="Probabilidad",V30="Probabilidad"),(AE29-(+AE29*Y30)),IF(AND(V29="Impacto",V30="Probabilidad"),(AE28-(+AE28*Y30)),IF(V30="Impacto",AE29,""))),"")</f>
        <v>0.216</v>
      </c>
      <c r="AD30" s="186" t="str">
        <f t="shared" si="3"/>
        <v>Baja</v>
      </c>
      <c r="AE30" s="172">
        <f t="shared" si="4"/>
        <v>0.216</v>
      </c>
      <c r="AF30" s="186" t="str">
        <f t="shared" si="9"/>
        <v>Moderado</v>
      </c>
      <c r="AG30" s="175">
        <f>IFERROR(IF(AND(V29="Impacto",V30="Impacto"),(AG29-(+AG29*Y30)),IF(AND(V29="Probabilidad",V30="Impacto"),(AG28-(+AG28*Y30)),IF(V30="Probabilidad",AG29,""))),"")</f>
        <v>0.45</v>
      </c>
      <c r="AH30" s="187" t="str">
        <f t="shared" si="10"/>
        <v>Moderado</v>
      </c>
      <c r="AI30" s="171" t="s">
        <v>149</v>
      </c>
      <c r="AJ30" s="176"/>
      <c r="AK30" s="166"/>
      <c r="AL30" s="166"/>
      <c r="AM30" s="166"/>
      <c r="AN30" s="191"/>
      <c r="AO30" s="192"/>
      <c r="AP30" s="193"/>
      <c r="AQ30" s="63"/>
      <c r="AR30" s="63"/>
      <c r="AS30" s="63"/>
      <c r="AT30" s="63"/>
      <c r="AU30" s="63"/>
      <c r="AV30" s="63"/>
      <c r="AW30" s="63"/>
      <c r="AX30" s="63"/>
      <c r="AY30" s="63"/>
      <c r="AZ30" s="63"/>
      <c r="BA30" s="63"/>
      <c r="BB30" s="63"/>
      <c r="BC30" s="63"/>
      <c r="BD30" s="63"/>
      <c r="BE30" s="63"/>
      <c r="BF30" s="63"/>
      <c r="BG30" s="63"/>
      <c r="BH30" s="63"/>
      <c r="BI30" s="63"/>
      <c r="BJ30" s="63"/>
    </row>
    <row r="31" ht="251.25" customHeight="1">
      <c r="A31" s="201">
        <v>4.0</v>
      </c>
      <c r="B31" s="202" t="s">
        <v>173</v>
      </c>
      <c r="C31" s="203" t="s">
        <v>156</v>
      </c>
      <c r="D31" s="203" t="s">
        <v>174</v>
      </c>
      <c r="E31" s="203" t="s">
        <v>175</v>
      </c>
      <c r="F31" s="203" t="s">
        <v>176</v>
      </c>
      <c r="G31" s="202" t="s">
        <v>140</v>
      </c>
      <c r="H31" s="203"/>
      <c r="I31" s="203"/>
      <c r="J31" s="203"/>
      <c r="K31" s="203" t="s">
        <v>160</v>
      </c>
      <c r="L31" s="201">
        <v>25.0</v>
      </c>
      <c r="M31" s="204" t="str">
        <f t="shared" ref="M31:M32" si="11">IF(L31&lt;=0,"",IF(L31&lt;=2,"Muy Baja",IF(L31&lt;=24,"Baja",IF(L31&lt;=500,"Media",IF(L31&lt;=5000,"Alta","Muy Alta")))))</f>
        <v>Media</v>
      </c>
      <c r="N31" s="205">
        <f t="shared" ref="N31:N32" si="12">IF(M31="","",IF(M31="Muy Baja",0.2,IF(M31="Baja",0.4,IF(M31="Media",0.6,IF(M31="Alta",0.8,IF(M31="Muy Alta",1,))))))</f>
        <v>0.6</v>
      </c>
      <c r="O31" s="203" t="s">
        <v>142</v>
      </c>
      <c r="P31" s="206" t="str">
        <f>IF(NOT(ISERROR(MATCH(O31,'Tabla Impacto'!$B$221:$B$223,0))),'Tabla Impacto'!$F$223&amp;"Por favor no seleccionar los criterios de impacto(Afectación Económica o presupuestal y Pérdida Reputacional)",O31)</f>
        <v>     El riesgo afecta la imagen de la entidad con algunos usuarios de relevancia frente al logro de los objetivos</v>
      </c>
      <c r="Q31" s="207" t="str">
        <f>IF(OR(P31='Tabla Impacto'!$C$11,P31='Tabla Impacto'!$D$11),"Leve",IF(OR(P31='Tabla Impacto'!$C$12,P31='Tabla Impacto'!$D$12),"Menor",IF(OR(P31='Tabla Impacto'!$C$13,P31='Tabla Impacto'!$D$13),"Moderado",IF(OR(P31='Tabla Impacto'!$C$14,P31='Tabla Impacto'!$D$14),"Mayor",IF(OR(P31='Tabla Impacto'!$C$15,P31='Tabla Impacto'!$D$15),"Catastrófico","")))))</f>
        <v>Moderado</v>
      </c>
      <c r="R31" s="208">
        <f t="shared" ref="R31:R32" si="13">IF(Q31="","",IF(Q31="Leve",0.2,IF(Q31="Menor",0.4,IF(Q31="Moderado",0.6,IF(Q31="Mayor",0.8,IF(Q31="Catastrófico",1,))))))</f>
        <v>0.6</v>
      </c>
      <c r="S31" s="209" t="str">
        <f t="shared" ref="S31:S32" si="14">IF(OR(AND(M31="Muy Baja",Q31="Leve"),AND(M31="Muy Baja",Q31="Menor"),AND(M31="Baja",Q31="Leve")),"Bajo",IF(OR(AND(M31="Muy baja",Q31="Moderado"),AND(M31="Baja",Q31="Menor"),AND(M31="Baja",Q31="Moderado"),AND(M31="Media",Q31="Leve"),AND(M31="Media",Q31="Menor"),AND(M31="Media",Q31="Moderado"),AND(M31="Alta",Q31="Leve"),AND(M31="Alta",Q31="Menor")),"Moderado",IF(OR(AND(M31="Muy Baja",Q31="Mayor"),AND(M31="Baja",Q31="Mayor"),AND(M31="Media",Q31="Mayor"),AND(M31="Alta",Q31="Moderado"),AND(M31="Alta",Q31="Mayor"),AND(M31="Muy Alta",Q31="Leve"),AND(M31="Muy Alta",Q31="Menor"),AND(M31="Muy Alta",Q31="Moderado"),AND(M31="Muy Alta",Q31="Mayor")),"Alto",IF(OR(AND(M31="Muy Baja",Q31="Catastrófico"),AND(M31="Baja",Q31="Catastrófico"),AND(M31="Media",Q31="Catastrófico"),AND(M31="Alta",Q31="Catastrófico"),AND(M31="Muy Alta",Q31="Catastrófico")),"Extremo",""))))</f>
        <v>Moderado</v>
      </c>
      <c r="T31" s="201">
        <v>1.0</v>
      </c>
      <c r="U31" s="202" t="s">
        <v>177</v>
      </c>
      <c r="V31" s="210" t="str">
        <f t="shared" si="1"/>
        <v>Probabilidad</v>
      </c>
      <c r="W31" s="211" t="s">
        <v>178</v>
      </c>
      <c r="X31" s="211" t="s">
        <v>145</v>
      </c>
      <c r="Y31" s="212" t="str">
        <f t="shared" si="2"/>
        <v>30%</v>
      </c>
      <c r="Z31" s="211" t="s">
        <v>146</v>
      </c>
      <c r="AA31" s="211" t="s">
        <v>147</v>
      </c>
      <c r="AB31" s="211" t="s">
        <v>148</v>
      </c>
      <c r="AC31" s="213">
        <f t="shared" ref="AC31:AC32" si="15">IFERROR(IF(V31="Probabilidad",(N31-(+N31*Y31)),IF(V31="Impacto",N31,"")),"")</f>
        <v>0.42</v>
      </c>
      <c r="AD31" s="214" t="str">
        <f t="shared" si="3"/>
        <v>Media</v>
      </c>
      <c r="AE31" s="212">
        <f t="shared" si="4"/>
        <v>0.42</v>
      </c>
      <c r="AF31" s="214" t="str">
        <f t="shared" si="9"/>
        <v>Moderado</v>
      </c>
      <c r="AG31" s="215">
        <f t="shared" ref="AG31:AG32" si="16">IFERROR(IF(V31="Impacto",(R31-(+R31*Y31)),IF(V31="Probabilidad",R31,"")),"")</f>
        <v>0.6</v>
      </c>
      <c r="AH31" s="216" t="str">
        <f t="shared" si="10"/>
        <v>Moderado</v>
      </c>
      <c r="AI31" s="211" t="s">
        <v>149</v>
      </c>
      <c r="AJ31" s="217"/>
      <c r="AK31" s="202" t="s">
        <v>179</v>
      </c>
      <c r="AL31" s="218" t="s">
        <v>151</v>
      </c>
      <c r="AM31" s="202" t="s">
        <v>180</v>
      </c>
      <c r="AN31" s="147"/>
      <c r="AO31" s="148"/>
      <c r="AP31" s="149"/>
      <c r="AQ31" s="63"/>
      <c r="AR31" s="63"/>
      <c r="AS31" s="63"/>
      <c r="AT31" s="63"/>
      <c r="AU31" s="63"/>
      <c r="AV31" s="63"/>
      <c r="AW31" s="63"/>
      <c r="AX31" s="63"/>
      <c r="AY31" s="63"/>
      <c r="AZ31" s="63"/>
      <c r="BA31" s="63"/>
      <c r="BB31" s="63"/>
      <c r="BC31" s="63"/>
      <c r="BD31" s="63"/>
      <c r="BE31" s="63"/>
      <c r="BF31" s="63"/>
      <c r="BG31" s="63"/>
      <c r="BH31" s="63"/>
      <c r="BI31" s="63"/>
      <c r="BJ31" s="63"/>
    </row>
    <row r="32" ht="215.25" customHeight="1">
      <c r="A32" s="201">
        <v>5.0</v>
      </c>
      <c r="B32" s="202" t="s">
        <v>181</v>
      </c>
      <c r="C32" s="203" t="s">
        <v>156</v>
      </c>
      <c r="D32" s="203" t="s">
        <v>182</v>
      </c>
      <c r="E32" s="203" t="s">
        <v>183</v>
      </c>
      <c r="F32" s="203" t="s">
        <v>184</v>
      </c>
      <c r="G32" s="203" t="s">
        <v>140</v>
      </c>
      <c r="H32" s="203"/>
      <c r="I32" s="203"/>
      <c r="J32" s="203"/>
      <c r="K32" s="203" t="s">
        <v>185</v>
      </c>
      <c r="L32" s="201">
        <v>10.0</v>
      </c>
      <c r="M32" s="204" t="str">
        <f t="shared" si="11"/>
        <v>Baja</v>
      </c>
      <c r="N32" s="208">
        <f t="shared" si="12"/>
        <v>0.4</v>
      </c>
      <c r="O32" s="203" t="s">
        <v>186</v>
      </c>
      <c r="P32" s="202" t="str">
        <f>IF(NOT(ISERROR(MATCH(O32,'Tabla Impacto'!$B$221:$B$223,0))),'Tabla Impacto'!$F$223&amp;"Por favor no seleccionar los criterios de impacto(Afectación Económica o presupuestal y Pérdida Reputacional)",O32)</f>
        <v>     El riesgo afecta la imagen de la entidad internamente, de conocimiento general, nivel interno, de junta dircetiva y accionistas y/o de provedores</v>
      </c>
      <c r="Q32" s="207" t="str">
        <f>IF(OR(P32='Tabla Impacto'!$C$11,P32='Tabla Impacto'!$D$11),"Leve",IF(OR(P32='Tabla Impacto'!$C$12,P32='Tabla Impacto'!$D$12),"Menor",IF(OR(P32='Tabla Impacto'!$C$13,P32='Tabla Impacto'!$D$13),"Moderado",IF(OR(P32='Tabla Impacto'!$C$14,P32='Tabla Impacto'!$D$14),"Mayor",IF(OR(P32='Tabla Impacto'!$C$15,P32='Tabla Impacto'!$D$15),"Catastrófico","")))))</f>
        <v>Menor</v>
      </c>
      <c r="R32" s="208">
        <f t="shared" si="13"/>
        <v>0.4</v>
      </c>
      <c r="S32" s="209" t="str">
        <f t="shared" si="14"/>
        <v>Moderado</v>
      </c>
      <c r="T32" s="201">
        <v>1.0</v>
      </c>
      <c r="U32" s="202" t="s">
        <v>187</v>
      </c>
      <c r="V32" s="210" t="str">
        <f t="shared" si="1"/>
        <v>Probabilidad</v>
      </c>
      <c r="W32" s="211" t="s">
        <v>144</v>
      </c>
      <c r="X32" s="211" t="s">
        <v>145</v>
      </c>
      <c r="Y32" s="212" t="str">
        <f t="shared" si="2"/>
        <v>40%</v>
      </c>
      <c r="Z32" s="211" t="s">
        <v>146</v>
      </c>
      <c r="AA32" s="211" t="s">
        <v>147</v>
      </c>
      <c r="AB32" s="211" t="s">
        <v>148</v>
      </c>
      <c r="AC32" s="219">
        <f t="shared" si="15"/>
        <v>0.24</v>
      </c>
      <c r="AD32" s="214" t="str">
        <f t="shared" si="3"/>
        <v>Baja</v>
      </c>
      <c r="AE32" s="212">
        <f t="shared" si="4"/>
        <v>0.24</v>
      </c>
      <c r="AF32" s="214" t="str">
        <f t="shared" si="9"/>
        <v>Menor</v>
      </c>
      <c r="AG32" s="215">
        <f t="shared" si="16"/>
        <v>0.4</v>
      </c>
      <c r="AH32" s="216" t="str">
        <f t="shared" si="10"/>
        <v>Moderado</v>
      </c>
      <c r="AI32" s="211" t="s">
        <v>188</v>
      </c>
      <c r="AJ32" s="217"/>
      <c r="AK32" s="220"/>
      <c r="AL32" s="210"/>
      <c r="AM32" s="221"/>
      <c r="AN32" s="147"/>
      <c r="AO32" s="148"/>
      <c r="AP32" s="149"/>
      <c r="AQ32" s="63"/>
      <c r="AR32" s="63"/>
      <c r="AS32" s="63"/>
      <c r="AT32" s="63"/>
      <c r="AU32" s="63"/>
      <c r="AV32" s="63"/>
      <c r="AW32" s="63"/>
      <c r="AX32" s="63"/>
      <c r="AY32" s="63"/>
      <c r="AZ32" s="63"/>
      <c r="BA32" s="63"/>
      <c r="BB32" s="63"/>
      <c r="BC32" s="63"/>
      <c r="BD32" s="63"/>
      <c r="BE32" s="63"/>
      <c r="BF32" s="63"/>
      <c r="BG32" s="63"/>
      <c r="BH32" s="63"/>
      <c r="BI32" s="63"/>
      <c r="BJ32" s="63"/>
    </row>
    <row r="33" ht="15.75" customHeight="1">
      <c r="A33" s="56"/>
      <c r="B33" s="222"/>
      <c r="C33" s="56"/>
      <c r="D33" s="56"/>
      <c r="E33" s="56"/>
      <c r="F33" s="56"/>
      <c r="G33" s="56"/>
      <c r="H33" s="56"/>
      <c r="I33" s="56"/>
      <c r="J33" s="56"/>
      <c r="K33" s="56"/>
      <c r="L33" s="56"/>
      <c r="M33" s="56"/>
      <c r="N33" s="70"/>
      <c r="O33" s="56"/>
      <c r="P33" s="56"/>
      <c r="Q33" s="56"/>
      <c r="R33" s="70"/>
      <c r="S33" s="105"/>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row>
    <row r="34" ht="15.75" customHeight="1">
      <c r="A34" s="56"/>
      <c r="B34" s="222"/>
      <c r="C34" s="56"/>
      <c r="D34" s="56"/>
      <c r="E34" s="56"/>
      <c r="F34" s="56"/>
      <c r="G34" s="56"/>
      <c r="H34" s="56"/>
      <c r="I34" s="56"/>
      <c r="J34" s="56"/>
      <c r="K34" s="56"/>
      <c r="L34" s="56"/>
      <c r="M34" s="56"/>
      <c r="N34" s="70"/>
      <c r="O34" s="56"/>
      <c r="P34" s="56"/>
      <c r="Q34" s="56"/>
      <c r="R34" s="70"/>
      <c r="S34" s="105"/>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row>
    <row r="35" ht="15.75" customHeight="1">
      <c r="A35" s="56"/>
      <c r="B35" s="222"/>
      <c r="C35" s="56"/>
      <c r="D35" s="56"/>
      <c r="E35" s="56"/>
      <c r="F35" s="56"/>
      <c r="G35" s="56"/>
      <c r="H35" s="56"/>
      <c r="I35" s="56"/>
      <c r="J35" s="56"/>
      <c r="K35" s="56"/>
      <c r="L35" s="56"/>
      <c r="M35" s="56"/>
      <c r="N35" s="70"/>
      <c r="O35" s="56"/>
      <c r="P35" s="56"/>
      <c r="Q35" s="56"/>
      <c r="R35" s="70"/>
      <c r="S35" s="105"/>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row>
    <row r="36" ht="15.75" customHeight="1">
      <c r="A36" s="56"/>
      <c r="B36" s="222"/>
      <c r="C36" s="56"/>
      <c r="D36" s="56"/>
      <c r="E36" s="56"/>
      <c r="F36" s="56"/>
      <c r="G36" s="56"/>
      <c r="H36" s="56"/>
      <c r="I36" s="56"/>
      <c r="J36" s="56"/>
      <c r="K36" s="56"/>
      <c r="L36" s="56"/>
      <c r="M36" s="56"/>
      <c r="N36" s="70"/>
      <c r="O36" s="56"/>
      <c r="P36" s="56"/>
      <c r="Q36" s="56"/>
      <c r="R36" s="70"/>
      <c r="S36" s="105"/>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row>
    <row r="37" ht="15.75" customHeight="1">
      <c r="A37" s="56"/>
      <c r="B37" s="222"/>
      <c r="C37" s="56"/>
      <c r="D37" s="56"/>
      <c r="E37" s="56"/>
      <c r="F37" s="56"/>
      <c r="G37" s="56"/>
      <c r="H37" s="56"/>
      <c r="I37" s="56"/>
      <c r="J37" s="56"/>
      <c r="K37" s="56"/>
      <c r="L37" s="56"/>
      <c r="M37" s="56"/>
      <c r="N37" s="70"/>
      <c r="O37" s="56"/>
      <c r="P37" s="56"/>
      <c r="Q37" s="56"/>
      <c r="R37" s="70"/>
      <c r="S37" s="105"/>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row>
    <row r="38" ht="15.75" customHeight="1">
      <c r="A38" s="56"/>
      <c r="B38" s="222"/>
      <c r="C38" s="56"/>
      <c r="D38" s="56"/>
      <c r="E38" s="56"/>
      <c r="F38" s="56"/>
      <c r="G38" s="56"/>
      <c r="H38" s="56"/>
      <c r="I38" s="56"/>
      <c r="J38" s="56"/>
      <c r="K38" s="56"/>
      <c r="L38" s="56"/>
      <c r="M38" s="56"/>
      <c r="N38" s="70"/>
      <c r="O38" s="56"/>
      <c r="P38" s="56"/>
      <c r="Q38" s="56"/>
      <c r="R38" s="70"/>
      <c r="S38" s="105"/>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row>
    <row r="39" ht="15.75" customHeight="1">
      <c r="A39" s="56"/>
      <c r="B39" s="222"/>
      <c r="C39" s="56"/>
      <c r="D39" s="56"/>
      <c r="E39" s="56"/>
      <c r="F39" s="56"/>
      <c r="G39" s="56"/>
      <c r="H39" s="56"/>
      <c r="I39" s="56"/>
      <c r="J39" s="56"/>
      <c r="K39" s="56"/>
      <c r="L39" s="56"/>
      <c r="M39" s="56"/>
      <c r="N39" s="70"/>
      <c r="O39" s="56"/>
      <c r="P39" s="56"/>
      <c r="Q39" s="56"/>
      <c r="R39" s="70"/>
      <c r="S39" s="105"/>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row>
    <row r="40" ht="15.75" customHeight="1">
      <c r="A40" s="56"/>
      <c r="B40" s="222"/>
      <c r="C40" s="56"/>
      <c r="D40" s="56"/>
      <c r="E40" s="56"/>
      <c r="F40" s="56"/>
      <c r="G40" s="56"/>
      <c r="H40" s="56"/>
      <c r="I40" s="56"/>
      <c r="J40" s="56"/>
      <c r="K40" s="56"/>
      <c r="L40" s="56"/>
      <c r="M40" s="56"/>
      <c r="N40" s="70"/>
      <c r="O40" s="56"/>
      <c r="P40" s="56"/>
      <c r="Q40" s="56"/>
      <c r="R40" s="70"/>
      <c r="S40" s="105"/>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row>
    <row r="41" ht="15.75" customHeight="1">
      <c r="A41" s="56"/>
      <c r="B41" s="222"/>
      <c r="C41" s="56"/>
      <c r="D41" s="56"/>
      <c r="E41" s="56"/>
      <c r="F41" s="56"/>
      <c r="G41" s="56"/>
      <c r="H41" s="56"/>
      <c r="I41" s="56"/>
      <c r="J41" s="56"/>
      <c r="K41" s="56"/>
      <c r="L41" s="56"/>
      <c r="M41" s="56"/>
      <c r="N41" s="70"/>
      <c r="O41" s="56"/>
      <c r="P41" s="56"/>
      <c r="Q41" s="56"/>
      <c r="R41" s="70"/>
      <c r="S41" s="105"/>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row>
    <row r="42" ht="15.75" customHeight="1">
      <c r="A42" s="56"/>
      <c r="B42" s="222"/>
      <c r="C42" s="56"/>
      <c r="D42" s="56"/>
      <c r="E42" s="56"/>
      <c r="F42" s="56"/>
      <c r="G42" s="56"/>
      <c r="H42" s="56"/>
      <c r="I42" s="56"/>
      <c r="J42" s="56"/>
      <c r="K42" s="56"/>
      <c r="L42" s="56"/>
      <c r="M42" s="56"/>
      <c r="N42" s="70"/>
      <c r="O42" s="56"/>
      <c r="P42" s="56"/>
      <c r="Q42" s="56"/>
      <c r="R42" s="70"/>
      <c r="S42" s="105"/>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row>
    <row r="43" ht="15.75" customHeight="1">
      <c r="A43" s="56"/>
      <c r="B43" s="222"/>
      <c r="C43" s="56"/>
      <c r="D43" s="56"/>
      <c r="E43" s="56"/>
      <c r="F43" s="56"/>
      <c r="G43" s="56"/>
      <c r="H43" s="56"/>
      <c r="I43" s="56"/>
      <c r="J43" s="56"/>
      <c r="K43" s="56"/>
      <c r="L43" s="56"/>
      <c r="M43" s="56"/>
      <c r="N43" s="70"/>
      <c r="O43" s="56"/>
      <c r="P43" s="56"/>
      <c r="Q43" s="56"/>
      <c r="R43" s="70"/>
      <c r="S43" s="105"/>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row>
    <row r="44" ht="15.75" customHeight="1">
      <c r="A44" s="56"/>
      <c r="B44" s="222"/>
      <c r="C44" s="56"/>
      <c r="D44" s="56"/>
      <c r="E44" s="56"/>
      <c r="F44" s="56"/>
      <c r="G44" s="56"/>
      <c r="H44" s="56"/>
      <c r="I44" s="56"/>
      <c r="J44" s="56"/>
      <c r="K44" s="56"/>
      <c r="L44" s="56"/>
      <c r="M44" s="56"/>
      <c r="N44" s="70"/>
      <c r="O44" s="56"/>
      <c r="P44" s="56"/>
      <c r="Q44" s="56"/>
      <c r="R44" s="70"/>
      <c r="S44" s="105"/>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row>
    <row r="45" ht="15.75" customHeight="1">
      <c r="A45" s="56"/>
      <c r="B45" s="222"/>
      <c r="C45" s="56"/>
      <c r="D45" s="56"/>
      <c r="E45" s="56"/>
      <c r="F45" s="56"/>
      <c r="G45" s="56"/>
      <c r="H45" s="56"/>
      <c r="I45" s="56"/>
      <c r="J45" s="56"/>
      <c r="K45" s="56"/>
      <c r="L45" s="56"/>
      <c r="M45" s="56"/>
      <c r="N45" s="70"/>
      <c r="O45" s="56"/>
      <c r="P45" s="56"/>
      <c r="Q45" s="56"/>
      <c r="R45" s="70"/>
      <c r="S45" s="105"/>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row>
    <row r="46" ht="15.75" customHeight="1">
      <c r="A46" s="56"/>
      <c r="B46" s="222"/>
      <c r="C46" s="56"/>
      <c r="D46" s="56"/>
      <c r="E46" s="56"/>
      <c r="F46" s="56"/>
      <c r="G46" s="56"/>
      <c r="H46" s="56"/>
      <c r="I46" s="56"/>
      <c r="J46" s="56"/>
      <c r="K46" s="56"/>
      <c r="L46" s="56"/>
      <c r="M46" s="56"/>
      <c r="N46" s="70"/>
      <c r="O46" s="56"/>
      <c r="P46" s="56"/>
      <c r="Q46" s="56"/>
      <c r="R46" s="70"/>
      <c r="S46" s="105"/>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row>
    <row r="47" ht="15.75" customHeight="1">
      <c r="A47" s="56"/>
      <c r="B47" s="222"/>
      <c r="C47" s="56"/>
      <c r="D47" s="56"/>
      <c r="E47" s="56"/>
      <c r="F47" s="56"/>
      <c r="G47" s="56"/>
      <c r="H47" s="56"/>
      <c r="I47" s="56"/>
      <c r="J47" s="56"/>
      <c r="K47" s="56"/>
      <c r="L47" s="56"/>
      <c r="M47" s="56"/>
      <c r="N47" s="70"/>
      <c r="O47" s="56"/>
      <c r="P47" s="56"/>
      <c r="Q47" s="56"/>
      <c r="R47" s="70"/>
      <c r="S47" s="105"/>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row>
    <row r="48" ht="15.75" customHeight="1">
      <c r="A48" s="56"/>
      <c r="B48" s="222"/>
      <c r="C48" s="56"/>
      <c r="D48" s="56"/>
      <c r="E48" s="56"/>
      <c r="F48" s="56"/>
      <c r="G48" s="56"/>
      <c r="H48" s="56"/>
      <c r="I48" s="56"/>
      <c r="J48" s="56"/>
      <c r="K48" s="56"/>
      <c r="L48" s="56"/>
      <c r="M48" s="56"/>
      <c r="N48" s="70"/>
      <c r="O48" s="56"/>
      <c r="P48" s="56"/>
      <c r="Q48" s="56"/>
      <c r="R48" s="70"/>
      <c r="S48" s="105"/>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row>
    <row r="49" ht="15.75" customHeight="1">
      <c r="A49" s="56"/>
      <c r="B49" s="222"/>
      <c r="C49" s="56"/>
      <c r="D49" s="56"/>
      <c r="E49" s="56"/>
      <c r="F49" s="56"/>
      <c r="G49" s="56"/>
      <c r="H49" s="56"/>
      <c r="I49" s="56"/>
      <c r="J49" s="56"/>
      <c r="K49" s="56"/>
      <c r="L49" s="56"/>
      <c r="M49" s="56"/>
      <c r="N49" s="70"/>
      <c r="O49" s="56"/>
      <c r="P49" s="56"/>
      <c r="Q49" s="56"/>
      <c r="R49" s="70"/>
      <c r="S49" s="105"/>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row>
    <row r="50" ht="15.75" customHeight="1">
      <c r="A50" s="56"/>
      <c r="B50" s="222"/>
      <c r="C50" s="56"/>
      <c r="D50" s="56"/>
      <c r="E50" s="56"/>
      <c r="F50" s="56"/>
      <c r="G50" s="56"/>
      <c r="H50" s="56"/>
      <c r="I50" s="56"/>
      <c r="J50" s="56"/>
      <c r="K50" s="56"/>
      <c r="L50" s="56"/>
      <c r="M50" s="56"/>
      <c r="N50" s="70"/>
      <c r="O50" s="56"/>
      <c r="P50" s="56"/>
      <c r="Q50" s="56"/>
      <c r="R50" s="70"/>
      <c r="S50" s="105"/>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row>
    <row r="51" ht="15.75" customHeight="1">
      <c r="A51" s="56"/>
      <c r="B51" s="222"/>
      <c r="C51" s="56"/>
      <c r="D51" s="56"/>
      <c r="E51" s="56"/>
      <c r="F51" s="56"/>
      <c r="G51" s="56"/>
      <c r="H51" s="56"/>
      <c r="I51" s="56"/>
      <c r="J51" s="56"/>
      <c r="K51" s="56"/>
      <c r="L51" s="56"/>
      <c r="M51" s="56"/>
      <c r="N51" s="70"/>
      <c r="O51" s="56"/>
      <c r="P51" s="56"/>
      <c r="Q51" s="56"/>
      <c r="R51" s="70"/>
      <c r="S51" s="105"/>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row>
    <row r="52" ht="15.75" customHeight="1">
      <c r="A52" s="56"/>
      <c r="B52" s="222"/>
      <c r="C52" s="56"/>
      <c r="D52" s="56"/>
      <c r="E52" s="56"/>
      <c r="F52" s="56"/>
      <c r="G52" s="56"/>
      <c r="H52" s="56"/>
      <c r="I52" s="56"/>
      <c r="J52" s="56"/>
      <c r="K52" s="56"/>
      <c r="L52" s="56"/>
      <c r="M52" s="56"/>
      <c r="N52" s="70"/>
      <c r="O52" s="56"/>
      <c r="P52" s="56"/>
      <c r="Q52" s="56"/>
      <c r="R52" s="70"/>
      <c r="S52" s="105"/>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row>
    <row r="53" ht="15.75" customHeight="1">
      <c r="A53" s="56"/>
      <c r="B53" s="222"/>
      <c r="C53" s="56"/>
      <c r="D53" s="56"/>
      <c r="E53" s="56"/>
      <c r="F53" s="56"/>
      <c r="G53" s="56"/>
      <c r="H53" s="56"/>
      <c r="I53" s="56"/>
      <c r="J53" s="56"/>
      <c r="K53" s="56"/>
      <c r="L53" s="56"/>
      <c r="M53" s="56"/>
      <c r="N53" s="70"/>
      <c r="O53" s="56"/>
      <c r="P53" s="56"/>
      <c r="Q53" s="56"/>
      <c r="R53" s="70"/>
      <c r="S53" s="105"/>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row>
    <row r="54" ht="15.75" customHeight="1">
      <c r="A54" s="56"/>
      <c r="B54" s="222"/>
      <c r="C54" s="56"/>
      <c r="D54" s="56"/>
      <c r="E54" s="56"/>
      <c r="F54" s="56"/>
      <c r="G54" s="56"/>
      <c r="H54" s="56"/>
      <c r="I54" s="56"/>
      <c r="J54" s="56"/>
      <c r="K54" s="56"/>
      <c r="L54" s="56"/>
      <c r="M54" s="56"/>
      <c r="N54" s="70"/>
      <c r="O54" s="56"/>
      <c r="P54" s="56"/>
      <c r="Q54" s="56"/>
      <c r="R54" s="70"/>
      <c r="S54" s="105"/>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row>
    <row r="55" ht="15.75" customHeight="1">
      <c r="A55" s="56"/>
      <c r="B55" s="222"/>
      <c r="C55" s="56"/>
      <c r="D55" s="56"/>
      <c r="E55" s="56"/>
      <c r="F55" s="56"/>
      <c r="G55" s="56"/>
      <c r="H55" s="56"/>
      <c r="I55" s="56"/>
      <c r="J55" s="56"/>
      <c r="K55" s="56"/>
      <c r="L55" s="56"/>
      <c r="M55" s="56"/>
      <c r="N55" s="70"/>
      <c r="O55" s="56"/>
      <c r="P55" s="56"/>
      <c r="Q55" s="56"/>
      <c r="R55" s="70"/>
      <c r="S55" s="105"/>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row>
    <row r="56" ht="15.75" customHeight="1">
      <c r="A56" s="56"/>
      <c r="B56" s="222"/>
      <c r="C56" s="56"/>
      <c r="D56" s="56"/>
      <c r="E56" s="56"/>
      <c r="F56" s="56"/>
      <c r="G56" s="56"/>
      <c r="H56" s="56"/>
      <c r="I56" s="56"/>
      <c r="J56" s="56"/>
      <c r="K56" s="56"/>
      <c r="L56" s="56"/>
      <c r="M56" s="56"/>
      <c r="N56" s="70"/>
      <c r="O56" s="56"/>
      <c r="P56" s="56"/>
      <c r="Q56" s="56"/>
      <c r="R56" s="70"/>
      <c r="S56" s="105"/>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row>
    <row r="57" ht="15.75" customHeight="1">
      <c r="A57" s="56"/>
      <c r="B57" s="222"/>
      <c r="C57" s="56"/>
      <c r="D57" s="56"/>
      <c r="E57" s="56"/>
      <c r="F57" s="56"/>
      <c r="G57" s="56"/>
      <c r="H57" s="56"/>
      <c r="I57" s="56"/>
      <c r="J57" s="56"/>
      <c r="K57" s="56"/>
      <c r="L57" s="56"/>
      <c r="M57" s="56"/>
      <c r="N57" s="70"/>
      <c r="O57" s="56"/>
      <c r="P57" s="56"/>
      <c r="Q57" s="56"/>
      <c r="R57" s="70"/>
      <c r="S57" s="105"/>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row>
    <row r="58" ht="15.75" customHeight="1">
      <c r="A58" s="56"/>
      <c r="B58" s="222"/>
      <c r="C58" s="56"/>
      <c r="D58" s="56"/>
      <c r="E58" s="56"/>
      <c r="F58" s="56"/>
      <c r="G58" s="56"/>
      <c r="H58" s="56"/>
      <c r="I58" s="56"/>
      <c r="J58" s="56"/>
      <c r="K58" s="56"/>
      <c r="L58" s="56"/>
      <c r="M58" s="56"/>
      <c r="N58" s="70"/>
      <c r="O58" s="56"/>
      <c r="P58" s="56"/>
      <c r="Q58" s="56"/>
      <c r="R58" s="70"/>
      <c r="S58" s="105"/>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row>
    <row r="59" ht="15.75" customHeight="1">
      <c r="A59" s="56"/>
      <c r="B59" s="222"/>
      <c r="C59" s="56"/>
      <c r="D59" s="56"/>
      <c r="E59" s="56"/>
      <c r="F59" s="56"/>
      <c r="G59" s="56"/>
      <c r="H59" s="56"/>
      <c r="I59" s="56"/>
      <c r="J59" s="56"/>
      <c r="K59" s="56"/>
      <c r="L59" s="56"/>
      <c r="M59" s="56"/>
      <c r="N59" s="70"/>
      <c r="O59" s="56"/>
      <c r="P59" s="56"/>
      <c r="Q59" s="56"/>
      <c r="R59" s="70"/>
      <c r="S59" s="105"/>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row>
    <row r="60" ht="15.75" customHeight="1">
      <c r="A60" s="56"/>
      <c r="B60" s="222"/>
      <c r="C60" s="56"/>
      <c r="D60" s="56"/>
      <c r="E60" s="56"/>
      <c r="F60" s="56"/>
      <c r="G60" s="56"/>
      <c r="H60" s="56"/>
      <c r="I60" s="56"/>
      <c r="J60" s="56"/>
      <c r="K60" s="56"/>
      <c r="L60" s="56"/>
      <c r="M60" s="56"/>
      <c r="N60" s="70"/>
      <c r="O60" s="56"/>
      <c r="P60" s="56"/>
      <c r="Q60" s="56"/>
      <c r="R60" s="70"/>
      <c r="S60" s="105"/>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row>
    <row r="61" ht="15.75" customHeight="1">
      <c r="A61" s="56"/>
      <c r="B61" s="222"/>
      <c r="C61" s="56"/>
      <c r="D61" s="56"/>
      <c r="E61" s="56"/>
      <c r="F61" s="56"/>
      <c r="G61" s="56"/>
      <c r="H61" s="56"/>
      <c r="I61" s="56"/>
      <c r="J61" s="56"/>
      <c r="K61" s="56"/>
      <c r="L61" s="56"/>
      <c r="M61" s="56"/>
      <c r="N61" s="70"/>
      <c r="O61" s="56"/>
      <c r="P61" s="56"/>
      <c r="Q61" s="56"/>
      <c r="R61" s="70"/>
      <c r="S61" s="105"/>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row>
    <row r="62" ht="15.75" customHeight="1">
      <c r="A62" s="56"/>
      <c r="B62" s="222"/>
      <c r="C62" s="56"/>
      <c r="D62" s="56"/>
      <c r="E62" s="56"/>
      <c r="F62" s="56"/>
      <c r="G62" s="56"/>
      <c r="H62" s="56"/>
      <c r="I62" s="56"/>
      <c r="J62" s="56"/>
      <c r="K62" s="56"/>
      <c r="L62" s="56"/>
      <c r="M62" s="56"/>
      <c r="N62" s="70"/>
      <c r="O62" s="56"/>
      <c r="P62" s="56"/>
      <c r="Q62" s="56"/>
      <c r="R62" s="70"/>
      <c r="S62" s="105"/>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row>
    <row r="63" ht="15.75" customHeight="1">
      <c r="A63" s="56"/>
      <c r="B63" s="222"/>
      <c r="C63" s="56"/>
      <c r="D63" s="56"/>
      <c r="E63" s="56"/>
      <c r="F63" s="56"/>
      <c r="G63" s="56"/>
      <c r="H63" s="56"/>
      <c r="I63" s="56"/>
      <c r="J63" s="56"/>
      <c r="K63" s="56"/>
      <c r="L63" s="56"/>
      <c r="M63" s="56"/>
      <c r="N63" s="70"/>
      <c r="O63" s="56"/>
      <c r="P63" s="56"/>
      <c r="Q63" s="56"/>
      <c r="R63" s="70"/>
      <c r="S63" s="105"/>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row>
    <row r="64" ht="15.75" customHeight="1">
      <c r="A64" s="56"/>
      <c r="B64" s="222"/>
      <c r="C64" s="56"/>
      <c r="D64" s="56"/>
      <c r="E64" s="56"/>
      <c r="F64" s="56"/>
      <c r="G64" s="56"/>
      <c r="H64" s="56"/>
      <c r="I64" s="56"/>
      <c r="J64" s="56"/>
      <c r="K64" s="56"/>
      <c r="L64" s="56"/>
      <c r="M64" s="56"/>
      <c r="N64" s="70"/>
      <c r="O64" s="56"/>
      <c r="P64" s="56"/>
      <c r="Q64" s="56"/>
      <c r="R64" s="70"/>
      <c r="S64" s="105"/>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row>
    <row r="65" ht="15.75" customHeight="1">
      <c r="A65" s="56"/>
      <c r="B65" s="222"/>
      <c r="C65" s="56"/>
      <c r="D65" s="56"/>
      <c r="E65" s="56"/>
      <c r="F65" s="56"/>
      <c r="G65" s="56"/>
      <c r="H65" s="56"/>
      <c r="I65" s="56"/>
      <c r="J65" s="56"/>
      <c r="K65" s="56"/>
      <c r="L65" s="56"/>
      <c r="M65" s="56"/>
      <c r="N65" s="70"/>
      <c r="O65" s="56"/>
      <c r="P65" s="56"/>
      <c r="Q65" s="56"/>
      <c r="R65" s="70"/>
      <c r="S65" s="105"/>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row>
    <row r="66" ht="15.75" customHeight="1">
      <c r="A66" s="56"/>
      <c r="B66" s="222"/>
      <c r="C66" s="56"/>
      <c r="D66" s="56"/>
      <c r="E66" s="56"/>
      <c r="F66" s="56"/>
      <c r="G66" s="56"/>
      <c r="H66" s="56"/>
      <c r="I66" s="56"/>
      <c r="J66" s="56"/>
      <c r="K66" s="56"/>
      <c r="L66" s="56"/>
      <c r="M66" s="56"/>
      <c r="N66" s="70"/>
      <c r="O66" s="56"/>
      <c r="P66" s="56"/>
      <c r="Q66" s="56"/>
      <c r="R66" s="70"/>
      <c r="S66" s="105"/>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row>
    <row r="67" ht="15.75" customHeight="1">
      <c r="A67" s="56"/>
      <c r="B67" s="222"/>
      <c r="C67" s="56"/>
      <c r="D67" s="56"/>
      <c r="E67" s="56"/>
      <c r="F67" s="56"/>
      <c r="G67" s="56"/>
      <c r="H67" s="56"/>
      <c r="I67" s="56"/>
      <c r="J67" s="56"/>
      <c r="K67" s="56"/>
      <c r="L67" s="56"/>
      <c r="M67" s="56"/>
      <c r="N67" s="70"/>
      <c r="O67" s="56"/>
      <c r="P67" s="56"/>
      <c r="Q67" s="56"/>
      <c r="R67" s="70"/>
      <c r="S67" s="105"/>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row>
    <row r="68" ht="15.75" customHeight="1">
      <c r="A68" s="56"/>
      <c r="B68" s="222"/>
      <c r="C68" s="56"/>
      <c r="D68" s="56"/>
      <c r="E68" s="56"/>
      <c r="F68" s="56"/>
      <c r="G68" s="56"/>
      <c r="H68" s="56"/>
      <c r="I68" s="56"/>
      <c r="J68" s="56"/>
      <c r="K68" s="56"/>
      <c r="L68" s="56"/>
      <c r="M68" s="56"/>
      <c r="N68" s="70"/>
      <c r="O68" s="56"/>
      <c r="P68" s="56"/>
      <c r="Q68" s="56"/>
      <c r="R68" s="70"/>
      <c r="S68" s="105"/>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row>
    <row r="69" ht="15.75" customHeight="1">
      <c r="A69" s="56"/>
      <c r="B69" s="222"/>
      <c r="C69" s="56"/>
      <c r="D69" s="56"/>
      <c r="E69" s="56"/>
      <c r="F69" s="56"/>
      <c r="G69" s="56"/>
      <c r="H69" s="56"/>
      <c r="I69" s="56"/>
      <c r="J69" s="56"/>
      <c r="K69" s="56"/>
      <c r="L69" s="56"/>
      <c r="M69" s="56"/>
      <c r="N69" s="70"/>
      <c r="O69" s="56"/>
      <c r="P69" s="56"/>
      <c r="Q69" s="56"/>
      <c r="R69" s="70"/>
      <c r="S69" s="105"/>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row>
    <row r="70" ht="15.75" customHeight="1">
      <c r="A70" s="56"/>
      <c r="B70" s="222"/>
      <c r="C70" s="56"/>
      <c r="D70" s="56"/>
      <c r="E70" s="56"/>
      <c r="F70" s="56"/>
      <c r="G70" s="56"/>
      <c r="H70" s="56"/>
      <c r="I70" s="56"/>
      <c r="J70" s="56"/>
      <c r="K70" s="56"/>
      <c r="L70" s="56"/>
      <c r="M70" s="56"/>
      <c r="N70" s="70"/>
      <c r="O70" s="56"/>
      <c r="P70" s="56"/>
      <c r="Q70" s="56"/>
      <c r="R70" s="70"/>
      <c r="S70" s="105"/>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row>
    <row r="71" ht="15.75" customHeight="1">
      <c r="A71" s="56"/>
      <c r="B71" s="222"/>
      <c r="C71" s="56"/>
      <c r="D71" s="56"/>
      <c r="E71" s="56"/>
      <c r="F71" s="56"/>
      <c r="G71" s="56"/>
      <c r="H71" s="56"/>
      <c r="I71" s="56"/>
      <c r="J71" s="56"/>
      <c r="K71" s="56"/>
      <c r="L71" s="56"/>
      <c r="M71" s="56"/>
      <c r="N71" s="70"/>
      <c r="O71" s="56"/>
      <c r="P71" s="56"/>
      <c r="Q71" s="56"/>
      <c r="R71" s="70"/>
      <c r="S71" s="105"/>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row>
    <row r="72" ht="15.75" customHeight="1">
      <c r="A72" s="56"/>
      <c r="B72" s="222"/>
      <c r="C72" s="56"/>
      <c r="D72" s="56"/>
      <c r="E72" s="56"/>
      <c r="F72" s="56"/>
      <c r="G72" s="56"/>
      <c r="H72" s="56"/>
      <c r="I72" s="56"/>
      <c r="J72" s="56"/>
      <c r="K72" s="56"/>
      <c r="L72" s="56"/>
      <c r="M72" s="56"/>
      <c r="N72" s="70"/>
      <c r="O72" s="56"/>
      <c r="P72" s="56"/>
      <c r="Q72" s="56"/>
      <c r="R72" s="70"/>
      <c r="S72" s="105"/>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row>
    <row r="73" ht="15.75" customHeight="1">
      <c r="A73" s="56"/>
      <c r="B73" s="222"/>
      <c r="C73" s="56"/>
      <c r="D73" s="56"/>
      <c r="E73" s="56"/>
      <c r="F73" s="56"/>
      <c r="G73" s="56"/>
      <c r="H73" s="56"/>
      <c r="I73" s="56"/>
      <c r="J73" s="56"/>
      <c r="K73" s="56"/>
      <c r="L73" s="56"/>
      <c r="M73" s="56"/>
      <c r="N73" s="70"/>
      <c r="O73" s="56"/>
      <c r="P73" s="56"/>
      <c r="Q73" s="56"/>
      <c r="R73" s="70"/>
      <c r="S73" s="105"/>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row>
    <row r="74" ht="15.75" customHeight="1">
      <c r="A74" s="56"/>
      <c r="B74" s="222"/>
      <c r="C74" s="56"/>
      <c r="D74" s="56"/>
      <c r="E74" s="56"/>
      <c r="F74" s="56"/>
      <c r="G74" s="56"/>
      <c r="H74" s="56"/>
      <c r="I74" s="56"/>
      <c r="J74" s="56"/>
      <c r="K74" s="56"/>
      <c r="L74" s="56"/>
      <c r="M74" s="56"/>
      <c r="N74" s="70"/>
      <c r="O74" s="56"/>
      <c r="P74" s="56"/>
      <c r="Q74" s="56"/>
      <c r="R74" s="70"/>
      <c r="S74" s="105"/>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row>
    <row r="75" ht="15.75" customHeight="1">
      <c r="A75" s="56"/>
      <c r="B75" s="222"/>
      <c r="C75" s="56"/>
      <c r="D75" s="56"/>
      <c r="E75" s="56"/>
      <c r="F75" s="56"/>
      <c r="G75" s="56"/>
      <c r="H75" s="56"/>
      <c r="I75" s="56"/>
      <c r="J75" s="56"/>
      <c r="K75" s="56"/>
      <c r="L75" s="56"/>
      <c r="M75" s="56"/>
      <c r="N75" s="70"/>
      <c r="O75" s="56"/>
      <c r="P75" s="56"/>
      <c r="Q75" s="56"/>
      <c r="R75" s="70"/>
      <c r="S75" s="105"/>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row>
    <row r="76" ht="15.75" customHeight="1">
      <c r="A76" s="56"/>
      <c r="B76" s="222"/>
      <c r="C76" s="56"/>
      <c r="D76" s="56"/>
      <c r="E76" s="56"/>
      <c r="F76" s="56"/>
      <c r="G76" s="56"/>
      <c r="H76" s="56"/>
      <c r="I76" s="56"/>
      <c r="J76" s="56"/>
      <c r="K76" s="56"/>
      <c r="L76" s="56"/>
      <c r="M76" s="56"/>
      <c r="N76" s="70"/>
      <c r="O76" s="56"/>
      <c r="P76" s="56"/>
      <c r="Q76" s="56"/>
      <c r="R76" s="70"/>
      <c r="S76" s="105"/>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row>
    <row r="77" ht="15.75" customHeight="1">
      <c r="A77" s="56"/>
      <c r="B77" s="222"/>
      <c r="C77" s="56"/>
      <c r="D77" s="56"/>
      <c r="E77" s="56"/>
      <c r="F77" s="56"/>
      <c r="G77" s="56"/>
      <c r="H77" s="56"/>
      <c r="I77" s="56"/>
      <c r="J77" s="56"/>
      <c r="K77" s="56"/>
      <c r="L77" s="56"/>
      <c r="M77" s="56"/>
      <c r="N77" s="70"/>
      <c r="O77" s="56"/>
      <c r="P77" s="56"/>
      <c r="Q77" s="56"/>
      <c r="R77" s="70"/>
      <c r="S77" s="105"/>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row>
    <row r="78" ht="15.75" customHeight="1">
      <c r="A78" s="56"/>
      <c r="B78" s="222"/>
      <c r="C78" s="56"/>
      <c r="D78" s="56"/>
      <c r="E78" s="56"/>
      <c r="F78" s="56"/>
      <c r="G78" s="56"/>
      <c r="H78" s="56"/>
      <c r="I78" s="56"/>
      <c r="J78" s="56"/>
      <c r="K78" s="56"/>
      <c r="L78" s="56"/>
      <c r="M78" s="56"/>
      <c r="N78" s="70"/>
      <c r="O78" s="56"/>
      <c r="P78" s="56"/>
      <c r="Q78" s="56"/>
      <c r="R78" s="70"/>
      <c r="S78" s="105"/>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row>
    <row r="79" ht="15.75" customHeight="1">
      <c r="A79" s="56"/>
      <c r="B79" s="222"/>
      <c r="C79" s="56"/>
      <c r="D79" s="56"/>
      <c r="E79" s="56"/>
      <c r="F79" s="56"/>
      <c r="G79" s="56"/>
      <c r="H79" s="56"/>
      <c r="I79" s="56"/>
      <c r="J79" s="56"/>
      <c r="K79" s="56"/>
      <c r="L79" s="56"/>
      <c r="M79" s="56"/>
      <c r="N79" s="70"/>
      <c r="O79" s="56"/>
      <c r="P79" s="56"/>
      <c r="Q79" s="56"/>
      <c r="R79" s="70"/>
      <c r="S79" s="105"/>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row>
    <row r="80" ht="15.75" customHeight="1">
      <c r="A80" s="56"/>
      <c r="B80" s="222"/>
      <c r="C80" s="56"/>
      <c r="D80" s="56"/>
      <c r="E80" s="56"/>
      <c r="F80" s="56"/>
      <c r="G80" s="56"/>
      <c r="H80" s="56"/>
      <c r="I80" s="56"/>
      <c r="J80" s="56"/>
      <c r="K80" s="56"/>
      <c r="L80" s="56"/>
      <c r="M80" s="56"/>
      <c r="N80" s="70"/>
      <c r="O80" s="56"/>
      <c r="P80" s="56"/>
      <c r="Q80" s="56"/>
      <c r="R80" s="70"/>
      <c r="S80" s="105"/>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row>
    <row r="81" ht="15.75" customHeight="1">
      <c r="A81" s="56"/>
      <c r="B81" s="222"/>
      <c r="C81" s="56"/>
      <c r="D81" s="56"/>
      <c r="E81" s="56"/>
      <c r="F81" s="56"/>
      <c r="G81" s="56"/>
      <c r="H81" s="56"/>
      <c r="I81" s="56"/>
      <c r="J81" s="56"/>
      <c r="K81" s="56"/>
      <c r="L81" s="56"/>
      <c r="M81" s="56"/>
      <c r="N81" s="70"/>
      <c r="O81" s="56"/>
      <c r="P81" s="56"/>
      <c r="Q81" s="56"/>
      <c r="R81" s="70"/>
      <c r="S81" s="105"/>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row>
    <row r="82" ht="15.75" customHeight="1">
      <c r="A82" s="56"/>
      <c r="B82" s="222"/>
      <c r="C82" s="56"/>
      <c r="D82" s="56"/>
      <c r="E82" s="56"/>
      <c r="F82" s="56"/>
      <c r="G82" s="56"/>
      <c r="H82" s="56"/>
      <c r="I82" s="56"/>
      <c r="J82" s="56"/>
      <c r="K82" s="56"/>
      <c r="L82" s="56"/>
      <c r="M82" s="56"/>
      <c r="N82" s="70"/>
      <c r="O82" s="56"/>
      <c r="P82" s="56"/>
      <c r="Q82" s="56"/>
      <c r="R82" s="70"/>
      <c r="S82" s="105"/>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row>
    <row r="83" ht="15.75" customHeight="1">
      <c r="A83" s="56"/>
      <c r="B83" s="222"/>
      <c r="C83" s="56"/>
      <c r="D83" s="56"/>
      <c r="E83" s="56"/>
      <c r="F83" s="56"/>
      <c r="G83" s="56"/>
      <c r="H83" s="56"/>
      <c r="I83" s="56"/>
      <c r="J83" s="56"/>
      <c r="K83" s="56"/>
      <c r="L83" s="56"/>
      <c r="M83" s="56"/>
      <c r="N83" s="70"/>
      <c r="O83" s="56"/>
      <c r="P83" s="56"/>
      <c r="Q83" s="56"/>
      <c r="R83" s="70"/>
      <c r="S83" s="105"/>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row>
    <row r="84" ht="15.75" customHeight="1">
      <c r="A84" s="56"/>
      <c r="B84" s="222"/>
      <c r="C84" s="56"/>
      <c r="D84" s="56"/>
      <c r="E84" s="56"/>
      <c r="F84" s="56"/>
      <c r="G84" s="56"/>
      <c r="H84" s="56"/>
      <c r="I84" s="56"/>
      <c r="J84" s="56"/>
      <c r="K84" s="56"/>
      <c r="L84" s="56"/>
      <c r="M84" s="56"/>
      <c r="N84" s="70"/>
      <c r="O84" s="56"/>
      <c r="P84" s="56"/>
      <c r="Q84" s="56"/>
      <c r="R84" s="70"/>
      <c r="S84" s="105"/>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row>
    <row r="85" ht="15.75" customHeight="1">
      <c r="A85" s="56"/>
      <c r="B85" s="222"/>
      <c r="C85" s="56"/>
      <c r="D85" s="56"/>
      <c r="E85" s="56"/>
      <c r="F85" s="56"/>
      <c r="G85" s="56"/>
      <c r="H85" s="56"/>
      <c r="I85" s="56"/>
      <c r="J85" s="56"/>
      <c r="K85" s="56"/>
      <c r="L85" s="56"/>
      <c r="M85" s="56"/>
      <c r="N85" s="70"/>
      <c r="O85" s="56"/>
      <c r="P85" s="56"/>
      <c r="Q85" s="56"/>
      <c r="R85" s="70"/>
      <c r="S85" s="105"/>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row>
    <row r="86" ht="15.75" customHeight="1">
      <c r="A86" s="56"/>
      <c r="B86" s="222"/>
      <c r="C86" s="56"/>
      <c r="D86" s="56"/>
      <c r="E86" s="56"/>
      <c r="F86" s="56"/>
      <c r="G86" s="56"/>
      <c r="H86" s="56"/>
      <c r="I86" s="56"/>
      <c r="J86" s="56"/>
      <c r="K86" s="56"/>
      <c r="L86" s="56"/>
      <c r="M86" s="56"/>
      <c r="N86" s="70"/>
      <c r="O86" s="56"/>
      <c r="P86" s="56"/>
      <c r="Q86" s="56"/>
      <c r="R86" s="70"/>
      <c r="S86" s="105"/>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row>
    <row r="87" ht="15.75" customHeight="1">
      <c r="A87" s="56"/>
      <c r="B87" s="222"/>
      <c r="C87" s="56"/>
      <c r="D87" s="56"/>
      <c r="E87" s="56"/>
      <c r="F87" s="56"/>
      <c r="G87" s="56"/>
      <c r="H87" s="56"/>
      <c r="I87" s="56"/>
      <c r="J87" s="56"/>
      <c r="K87" s="56"/>
      <c r="L87" s="56"/>
      <c r="M87" s="56"/>
      <c r="N87" s="70"/>
      <c r="O87" s="56"/>
      <c r="P87" s="56"/>
      <c r="Q87" s="56"/>
      <c r="R87" s="70"/>
      <c r="S87" s="105"/>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row>
    <row r="88" ht="15.75" customHeight="1">
      <c r="A88" s="56"/>
      <c r="B88" s="222"/>
      <c r="C88" s="56"/>
      <c r="D88" s="56"/>
      <c r="E88" s="56"/>
      <c r="F88" s="56"/>
      <c r="G88" s="56"/>
      <c r="H88" s="56"/>
      <c r="I88" s="56"/>
      <c r="J88" s="56"/>
      <c r="K88" s="56"/>
      <c r="L88" s="56"/>
      <c r="M88" s="56"/>
      <c r="N88" s="70"/>
      <c r="O88" s="56"/>
      <c r="P88" s="56"/>
      <c r="Q88" s="56"/>
      <c r="R88" s="70"/>
      <c r="S88" s="105"/>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row>
    <row r="89" ht="15.75" customHeight="1">
      <c r="A89" s="56"/>
      <c r="B89" s="222"/>
      <c r="C89" s="56"/>
      <c r="D89" s="56"/>
      <c r="E89" s="56"/>
      <c r="F89" s="56"/>
      <c r="G89" s="56"/>
      <c r="H89" s="56"/>
      <c r="I89" s="56"/>
      <c r="J89" s="56"/>
      <c r="K89" s="56"/>
      <c r="L89" s="56"/>
      <c r="M89" s="56"/>
      <c r="N89" s="70"/>
      <c r="O89" s="56"/>
      <c r="P89" s="56"/>
      <c r="Q89" s="56"/>
      <c r="R89" s="70"/>
      <c r="S89" s="105"/>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row>
    <row r="90" ht="15.75" customHeight="1">
      <c r="A90" s="56"/>
      <c r="B90" s="222"/>
      <c r="C90" s="56"/>
      <c r="D90" s="56"/>
      <c r="E90" s="56"/>
      <c r="F90" s="56"/>
      <c r="G90" s="56"/>
      <c r="H90" s="56"/>
      <c r="I90" s="56"/>
      <c r="J90" s="56"/>
      <c r="K90" s="56"/>
      <c r="L90" s="56"/>
      <c r="M90" s="56"/>
      <c r="N90" s="70"/>
      <c r="O90" s="56"/>
      <c r="P90" s="56"/>
      <c r="Q90" s="56"/>
      <c r="R90" s="70"/>
      <c r="S90" s="105"/>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row>
    <row r="91" ht="15.75" customHeight="1">
      <c r="A91" s="56"/>
      <c r="B91" s="222"/>
      <c r="C91" s="56"/>
      <c r="D91" s="56"/>
      <c r="E91" s="56"/>
      <c r="F91" s="56"/>
      <c r="G91" s="56"/>
      <c r="H91" s="56"/>
      <c r="I91" s="56"/>
      <c r="J91" s="56"/>
      <c r="K91" s="56"/>
      <c r="L91" s="56"/>
      <c r="M91" s="56"/>
      <c r="N91" s="70"/>
      <c r="O91" s="56"/>
      <c r="P91" s="56"/>
      <c r="Q91" s="56"/>
      <c r="R91" s="70"/>
      <c r="S91" s="105"/>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row>
    <row r="92" ht="15.75" customHeight="1">
      <c r="A92" s="56"/>
      <c r="B92" s="222"/>
      <c r="C92" s="56"/>
      <c r="D92" s="56"/>
      <c r="E92" s="56"/>
      <c r="F92" s="56"/>
      <c r="G92" s="56"/>
      <c r="H92" s="56"/>
      <c r="I92" s="56"/>
      <c r="J92" s="56"/>
      <c r="K92" s="56"/>
      <c r="L92" s="56"/>
      <c r="M92" s="56"/>
      <c r="N92" s="70"/>
      <c r="O92" s="56"/>
      <c r="P92" s="56"/>
      <c r="Q92" s="56"/>
      <c r="R92" s="70"/>
      <c r="S92" s="105"/>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row>
    <row r="93" ht="15.75" customHeight="1">
      <c r="A93" s="56"/>
      <c r="B93" s="222"/>
      <c r="C93" s="56"/>
      <c r="D93" s="56"/>
      <c r="E93" s="56"/>
      <c r="F93" s="56"/>
      <c r="G93" s="56"/>
      <c r="H93" s="56"/>
      <c r="I93" s="56"/>
      <c r="J93" s="56"/>
      <c r="K93" s="56"/>
      <c r="L93" s="56"/>
      <c r="M93" s="56"/>
      <c r="N93" s="70"/>
      <c r="O93" s="56"/>
      <c r="P93" s="56"/>
      <c r="Q93" s="56"/>
      <c r="R93" s="70"/>
      <c r="S93" s="105"/>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row>
    <row r="94" ht="15.75" customHeight="1">
      <c r="A94" s="56"/>
      <c r="B94" s="222"/>
      <c r="C94" s="56"/>
      <c r="D94" s="56"/>
      <c r="E94" s="56"/>
      <c r="F94" s="56"/>
      <c r="G94" s="56"/>
      <c r="H94" s="56"/>
      <c r="I94" s="56"/>
      <c r="J94" s="56"/>
      <c r="K94" s="56"/>
      <c r="L94" s="56"/>
      <c r="M94" s="56"/>
      <c r="N94" s="70"/>
      <c r="O94" s="56"/>
      <c r="P94" s="56"/>
      <c r="Q94" s="56"/>
      <c r="R94" s="70"/>
      <c r="S94" s="105"/>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row>
    <row r="95" ht="15.75" customHeight="1">
      <c r="A95" s="56"/>
      <c r="B95" s="222"/>
      <c r="C95" s="56"/>
      <c r="D95" s="56"/>
      <c r="E95" s="56"/>
      <c r="F95" s="56"/>
      <c r="G95" s="56"/>
      <c r="H95" s="56"/>
      <c r="I95" s="56"/>
      <c r="J95" s="56"/>
      <c r="K95" s="56"/>
      <c r="L95" s="56"/>
      <c r="M95" s="56"/>
      <c r="N95" s="70"/>
      <c r="O95" s="56"/>
      <c r="P95" s="56"/>
      <c r="Q95" s="56"/>
      <c r="R95" s="70"/>
      <c r="S95" s="105"/>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row>
    <row r="96" ht="15.75" customHeight="1">
      <c r="A96" s="56"/>
      <c r="B96" s="222"/>
      <c r="C96" s="56"/>
      <c r="D96" s="56"/>
      <c r="E96" s="56"/>
      <c r="F96" s="56"/>
      <c r="G96" s="56"/>
      <c r="H96" s="56"/>
      <c r="I96" s="56"/>
      <c r="J96" s="56"/>
      <c r="K96" s="56"/>
      <c r="L96" s="56"/>
      <c r="M96" s="56"/>
      <c r="N96" s="70"/>
      <c r="O96" s="56"/>
      <c r="P96" s="56"/>
      <c r="Q96" s="56"/>
      <c r="R96" s="70"/>
      <c r="S96" s="105"/>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row>
    <row r="97" ht="15.75" customHeight="1">
      <c r="A97" s="56"/>
      <c r="B97" s="222"/>
      <c r="C97" s="56"/>
      <c r="D97" s="56"/>
      <c r="E97" s="56"/>
      <c r="F97" s="56"/>
      <c r="G97" s="56"/>
      <c r="H97" s="56"/>
      <c r="I97" s="56"/>
      <c r="J97" s="56"/>
      <c r="K97" s="56"/>
      <c r="L97" s="56"/>
      <c r="M97" s="56"/>
      <c r="N97" s="70"/>
      <c r="O97" s="56"/>
      <c r="P97" s="56"/>
      <c r="Q97" s="56"/>
      <c r="R97" s="70"/>
      <c r="S97" s="105"/>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row>
    <row r="98" ht="15.75" customHeight="1">
      <c r="A98" s="56"/>
      <c r="B98" s="222"/>
      <c r="C98" s="56"/>
      <c r="D98" s="56"/>
      <c r="E98" s="56"/>
      <c r="F98" s="56"/>
      <c r="G98" s="56"/>
      <c r="H98" s="56"/>
      <c r="I98" s="56"/>
      <c r="J98" s="56"/>
      <c r="K98" s="56"/>
      <c r="L98" s="56"/>
      <c r="M98" s="56"/>
      <c r="N98" s="70"/>
      <c r="O98" s="56"/>
      <c r="P98" s="56"/>
      <c r="Q98" s="56"/>
      <c r="R98" s="70"/>
      <c r="S98" s="105"/>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row>
    <row r="99" ht="15.75" customHeight="1">
      <c r="A99" s="56"/>
      <c r="B99" s="222"/>
      <c r="C99" s="56"/>
      <c r="D99" s="56"/>
      <c r="E99" s="56"/>
      <c r="F99" s="56"/>
      <c r="G99" s="56"/>
      <c r="H99" s="56"/>
      <c r="I99" s="56"/>
      <c r="J99" s="56"/>
      <c r="K99" s="56"/>
      <c r="L99" s="56"/>
      <c r="M99" s="56"/>
      <c r="N99" s="70"/>
      <c r="O99" s="56"/>
      <c r="P99" s="56"/>
      <c r="Q99" s="56"/>
      <c r="R99" s="70"/>
      <c r="S99" s="105"/>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row>
    <row r="100" ht="15.75" customHeight="1">
      <c r="A100" s="56"/>
      <c r="B100" s="222"/>
      <c r="C100" s="56"/>
      <c r="D100" s="56"/>
      <c r="E100" s="56"/>
      <c r="F100" s="56"/>
      <c r="G100" s="56"/>
      <c r="H100" s="56"/>
      <c r="I100" s="56"/>
      <c r="J100" s="56"/>
      <c r="K100" s="56"/>
      <c r="L100" s="56"/>
      <c r="M100" s="56"/>
      <c r="N100" s="70"/>
      <c r="O100" s="56"/>
      <c r="P100" s="56"/>
      <c r="Q100" s="56"/>
      <c r="R100" s="70"/>
      <c r="S100" s="105"/>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row>
    <row r="101" ht="15.75" customHeight="1">
      <c r="A101" s="56"/>
      <c r="B101" s="222"/>
      <c r="C101" s="56"/>
      <c r="D101" s="56"/>
      <c r="E101" s="56"/>
      <c r="F101" s="56"/>
      <c r="G101" s="56"/>
      <c r="H101" s="56"/>
      <c r="I101" s="56"/>
      <c r="J101" s="56"/>
      <c r="K101" s="56"/>
      <c r="L101" s="56"/>
      <c r="M101" s="56"/>
      <c r="N101" s="70"/>
      <c r="O101" s="56"/>
      <c r="P101" s="56"/>
      <c r="Q101" s="56"/>
      <c r="R101" s="70"/>
      <c r="S101" s="105"/>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row>
    <row r="102" ht="15.75" customHeight="1">
      <c r="A102" s="56"/>
      <c r="B102" s="222"/>
      <c r="C102" s="56"/>
      <c r="D102" s="56"/>
      <c r="E102" s="56"/>
      <c r="F102" s="56"/>
      <c r="G102" s="56"/>
      <c r="H102" s="56"/>
      <c r="I102" s="56"/>
      <c r="J102" s="56"/>
      <c r="K102" s="56"/>
      <c r="L102" s="56"/>
      <c r="M102" s="56"/>
      <c r="N102" s="70"/>
      <c r="O102" s="56"/>
      <c r="P102" s="56"/>
      <c r="Q102" s="56"/>
      <c r="R102" s="70"/>
      <c r="S102" s="105"/>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row>
    <row r="103" ht="15.75" customHeight="1">
      <c r="A103" s="56"/>
      <c r="B103" s="222"/>
      <c r="C103" s="56"/>
      <c r="D103" s="56"/>
      <c r="E103" s="56"/>
      <c r="F103" s="56"/>
      <c r="G103" s="56"/>
      <c r="H103" s="56"/>
      <c r="I103" s="56"/>
      <c r="J103" s="56"/>
      <c r="K103" s="56"/>
      <c r="L103" s="56"/>
      <c r="M103" s="56"/>
      <c r="N103" s="70"/>
      <c r="O103" s="56"/>
      <c r="P103" s="56"/>
      <c r="Q103" s="56"/>
      <c r="R103" s="70"/>
      <c r="S103" s="105"/>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row>
    <row r="104" ht="15.75" customHeight="1">
      <c r="A104" s="56"/>
      <c r="B104" s="222"/>
      <c r="C104" s="56"/>
      <c r="D104" s="56"/>
      <c r="E104" s="56"/>
      <c r="F104" s="56"/>
      <c r="G104" s="56"/>
      <c r="H104" s="56"/>
      <c r="I104" s="56"/>
      <c r="J104" s="56"/>
      <c r="K104" s="56"/>
      <c r="L104" s="56"/>
      <c r="M104" s="56"/>
      <c r="N104" s="70"/>
      <c r="O104" s="56"/>
      <c r="P104" s="56"/>
      <c r="Q104" s="56"/>
      <c r="R104" s="70"/>
      <c r="S104" s="105"/>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row>
    <row r="105" ht="15.75" customHeight="1">
      <c r="A105" s="56"/>
      <c r="B105" s="222"/>
      <c r="C105" s="56"/>
      <c r="D105" s="56"/>
      <c r="E105" s="56"/>
      <c r="F105" s="56"/>
      <c r="G105" s="56"/>
      <c r="H105" s="56"/>
      <c r="I105" s="56"/>
      <c r="J105" s="56"/>
      <c r="K105" s="56"/>
      <c r="L105" s="56"/>
      <c r="M105" s="56"/>
      <c r="N105" s="70"/>
      <c r="O105" s="56"/>
      <c r="P105" s="56"/>
      <c r="Q105" s="56"/>
      <c r="R105" s="70"/>
      <c r="S105" s="105"/>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row>
    <row r="106" ht="15.75" customHeight="1">
      <c r="A106" s="56"/>
      <c r="B106" s="222"/>
      <c r="C106" s="56"/>
      <c r="D106" s="56"/>
      <c r="E106" s="56"/>
      <c r="F106" s="56"/>
      <c r="G106" s="56"/>
      <c r="H106" s="56"/>
      <c r="I106" s="56"/>
      <c r="J106" s="56"/>
      <c r="K106" s="56"/>
      <c r="L106" s="56"/>
      <c r="M106" s="56"/>
      <c r="N106" s="70"/>
      <c r="O106" s="56"/>
      <c r="P106" s="56"/>
      <c r="Q106" s="56"/>
      <c r="R106" s="70"/>
      <c r="S106" s="105"/>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row>
    <row r="107" ht="15.75" customHeight="1">
      <c r="A107" s="56"/>
      <c r="B107" s="222"/>
      <c r="C107" s="56"/>
      <c r="D107" s="56"/>
      <c r="E107" s="56"/>
      <c r="F107" s="56"/>
      <c r="G107" s="56"/>
      <c r="H107" s="56"/>
      <c r="I107" s="56"/>
      <c r="J107" s="56"/>
      <c r="K107" s="56"/>
      <c r="L107" s="56"/>
      <c r="M107" s="56"/>
      <c r="N107" s="70"/>
      <c r="O107" s="56"/>
      <c r="P107" s="56"/>
      <c r="Q107" s="56"/>
      <c r="R107" s="70"/>
      <c r="S107" s="105"/>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row>
    <row r="108" ht="15.75" customHeight="1">
      <c r="A108" s="56"/>
      <c r="B108" s="222"/>
      <c r="C108" s="56"/>
      <c r="D108" s="56"/>
      <c r="E108" s="56"/>
      <c r="F108" s="56"/>
      <c r="G108" s="56"/>
      <c r="H108" s="56"/>
      <c r="I108" s="56"/>
      <c r="J108" s="56"/>
      <c r="K108" s="56"/>
      <c r="L108" s="56"/>
      <c r="M108" s="56"/>
      <c r="N108" s="70"/>
      <c r="O108" s="56"/>
      <c r="P108" s="56"/>
      <c r="Q108" s="56"/>
      <c r="R108" s="70"/>
      <c r="S108" s="105"/>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row>
    <row r="109" ht="15.75" customHeight="1">
      <c r="A109" s="56"/>
      <c r="B109" s="222"/>
      <c r="C109" s="56"/>
      <c r="D109" s="56"/>
      <c r="E109" s="56"/>
      <c r="F109" s="56"/>
      <c r="G109" s="56"/>
      <c r="H109" s="56"/>
      <c r="I109" s="56"/>
      <c r="J109" s="56"/>
      <c r="K109" s="56"/>
      <c r="L109" s="56"/>
      <c r="M109" s="56"/>
      <c r="N109" s="70"/>
      <c r="O109" s="56"/>
      <c r="P109" s="56"/>
      <c r="Q109" s="56"/>
      <c r="R109" s="70"/>
      <c r="S109" s="105"/>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row>
    <row r="110" ht="15.75" customHeight="1">
      <c r="A110" s="56"/>
      <c r="B110" s="222"/>
      <c r="C110" s="56"/>
      <c r="D110" s="56"/>
      <c r="E110" s="56"/>
      <c r="F110" s="56"/>
      <c r="G110" s="56"/>
      <c r="H110" s="56"/>
      <c r="I110" s="56"/>
      <c r="J110" s="56"/>
      <c r="K110" s="56"/>
      <c r="L110" s="56"/>
      <c r="M110" s="56"/>
      <c r="N110" s="70"/>
      <c r="O110" s="56"/>
      <c r="P110" s="56"/>
      <c r="Q110" s="56"/>
      <c r="R110" s="70"/>
      <c r="S110" s="105"/>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row>
    <row r="111" ht="15.75" customHeight="1">
      <c r="A111" s="56"/>
      <c r="B111" s="222"/>
      <c r="C111" s="56"/>
      <c r="D111" s="56"/>
      <c r="E111" s="56"/>
      <c r="F111" s="56"/>
      <c r="G111" s="56"/>
      <c r="H111" s="56"/>
      <c r="I111" s="56"/>
      <c r="J111" s="56"/>
      <c r="K111" s="56"/>
      <c r="L111" s="56"/>
      <c r="M111" s="56"/>
      <c r="N111" s="70"/>
      <c r="O111" s="56"/>
      <c r="P111" s="56"/>
      <c r="Q111" s="56"/>
      <c r="R111" s="70"/>
      <c r="S111" s="105"/>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row>
    <row r="112" ht="15.75" customHeight="1">
      <c r="A112" s="56"/>
      <c r="B112" s="222"/>
      <c r="C112" s="56"/>
      <c r="D112" s="56"/>
      <c r="E112" s="56"/>
      <c r="F112" s="56"/>
      <c r="G112" s="56"/>
      <c r="H112" s="56"/>
      <c r="I112" s="56"/>
      <c r="J112" s="56"/>
      <c r="K112" s="56"/>
      <c r="L112" s="56"/>
      <c r="M112" s="56"/>
      <c r="N112" s="70"/>
      <c r="O112" s="56"/>
      <c r="P112" s="56"/>
      <c r="Q112" s="56"/>
      <c r="R112" s="70"/>
      <c r="S112" s="105"/>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row>
    <row r="113" ht="15.75" customHeight="1">
      <c r="A113" s="56"/>
      <c r="B113" s="222"/>
      <c r="C113" s="56"/>
      <c r="D113" s="56"/>
      <c r="E113" s="56"/>
      <c r="F113" s="56"/>
      <c r="G113" s="56"/>
      <c r="H113" s="56"/>
      <c r="I113" s="56"/>
      <c r="J113" s="56"/>
      <c r="K113" s="56"/>
      <c r="L113" s="56"/>
      <c r="M113" s="56"/>
      <c r="N113" s="70"/>
      <c r="O113" s="56"/>
      <c r="P113" s="56"/>
      <c r="Q113" s="56"/>
      <c r="R113" s="70"/>
      <c r="S113" s="105"/>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row>
    <row r="114" ht="15.75" customHeight="1">
      <c r="A114" s="56"/>
      <c r="B114" s="222"/>
      <c r="C114" s="56"/>
      <c r="D114" s="56"/>
      <c r="E114" s="56"/>
      <c r="F114" s="56"/>
      <c r="G114" s="56"/>
      <c r="H114" s="56"/>
      <c r="I114" s="56"/>
      <c r="J114" s="56"/>
      <c r="K114" s="56"/>
      <c r="L114" s="56"/>
      <c r="M114" s="56"/>
      <c r="N114" s="70"/>
      <c r="O114" s="56"/>
      <c r="P114" s="56"/>
      <c r="Q114" s="56"/>
      <c r="R114" s="70"/>
      <c r="S114" s="105"/>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row>
    <row r="115" ht="15.75" customHeight="1">
      <c r="A115" s="56"/>
      <c r="B115" s="222"/>
      <c r="C115" s="56"/>
      <c r="D115" s="56"/>
      <c r="E115" s="56"/>
      <c r="F115" s="56"/>
      <c r="G115" s="56"/>
      <c r="H115" s="56"/>
      <c r="I115" s="56"/>
      <c r="J115" s="56"/>
      <c r="K115" s="56"/>
      <c r="L115" s="56"/>
      <c r="M115" s="56"/>
      <c r="N115" s="70"/>
      <c r="O115" s="56"/>
      <c r="P115" s="56"/>
      <c r="Q115" s="56"/>
      <c r="R115" s="70"/>
      <c r="S115" s="105"/>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row>
    <row r="116" ht="15.75" customHeight="1">
      <c r="A116" s="56"/>
      <c r="B116" s="222"/>
      <c r="C116" s="56"/>
      <c r="D116" s="56"/>
      <c r="E116" s="56"/>
      <c r="F116" s="56"/>
      <c r="G116" s="56"/>
      <c r="H116" s="56"/>
      <c r="I116" s="56"/>
      <c r="J116" s="56"/>
      <c r="K116" s="56"/>
      <c r="L116" s="56"/>
      <c r="M116" s="56"/>
      <c r="N116" s="70"/>
      <c r="O116" s="56"/>
      <c r="P116" s="56"/>
      <c r="Q116" s="56"/>
      <c r="R116" s="70"/>
      <c r="S116" s="105"/>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row>
    <row r="117" ht="15.75" customHeight="1">
      <c r="A117" s="56"/>
      <c r="B117" s="222"/>
      <c r="C117" s="56"/>
      <c r="D117" s="56"/>
      <c r="E117" s="56"/>
      <c r="F117" s="56"/>
      <c r="G117" s="56"/>
      <c r="H117" s="56"/>
      <c r="I117" s="56"/>
      <c r="J117" s="56"/>
      <c r="K117" s="56"/>
      <c r="L117" s="56"/>
      <c r="M117" s="56"/>
      <c r="N117" s="70"/>
      <c r="O117" s="56"/>
      <c r="P117" s="56"/>
      <c r="Q117" s="56"/>
      <c r="R117" s="70"/>
      <c r="S117" s="105"/>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row>
    <row r="118" ht="15.75" customHeight="1">
      <c r="A118" s="56"/>
      <c r="B118" s="222"/>
      <c r="C118" s="56"/>
      <c r="D118" s="56"/>
      <c r="E118" s="56"/>
      <c r="F118" s="56"/>
      <c r="G118" s="56"/>
      <c r="H118" s="56"/>
      <c r="I118" s="56"/>
      <c r="J118" s="56"/>
      <c r="K118" s="56"/>
      <c r="L118" s="56"/>
      <c r="M118" s="56"/>
      <c r="N118" s="70"/>
      <c r="O118" s="56"/>
      <c r="P118" s="56"/>
      <c r="Q118" s="56"/>
      <c r="R118" s="70"/>
      <c r="S118" s="105"/>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row>
    <row r="119" ht="15.75" customHeight="1">
      <c r="A119" s="56"/>
      <c r="B119" s="222"/>
      <c r="C119" s="56"/>
      <c r="D119" s="56"/>
      <c r="E119" s="56"/>
      <c r="F119" s="56"/>
      <c r="G119" s="56"/>
      <c r="H119" s="56"/>
      <c r="I119" s="56"/>
      <c r="J119" s="56"/>
      <c r="K119" s="56"/>
      <c r="L119" s="56"/>
      <c r="M119" s="56"/>
      <c r="N119" s="70"/>
      <c r="O119" s="56"/>
      <c r="P119" s="56"/>
      <c r="Q119" s="56"/>
      <c r="R119" s="70"/>
      <c r="S119" s="105"/>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row>
    <row r="120" ht="15.75" customHeight="1">
      <c r="A120" s="56"/>
      <c r="B120" s="222"/>
      <c r="C120" s="56"/>
      <c r="D120" s="56"/>
      <c r="E120" s="56"/>
      <c r="F120" s="56"/>
      <c r="G120" s="56"/>
      <c r="H120" s="56"/>
      <c r="I120" s="56"/>
      <c r="J120" s="56"/>
      <c r="K120" s="56"/>
      <c r="L120" s="56"/>
      <c r="M120" s="56"/>
      <c r="N120" s="70"/>
      <c r="O120" s="56"/>
      <c r="P120" s="56"/>
      <c r="Q120" s="56"/>
      <c r="R120" s="70"/>
      <c r="S120" s="105"/>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row>
    <row r="121" ht="15.75" customHeight="1">
      <c r="A121" s="56"/>
      <c r="B121" s="222"/>
      <c r="C121" s="56"/>
      <c r="D121" s="56"/>
      <c r="E121" s="56"/>
      <c r="F121" s="56"/>
      <c r="G121" s="56"/>
      <c r="H121" s="56"/>
      <c r="I121" s="56"/>
      <c r="J121" s="56"/>
      <c r="K121" s="56"/>
      <c r="L121" s="56"/>
      <c r="M121" s="56"/>
      <c r="N121" s="70"/>
      <c r="O121" s="56"/>
      <c r="P121" s="56"/>
      <c r="Q121" s="56"/>
      <c r="R121" s="70"/>
      <c r="S121" s="105"/>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row>
    <row r="122" ht="15.75" customHeight="1">
      <c r="A122" s="56"/>
      <c r="B122" s="222"/>
      <c r="C122" s="56"/>
      <c r="D122" s="56"/>
      <c r="E122" s="56"/>
      <c r="F122" s="56"/>
      <c r="G122" s="56"/>
      <c r="H122" s="56"/>
      <c r="I122" s="56"/>
      <c r="J122" s="56"/>
      <c r="K122" s="56"/>
      <c r="L122" s="56"/>
      <c r="M122" s="56"/>
      <c r="N122" s="70"/>
      <c r="O122" s="56"/>
      <c r="P122" s="56"/>
      <c r="Q122" s="56"/>
      <c r="R122" s="70"/>
      <c r="S122" s="105"/>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row>
    <row r="123" ht="15.75" customHeight="1">
      <c r="A123" s="56"/>
      <c r="B123" s="222"/>
      <c r="C123" s="56"/>
      <c r="D123" s="56"/>
      <c r="E123" s="56"/>
      <c r="F123" s="56"/>
      <c r="G123" s="56"/>
      <c r="H123" s="56"/>
      <c r="I123" s="56"/>
      <c r="J123" s="56"/>
      <c r="K123" s="56"/>
      <c r="L123" s="56"/>
      <c r="M123" s="56"/>
      <c r="N123" s="70"/>
      <c r="O123" s="56"/>
      <c r="P123" s="56"/>
      <c r="Q123" s="56"/>
      <c r="R123" s="70"/>
      <c r="S123" s="105"/>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row>
    <row r="124" ht="15.75" customHeight="1">
      <c r="A124" s="56"/>
      <c r="B124" s="222"/>
      <c r="C124" s="56"/>
      <c r="D124" s="56"/>
      <c r="E124" s="56"/>
      <c r="F124" s="56"/>
      <c r="G124" s="56"/>
      <c r="H124" s="56"/>
      <c r="I124" s="56"/>
      <c r="J124" s="56"/>
      <c r="K124" s="56"/>
      <c r="L124" s="56"/>
      <c r="M124" s="56"/>
      <c r="N124" s="70"/>
      <c r="O124" s="56"/>
      <c r="P124" s="56"/>
      <c r="Q124" s="56"/>
      <c r="R124" s="70"/>
      <c r="S124" s="105"/>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row>
    <row r="125" ht="15.75" customHeight="1">
      <c r="A125" s="56"/>
      <c r="B125" s="222"/>
      <c r="C125" s="56"/>
      <c r="D125" s="56"/>
      <c r="E125" s="56"/>
      <c r="F125" s="56"/>
      <c r="G125" s="56"/>
      <c r="H125" s="56"/>
      <c r="I125" s="56"/>
      <c r="J125" s="56"/>
      <c r="K125" s="56"/>
      <c r="L125" s="56"/>
      <c r="M125" s="56"/>
      <c r="N125" s="70"/>
      <c r="O125" s="56"/>
      <c r="P125" s="56"/>
      <c r="Q125" s="56"/>
      <c r="R125" s="70"/>
      <c r="S125" s="105"/>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row>
    <row r="126" ht="15.75" customHeight="1">
      <c r="A126" s="56"/>
      <c r="B126" s="222"/>
      <c r="C126" s="56"/>
      <c r="D126" s="56"/>
      <c r="E126" s="56"/>
      <c r="F126" s="56"/>
      <c r="G126" s="56"/>
      <c r="H126" s="56"/>
      <c r="I126" s="56"/>
      <c r="J126" s="56"/>
      <c r="K126" s="56"/>
      <c r="L126" s="56"/>
      <c r="M126" s="56"/>
      <c r="N126" s="70"/>
      <c r="O126" s="56"/>
      <c r="P126" s="56"/>
      <c r="Q126" s="56"/>
      <c r="R126" s="70"/>
      <c r="S126" s="105"/>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row>
    <row r="127" ht="15.75" customHeight="1">
      <c r="A127" s="56"/>
      <c r="B127" s="222"/>
      <c r="C127" s="56"/>
      <c r="D127" s="56"/>
      <c r="E127" s="56"/>
      <c r="F127" s="56"/>
      <c r="G127" s="56"/>
      <c r="H127" s="56"/>
      <c r="I127" s="56"/>
      <c r="J127" s="56"/>
      <c r="K127" s="56"/>
      <c r="L127" s="56"/>
      <c r="M127" s="56"/>
      <c r="N127" s="70"/>
      <c r="O127" s="56"/>
      <c r="P127" s="56"/>
      <c r="Q127" s="56"/>
      <c r="R127" s="70"/>
      <c r="S127" s="105"/>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row>
    <row r="128" ht="15.75" customHeight="1">
      <c r="A128" s="56"/>
      <c r="B128" s="222"/>
      <c r="C128" s="56"/>
      <c r="D128" s="56"/>
      <c r="E128" s="56"/>
      <c r="F128" s="56"/>
      <c r="G128" s="56"/>
      <c r="H128" s="56"/>
      <c r="I128" s="56"/>
      <c r="J128" s="56"/>
      <c r="K128" s="56"/>
      <c r="L128" s="56"/>
      <c r="M128" s="56"/>
      <c r="N128" s="70"/>
      <c r="O128" s="56"/>
      <c r="P128" s="56"/>
      <c r="Q128" s="56"/>
      <c r="R128" s="70"/>
      <c r="S128" s="105"/>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row>
    <row r="129" ht="15.75" customHeight="1">
      <c r="A129" s="56"/>
      <c r="B129" s="222"/>
      <c r="C129" s="56"/>
      <c r="D129" s="56"/>
      <c r="E129" s="56"/>
      <c r="F129" s="56"/>
      <c r="G129" s="56"/>
      <c r="H129" s="56"/>
      <c r="I129" s="56"/>
      <c r="J129" s="56"/>
      <c r="K129" s="56"/>
      <c r="L129" s="56"/>
      <c r="M129" s="56"/>
      <c r="N129" s="70"/>
      <c r="O129" s="56"/>
      <c r="P129" s="56"/>
      <c r="Q129" s="56"/>
      <c r="R129" s="70"/>
      <c r="S129" s="105"/>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row>
    <row r="130" ht="15.75" customHeight="1">
      <c r="A130" s="56"/>
      <c r="B130" s="222"/>
      <c r="C130" s="56"/>
      <c r="D130" s="56"/>
      <c r="E130" s="56"/>
      <c r="F130" s="56"/>
      <c r="G130" s="56"/>
      <c r="H130" s="56"/>
      <c r="I130" s="56"/>
      <c r="J130" s="56"/>
      <c r="K130" s="56"/>
      <c r="L130" s="56"/>
      <c r="M130" s="56"/>
      <c r="N130" s="70"/>
      <c r="O130" s="56"/>
      <c r="P130" s="56"/>
      <c r="Q130" s="56"/>
      <c r="R130" s="70"/>
      <c r="S130" s="105"/>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row>
    <row r="131" ht="15.75" customHeight="1">
      <c r="A131" s="56"/>
      <c r="B131" s="222"/>
      <c r="C131" s="56"/>
      <c r="D131" s="56"/>
      <c r="E131" s="56"/>
      <c r="F131" s="56"/>
      <c r="G131" s="56"/>
      <c r="H131" s="56"/>
      <c r="I131" s="56"/>
      <c r="J131" s="56"/>
      <c r="K131" s="56"/>
      <c r="L131" s="56"/>
      <c r="M131" s="56"/>
      <c r="N131" s="70"/>
      <c r="O131" s="56"/>
      <c r="P131" s="56"/>
      <c r="Q131" s="56"/>
      <c r="R131" s="70"/>
      <c r="S131" s="105"/>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row>
    <row r="132" ht="15.75" customHeight="1">
      <c r="A132" s="56"/>
      <c r="B132" s="222"/>
      <c r="C132" s="56"/>
      <c r="D132" s="56"/>
      <c r="E132" s="56"/>
      <c r="F132" s="56"/>
      <c r="G132" s="56"/>
      <c r="H132" s="56"/>
      <c r="I132" s="56"/>
      <c r="J132" s="56"/>
      <c r="K132" s="56"/>
      <c r="L132" s="56"/>
      <c r="M132" s="56"/>
      <c r="N132" s="70"/>
      <c r="O132" s="56"/>
      <c r="P132" s="56"/>
      <c r="Q132" s="56"/>
      <c r="R132" s="70"/>
      <c r="S132" s="105"/>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row>
    <row r="133" ht="15.75" customHeight="1">
      <c r="A133" s="56"/>
      <c r="B133" s="222"/>
      <c r="C133" s="56"/>
      <c r="D133" s="56"/>
      <c r="E133" s="56"/>
      <c r="F133" s="56"/>
      <c r="G133" s="56"/>
      <c r="H133" s="56"/>
      <c r="I133" s="56"/>
      <c r="J133" s="56"/>
      <c r="K133" s="56"/>
      <c r="L133" s="56"/>
      <c r="M133" s="56"/>
      <c r="N133" s="70"/>
      <c r="O133" s="56"/>
      <c r="P133" s="56"/>
      <c r="Q133" s="56"/>
      <c r="R133" s="70"/>
      <c r="S133" s="105"/>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row>
    <row r="134" ht="15.75" customHeight="1">
      <c r="A134" s="56"/>
      <c r="B134" s="222"/>
      <c r="C134" s="56"/>
      <c r="D134" s="56"/>
      <c r="E134" s="56"/>
      <c r="F134" s="56"/>
      <c r="G134" s="56"/>
      <c r="H134" s="56"/>
      <c r="I134" s="56"/>
      <c r="J134" s="56"/>
      <c r="K134" s="56"/>
      <c r="L134" s="56"/>
      <c r="M134" s="56"/>
      <c r="N134" s="70"/>
      <c r="O134" s="56"/>
      <c r="P134" s="56"/>
      <c r="Q134" s="56"/>
      <c r="R134" s="70"/>
      <c r="S134" s="105"/>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row>
    <row r="135" ht="15.75" customHeight="1">
      <c r="A135" s="56"/>
      <c r="B135" s="222"/>
      <c r="C135" s="56"/>
      <c r="D135" s="56"/>
      <c r="E135" s="56"/>
      <c r="F135" s="56"/>
      <c r="G135" s="56"/>
      <c r="H135" s="56"/>
      <c r="I135" s="56"/>
      <c r="J135" s="56"/>
      <c r="K135" s="56"/>
      <c r="L135" s="56"/>
      <c r="M135" s="56"/>
      <c r="N135" s="70"/>
      <c r="O135" s="56"/>
      <c r="P135" s="56"/>
      <c r="Q135" s="56"/>
      <c r="R135" s="70"/>
      <c r="S135" s="105"/>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row>
    <row r="136" ht="15.75" customHeight="1">
      <c r="A136" s="56"/>
      <c r="B136" s="222"/>
      <c r="C136" s="56"/>
      <c r="D136" s="56"/>
      <c r="E136" s="56"/>
      <c r="F136" s="56"/>
      <c r="G136" s="56"/>
      <c r="H136" s="56"/>
      <c r="I136" s="56"/>
      <c r="J136" s="56"/>
      <c r="K136" s="56"/>
      <c r="L136" s="56"/>
      <c r="M136" s="56"/>
      <c r="N136" s="70"/>
      <c r="O136" s="56"/>
      <c r="P136" s="56"/>
      <c r="Q136" s="56"/>
      <c r="R136" s="70"/>
      <c r="S136" s="105"/>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row>
    <row r="137" ht="15.75" customHeight="1">
      <c r="A137" s="56"/>
      <c r="B137" s="222"/>
      <c r="C137" s="56"/>
      <c r="D137" s="56"/>
      <c r="E137" s="56"/>
      <c r="F137" s="56"/>
      <c r="G137" s="56"/>
      <c r="H137" s="56"/>
      <c r="I137" s="56"/>
      <c r="J137" s="56"/>
      <c r="K137" s="56"/>
      <c r="L137" s="56"/>
      <c r="M137" s="56"/>
      <c r="N137" s="70"/>
      <c r="O137" s="56"/>
      <c r="P137" s="56"/>
      <c r="Q137" s="56"/>
      <c r="R137" s="70"/>
      <c r="S137" s="105"/>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row>
    <row r="138" ht="15.75" customHeight="1">
      <c r="A138" s="56"/>
      <c r="B138" s="222"/>
      <c r="C138" s="56"/>
      <c r="D138" s="56"/>
      <c r="E138" s="56"/>
      <c r="F138" s="56"/>
      <c r="G138" s="56"/>
      <c r="H138" s="56"/>
      <c r="I138" s="56"/>
      <c r="J138" s="56"/>
      <c r="K138" s="56"/>
      <c r="L138" s="56"/>
      <c r="M138" s="56"/>
      <c r="N138" s="70"/>
      <c r="O138" s="56"/>
      <c r="P138" s="56"/>
      <c r="Q138" s="56"/>
      <c r="R138" s="70"/>
      <c r="S138" s="105"/>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row>
    <row r="139" ht="15.75" customHeight="1">
      <c r="A139" s="56"/>
      <c r="B139" s="222"/>
      <c r="C139" s="56"/>
      <c r="D139" s="56"/>
      <c r="E139" s="56"/>
      <c r="F139" s="56"/>
      <c r="G139" s="56"/>
      <c r="H139" s="56"/>
      <c r="I139" s="56"/>
      <c r="J139" s="56"/>
      <c r="K139" s="56"/>
      <c r="L139" s="56"/>
      <c r="M139" s="56"/>
      <c r="N139" s="70"/>
      <c r="O139" s="56"/>
      <c r="P139" s="56"/>
      <c r="Q139" s="56"/>
      <c r="R139" s="70"/>
      <c r="S139" s="105"/>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row>
    <row r="140" ht="15.75" customHeight="1">
      <c r="A140" s="56"/>
      <c r="B140" s="222"/>
      <c r="C140" s="56"/>
      <c r="D140" s="56"/>
      <c r="E140" s="56"/>
      <c r="F140" s="56"/>
      <c r="G140" s="56"/>
      <c r="H140" s="56"/>
      <c r="I140" s="56"/>
      <c r="J140" s="56"/>
      <c r="K140" s="56"/>
      <c r="L140" s="56"/>
      <c r="M140" s="56"/>
      <c r="N140" s="70"/>
      <c r="O140" s="56"/>
      <c r="P140" s="56"/>
      <c r="Q140" s="56"/>
      <c r="R140" s="70"/>
      <c r="S140" s="105"/>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row>
    <row r="141" ht="15.75" customHeight="1">
      <c r="A141" s="56"/>
      <c r="B141" s="222"/>
      <c r="C141" s="56"/>
      <c r="D141" s="56"/>
      <c r="E141" s="56"/>
      <c r="F141" s="56"/>
      <c r="G141" s="56"/>
      <c r="H141" s="56"/>
      <c r="I141" s="56"/>
      <c r="J141" s="56"/>
      <c r="K141" s="56"/>
      <c r="L141" s="56"/>
      <c r="M141" s="56"/>
      <c r="N141" s="70"/>
      <c r="O141" s="56"/>
      <c r="P141" s="56"/>
      <c r="Q141" s="56"/>
      <c r="R141" s="70"/>
      <c r="S141" s="105"/>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row>
    <row r="142" ht="15.75" customHeight="1">
      <c r="A142" s="56"/>
      <c r="B142" s="222"/>
      <c r="C142" s="56"/>
      <c r="D142" s="56"/>
      <c r="E142" s="56"/>
      <c r="F142" s="56"/>
      <c r="G142" s="56"/>
      <c r="H142" s="56"/>
      <c r="I142" s="56"/>
      <c r="J142" s="56"/>
      <c r="K142" s="56"/>
      <c r="L142" s="56"/>
      <c r="M142" s="56"/>
      <c r="N142" s="70"/>
      <c r="O142" s="56"/>
      <c r="P142" s="56"/>
      <c r="Q142" s="56"/>
      <c r="R142" s="70"/>
      <c r="S142" s="105"/>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row>
    <row r="143" ht="15.75" customHeight="1">
      <c r="A143" s="56"/>
      <c r="B143" s="222"/>
      <c r="C143" s="56"/>
      <c r="D143" s="56"/>
      <c r="E143" s="56"/>
      <c r="F143" s="56"/>
      <c r="G143" s="56"/>
      <c r="H143" s="56"/>
      <c r="I143" s="56"/>
      <c r="J143" s="56"/>
      <c r="K143" s="56"/>
      <c r="L143" s="56"/>
      <c r="M143" s="56"/>
      <c r="N143" s="70"/>
      <c r="O143" s="56"/>
      <c r="P143" s="56"/>
      <c r="Q143" s="56"/>
      <c r="R143" s="70"/>
      <c r="S143" s="105"/>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row>
    <row r="144" ht="15.75" customHeight="1">
      <c r="A144" s="56"/>
      <c r="B144" s="222"/>
      <c r="C144" s="56"/>
      <c r="D144" s="56"/>
      <c r="E144" s="56"/>
      <c r="F144" s="56"/>
      <c r="G144" s="56"/>
      <c r="H144" s="56"/>
      <c r="I144" s="56"/>
      <c r="J144" s="56"/>
      <c r="K144" s="56"/>
      <c r="L144" s="56"/>
      <c r="M144" s="56"/>
      <c r="N144" s="70"/>
      <c r="O144" s="56"/>
      <c r="P144" s="56"/>
      <c r="Q144" s="56"/>
      <c r="R144" s="70"/>
      <c r="S144" s="105"/>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row>
    <row r="145" ht="15.75" customHeight="1">
      <c r="A145" s="56"/>
      <c r="B145" s="222"/>
      <c r="C145" s="56"/>
      <c r="D145" s="56"/>
      <c r="E145" s="56"/>
      <c r="F145" s="56"/>
      <c r="G145" s="56"/>
      <c r="H145" s="56"/>
      <c r="I145" s="56"/>
      <c r="J145" s="56"/>
      <c r="K145" s="56"/>
      <c r="L145" s="56"/>
      <c r="M145" s="56"/>
      <c r="N145" s="70"/>
      <c r="O145" s="56"/>
      <c r="P145" s="56"/>
      <c r="Q145" s="56"/>
      <c r="R145" s="70"/>
      <c r="S145" s="105"/>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row>
    <row r="146" ht="15.75" customHeight="1">
      <c r="A146" s="56"/>
      <c r="B146" s="222"/>
      <c r="C146" s="56"/>
      <c r="D146" s="56"/>
      <c r="E146" s="56"/>
      <c r="F146" s="56"/>
      <c r="G146" s="56"/>
      <c r="H146" s="56"/>
      <c r="I146" s="56"/>
      <c r="J146" s="56"/>
      <c r="K146" s="56"/>
      <c r="L146" s="56"/>
      <c r="M146" s="56"/>
      <c r="N146" s="70"/>
      <c r="O146" s="56"/>
      <c r="P146" s="56"/>
      <c r="Q146" s="56"/>
      <c r="R146" s="70"/>
      <c r="S146" s="105"/>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row>
    <row r="147" ht="15.75" customHeight="1">
      <c r="A147" s="56"/>
      <c r="B147" s="222"/>
      <c r="C147" s="56"/>
      <c r="D147" s="56"/>
      <c r="E147" s="56"/>
      <c r="F147" s="56"/>
      <c r="G147" s="56"/>
      <c r="H147" s="56"/>
      <c r="I147" s="56"/>
      <c r="J147" s="56"/>
      <c r="K147" s="56"/>
      <c r="L147" s="56"/>
      <c r="M147" s="56"/>
      <c r="N147" s="70"/>
      <c r="O147" s="56"/>
      <c r="P147" s="56"/>
      <c r="Q147" s="56"/>
      <c r="R147" s="70"/>
      <c r="S147" s="105"/>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row>
    <row r="148" ht="15.75" customHeight="1">
      <c r="A148" s="56"/>
      <c r="B148" s="222"/>
      <c r="C148" s="56"/>
      <c r="D148" s="56"/>
      <c r="E148" s="56"/>
      <c r="F148" s="56"/>
      <c r="G148" s="56"/>
      <c r="H148" s="56"/>
      <c r="I148" s="56"/>
      <c r="J148" s="56"/>
      <c r="K148" s="56"/>
      <c r="L148" s="56"/>
      <c r="M148" s="56"/>
      <c r="N148" s="70"/>
      <c r="O148" s="56"/>
      <c r="P148" s="56"/>
      <c r="Q148" s="56"/>
      <c r="R148" s="70"/>
      <c r="S148" s="105"/>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row>
    <row r="149" ht="15.75" customHeight="1">
      <c r="A149" s="56"/>
      <c r="B149" s="222"/>
      <c r="C149" s="56"/>
      <c r="D149" s="56"/>
      <c r="E149" s="56"/>
      <c r="F149" s="56"/>
      <c r="G149" s="56"/>
      <c r="H149" s="56"/>
      <c r="I149" s="56"/>
      <c r="J149" s="56"/>
      <c r="K149" s="56"/>
      <c r="L149" s="56"/>
      <c r="M149" s="56"/>
      <c r="N149" s="70"/>
      <c r="O149" s="56"/>
      <c r="P149" s="56"/>
      <c r="Q149" s="56"/>
      <c r="R149" s="70"/>
      <c r="S149" s="105"/>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row>
    <row r="150" ht="15.75" customHeight="1">
      <c r="A150" s="56"/>
      <c r="B150" s="222"/>
      <c r="C150" s="56"/>
      <c r="D150" s="56"/>
      <c r="E150" s="56"/>
      <c r="F150" s="56"/>
      <c r="G150" s="56"/>
      <c r="H150" s="56"/>
      <c r="I150" s="56"/>
      <c r="J150" s="56"/>
      <c r="K150" s="56"/>
      <c r="L150" s="56"/>
      <c r="M150" s="56"/>
      <c r="N150" s="70"/>
      <c r="O150" s="56"/>
      <c r="P150" s="56"/>
      <c r="Q150" s="56"/>
      <c r="R150" s="70"/>
      <c r="S150" s="105"/>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row>
    <row r="151" ht="15.75" customHeight="1">
      <c r="A151" s="56"/>
      <c r="B151" s="222"/>
      <c r="C151" s="56"/>
      <c r="D151" s="56"/>
      <c r="E151" s="56"/>
      <c r="F151" s="56"/>
      <c r="G151" s="56"/>
      <c r="H151" s="56"/>
      <c r="I151" s="56"/>
      <c r="J151" s="56"/>
      <c r="K151" s="56"/>
      <c r="L151" s="56"/>
      <c r="M151" s="56"/>
      <c r="N151" s="70"/>
      <c r="O151" s="56"/>
      <c r="P151" s="56"/>
      <c r="Q151" s="56"/>
      <c r="R151" s="70"/>
      <c r="S151" s="105"/>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row>
    <row r="152" ht="15.75" customHeight="1">
      <c r="A152" s="56"/>
      <c r="B152" s="222"/>
      <c r="C152" s="56"/>
      <c r="D152" s="56"/>
      <c r="E152" s="56"/>
      <c r="F152" s="56"/>
      <c r="G152" s="56"/>
      <c r="H152" s="56"/>
      <c r="I152" s="56"/>
      <c r="J152" s="56"/>
      <c r="K152" s="56"/>
      <c r="L152" s="56"/>
      <c r="M152" s="56"/>
      <c r="N152" s="70"/>
      <c r="O152" s="56"/>
      <c r="P152" s="56"/>
      <c r="Q152" s="56"/>
      <c r="R152" s="70"/>
      <c r="S152" s="105"/>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row>
    <row r="153" ht="15.75" customHeight="1">
      <c r="A153" s="56"/>
      <c r="B153" s="222"/>
      <c r="C153" s="56"/>
      <c r="D153" s="56"/>
      <c r="E153" s="56"/>
      <c r="F153" s="56"/>
      <c r="G153" s="56"/>
      <c r="H153" s="56"/>
      <c r="I153" s="56"/>
      <c r="J153" s="56"/>
      <c r="K153" s="56"/>
      <c r="L153" s="56"/>
      <c r="M153" s="56"/>
      <c r="N153" s="70"/>
      <c r="O153" s="56"/>
      <c r="P153" s="56"/>
      <c r="Q153" s="56"/>
      <c r="R153" s="70"/>
      <c r="S153" s="105"/>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row>
    <row r="154" ht="15.75" customHeight="1">
      <c r="A154" s="56"/>
      <c r="B154" s="222"/>
      <c r="C154" s="56"/>
      <c r="D154" s="56"/>
      <c r="E154" s="56"/>
      <c r="F154" s="56"/>
      <c r="G154" s="56"/>
      <c r="H154" s="56"/>
      <c r="I154" s="56"/>
      <c r="J154" s="56"/>
      <c r="K154" s="56"/>
      <c r="L154" s="56"/>
      <c r="M154" s="56"/>
      <c r="N154" s="70"/>
      <c r="O154" s="56"/>
      <c r="P154" s="56"/>
      <c r="Q154" s="56"/>
      <c r="R154" s="70"/>
      <c r="S154" s="105"/>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row>
    <row r="155" ht="15.75" customHeight="1">
      <c r="A155" s="56"/>
      <c r="B155" s="222"/>
      <c r="C155" s="56"/>
      <c r="D155" s="56"/>
      <c r="E155" s="56"/>
      <c r="F155" s="56"/>
      <c r="G155" s="56"/>
      <c r="H155" s="56"/>
      <c r="I155" s="56"/>
      <c r="J155" s="56"/>
      <c r="K155" s="56"/>
      <c r="L155" s="56"/>
      <c r="M155" s="56"/>
      <c r="N155" s="70"/>
      <c r="O155" s="56"/>
      <c r="P155" s="56"/>
      <c r="Q155" s="56"/>
      <c r="R155" s="70"/>
      <c r="S155" s="105"/>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row>
    <row r="156" ht="15.75" customHeight="1">
      <c r="A156" s="56"/>
      <c r="B156" s="222"/>
      <c r="C156" s="56"/>
      <c r="D156" s="56"/>
      <c r="E156" s="56"/>
      <c r="F156" s="56"/>
      <c r="G156" s="56"/>
      <c r="H156" s="56"/>
      <c r="I156" s="56"/>
      <c r="J156" s="56"/>
      <c r="K156" s="56"/>
      <c r="L156" s="56"/>
      <c r="M156" s="56"/>
      <c r="N156" s="70"/>
      <c r="O156" s="56"/>
      <c r="P156" s="56"/>
      <c r="Q156" s="56"/>
      <c r="R156" s="70"/>
      <c r="S156" s="105"/>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row>
    <row r="157" ht="15.75" customHeight="1">
      <c r="A157" s="56"/>
      <c r="B157" s="222"/>
      <c r="C157" s="56"/>
      <c r="D157" s="56"/>
      <c r="E157" s="56"/>
      <c r="F157" s="56"/>
      <c r="G157" s="56"/>
      <c r="H157" s="56"/>
      <c r="I157" s="56"/>
      <c r="J157" s="56"/>
      <c r="K157" s="56"/>
      <c r="L157" s="56"/>
      <c r="M157" s="56"/>
      <c r="N157" s="70"/>
      <c r="O157" s="56"/>
      <c r="P157" s="56"/>
      <c r="Q157" s="56"/>
      <c r="R157" s="70"/>
      <c r="S157" s="105"/>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row>
    <row r="158" ht="15.75" customHeight="1">
      <c r="A158" s="56"/>
      <c r="B158" s="222"/>
      <c r="C158" s="56"/>
      <c r="D158" s="56"/>
      <c r="E158" s="56"/>
      <c r="F158" s="56"/>
      <c r="G158" s="56"/>
      <c r="H158" s="56"/>
      <c r="I158" s="56"/>
      <c r="J158" s="56"/>
      <c r="K158" s="56"/>
      <c r="L158" s="56"/>
      <c r="M158" s="56"/>
      <c r="N158" s="70"/>
      <c r="O158" s="56"/>
      <c r="P158" s="56"/>
      <c r="Q158" s="56"/>
      <c r="R158" s="70"/>
      <c r="S158" s="105"/>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row>
    <row r="159" ht="15.75" customHeight="1">
      <c r="A159" s="56"/>
      <c r="B159" s="222"/>
      <c r="C159" s="56"/>
      <c r="D159" s="56"/>
      <c r="E159" s="56"/>
      <c r="F159" s="56"/>
      <c r="G159" s="56"/>
      <c r="H159" s="56"/>
      <c r="I159" s="56"/>
      <c r="J159" s="56"/>
      <c r="K159" s="56"/>
      <c r="L159" s="56"/>
      <c r="M159" s="56"/>
      <c r="N159" s="70"/>
      <c r="O159" s="56"/>
      <c r="P159" s="56"/>
      <c r="Q159" s="56"/>
      <c r="R159" s="70"/>
      <c r="S159" s="105"/>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row>
    <row r="160" ht="15.75" customHeight="1">
      <c r="A160" s="56"/>
      <c r="B160" s="222"/>
      <c r="C160" s="56"/>
      <c r="D160" s="56"/>
      <c r="E160" s="56"/>
      <c r="F160" s="56"/>
      <c r="G160" s="56"/>
      <c r="H160" s="56"/>
      <c r="I160" s="56"/>
      <c r="J160" s="56"/>
      <c r="K160" s="56"/>
      <c r="L160" s="56"/>
      <c r="M160" s="56"/>
      <c r="N160" s="70"/>
      <c r="O160" s="56"/>
      <c r="P160" s="56"/>
      <c r="Q160" s="56"/>
      <c r="R160" s="70"/>
      <c r="S160" s="105"/>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row>
    <row r="161" ht="15.75" customHeight="1">
      <c r="A161" s="56"/>
      <c r="B161" s="222"/>
      <c r="C161" s="56"/>
      <c r="D161" s="56"/>
      <c r="E161" s="56"/>
      <c r="F161" s="56"/>
      <c r="G161" s="56"/>
      <c r="H161" s="56"/>
      <c r="I161" s="56"/>
      <c r="J161" s="56"/>
      <c r="K161" s="56"/>
      <c r="L161" s="56"/>
      <c r="M161" s="56"/>
      <c r="N161" s="70"/>
      <c r="O161" s="56"/>
      <c r="P161" s="56"/>
      <c r="Q161" s="56"/>
      <c r="R161" s="70"/>
      <c r="S161" s="105"/>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row>
    <row r="162" ht="15.75" customHeight="1">
      <c r="A162" s="56"/>
      <c r="B162" s="222"/>
      <c r="C162" s="56"/>
      <c r="D162" s="56"/>
      <c r="E162" s="56"/>
      <c r="F162" s="56"/>
      <c r="G162" s="56"/>
      <c r="H162" s="56"/>
      <c r="I162" s="56"/>
      <c r="J162" s="56"/>
      <c r="K162" s="56"/>
      <c r="L162" s="56"/>
      <c r="M162" s="56"/>
      <c r="N162" s="70"/>
      <c r="O162" s="56"/>
      <c r="P162" s="56"/>
      <c r="Q162" s="56"/>
      <c r="R162" s="70"/>
      <c r="S162" s="105"/>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row>
    <row r="163" ht="15.75" customHeight="1">
      <c r="A163" s="56"/>
      <c r="B163" s="222"/>
      <c r="C163" s="56"/>
      <c r="D163" s="56"/>
      <c r="E163" s="56"/>
      <c r="F163" s="56"/>
      <c r="G163" s="56"/>
      <c r="H163" s="56"/>
      <c r="I163" s="56"/>
      <c r="J163" s="56"/>
      <c r="K163" s="56"/>
      <c r="L163" s="56"/>
      <c r="M163" s="56"/>
      <c r="N163" s="70"/>
      <c r="O163" s="56"/>
      <c r="P163" s="56"/>
      <c r="Q163" s="56"/>
      <c r="R163" s="70"/>
      <c r="S163" s="105"/>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row>
    <row r="164" ht="15.75" customHeight="1">
      <c r="A164" s="56"/>
      <c r="B164" s="222"/>
      <c r="C164" s="56"/>
      <c r="D164" s="56"/>
      <c r="E164" s="56"/>
      <c r="F164" s="56"/>
      <c r="G164" s="56"/>
      <c r="H164" s="56"/>
      <c r="I164" s="56"/>
      <c r="J164" s="56"/>
      <c r="K164" s="56"/>
      <c r="L164" s="56"/>
      <c r="M164" s="56"/>
      <c r="N164" s="70"/>
      <c r="O164" s="56"/>
      <c r="P164" s="56"/>
      <c r="Q164" s="56"/>
      <c r="R164" s="70"/>
      <c r="S164" s="105"/>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row>
    <row r="165" ht="15.75" customHeight="1">
      <c r="A165" s="56"/>
      <c r="B165" s="222"/>
      <c r="C165" s="56"/>
      <c r="D165" s="56"/>
      <c r="E165" s="56"/>
      <c r="F165" s="56"/>
      <c r="G165" s="56"/>
      <c r="H165" s="56"/>
      <c r="I165" s="56"/>
      <c r="J165" s="56"/>
      <c r="K165" s="56"/>
      <c r="L165" s="56"/>
      <c r="M165" s="56"/>
      <c r="N165" s="70"/>
      <c r="O165" s="56"/>
      <c r="P165" s="56"/>
      <c r="Q165" s="56"/>
      <c r="R165" s="70"/>
      <c r="S165" s="105"/>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row>
    <row r="166" ht="15.75" customHeight="1">
      <c r="A166" s="56"/>
      <c r="B166" s="222"/>
      <c r="C166" s="56"/>
      <c r="D166" s="56"/>
      <c r="E166" s="56"/>
      <c r="F166" s="56"/>
      <c r="G166" s="56"/>
      <c r="H166" s="56"/>
      <c r="I166" s="56"/>
      <c r="J166" s="56"/>
      <c r="K166" s="56"/>
      <c r="L166" s="56"/>
      <c r="M166" s="56"/>
      <c r="N166" s="70"/>
      <c r="O166" s="56"/>
      <c r="P166" s="56"/>
      <c r="Q166" s="56"/>
      <c r="R166" s="70"/>
      <c r="S166" s="105"/>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row>
    <row r="167" ht="15.75" customHeight="1">
      <c r="A167" s="56"/>
      <c r="B167" s="222"/>
      <c r="C167" s="56"/>
      <c r="D167" s="56"/>
      <c r="E167" s="56"/>
      <c r="F167" s="56"/>
      <c r="G167" s="56"/>
      <c r="H167" s="56"/>
      <c r="I167" s="56"/>
      <c r="J167" s="56"/>
      <c r="K167" s="56"/>
      <c r="L167" s="56"/>
      <c r="M167" s="56"/>
      <c r="N167" s="70"/>
      <c r="O167" s="56"/>
      <c r="P167" s="56"/>
      <c r="Q167" s="56"/>
      <c r="R167" s="70"/>
      <c r="S167" s="105"/>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row>
    <row r="168" ht="15.75" customHeight="1">
      <c r="A168" s="56"/>
      <c r="B168" s="222"/>
      <c r="C168" s="56"/>
      <c r="D168" s="56"/>
      <c r="E168" s="56"/>
      <c r="F168" s="56"/>
      <c r="G168" s="56"/>
      <c r="H168" s="56"/>
      <c r="I168" s="56"/>
      <c r="J168" s="56"/>
      <c r="K168" s="56"/>
      <c r="L168" s="56"/>
      <c r="M168" s="56"/>
      <c r="N168" s="70"/>
      <c r="O168" s="56"/>
      <c r="P168" s="56"/>
      <c r="Q168" s="56"/>
      <c r="R168" s="70"/>
      <c r="S168" s="105"/>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row>
    <row r="169" ht="15.75" customHeight="1">
      <c r="A169" s="56"/>
      <c r="B169" s="222"/>
      <c r="C169" s="56"/>
      <c r="D169" s="56"/>
      <c r="E169" s="56"/>
      <c r="F169" s="56"/>
      <c r="G169" s="56"/>
      <c r="H169" s="56"/>
      <c r="I169" s="56"/>
      <c r="J169" s="56"/>
      <c r="K169" s="56"/>
      <c r="L169" s="56"/>
      <c r="M169" s="56"/>
      <c r="N169" s="70"/>
      <c r="O169" s="56"/>
      <c r="P169" s="56"/>
      <c r="Q169" s="56"/>
      <c r="R169" s="70"/>
      <c r="S169" s="105"/>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row>
    <row r="170" ht="15.75" customHeight="1">
      <c r="A170" s="56"/>
      <c r="B170" s="222"/>
      <c r="C170" s="56"/>
      <c r="D170" s="56"/>
      <c r="E170" s="56"/>
      <c r="F170" s="56"/>
      <c r="G170" s="56"/>
      <c r="H170" s="56"/>
      <c r="I170" s="56"/>
      <c r="J170" s="56"/>
      <c r="K170" s="56"/>
      <c r="L170" s="56"/>
      <c r="M170" s="56"/>
      <c r="N170" s="70"/>
      <c r="O170" s="56"/>
      <c r="P170" s="56"/>
      <c r="Q170" s="56"/>
      <c r="R170" s="70"/>
      <c r="S170" s="105"/>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row>
    <row r="171" ht="15.75" customHeight="1">
      <c r="A171" s="56"/>
      <c r="B171" s="222"/>
      <c r="C171" s="56"/>
      <c r="D171" s="56"/>
      <c r="E171" s="56"/>
      <c r="F171" s="56"/>
      <c r="G171" s="56"/>
      <c r="H171" s="56"/>
      <c r="I171" s="56"/>
      <c r="J171" s="56"/>
      <c r="K171" s="56"/>
      <c r="L171" s="56"/>
      <c r="M171" s="56"/>
      <c r="N171" s="70"/>
      <c r="O171" s="56"/>
      <c r="P171" s="56"/>
      <c r="Q171" s="56"/>
      <c r="R171" s="70"/>
      <c r="S171" s="105"/>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row>
    <row r="172" ht="15.75" customHeight="1">
      <c r="A172" s="56"/>
      <c r="B172" s="222"/>
      <c r="C172" s="56"/>
      <c r="D172" s="56"/>
      <c r="E172" s="56"/>
      <c r="F172" s="56"/>
      <c r="G172" s="56"/>
      <c r="H172" s="56"/>
      <c r="I172" s="56"/>
      <c r="J172" s="56"/>
      <c r="K172" s="56"/>
      <c r="L172" s="56"/>
      <c r="M172" s="56"/>
      <c r="N172" s="70"/>
      <c r="O172" s="56"/>
      <c r="P172" s="56"/>
      <c r="Q172" s="56"/>
      <c r="R172" s="70"/>
      <c r="S172" s="105"/>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row>
    <row r="173" ht="15.75" customHeight="1">
      <c r="A173" s="56"/>
      <c r="B173" s="222"/>
      <c r="C173" s="56"/>
      <c r="D173" s="56"/>
      <c r="E173" s="56"/>
      <c r="F173" s="56"/>
      <c r="G173" s="56"/>
      <c r="H173" s="56"/>
      <c r="I173" s="56"/>
      <c r="J173" s="56"/>
      <c r="K173" s="56"/>
      <c r="L173" s="56"/>
      <c r="M173" s="56"/>
      <c r="N173" s="70"/>
      <c r="O173" s="56"/>
      <c r="P173" s="56"/>
      <c r="Q173" s="56"/>
      <c r="R173" s="70"/>
      <c r="S173" s="105"/>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row>
    <row r="174" ht="15.75" customHeight="1">
      <c r="A174" s="56"/>
      <c r="B174" s="222"/>
      <c r="C174" s="56"/>
      <c r="D174" s="56"/>
      <c r="E174" s="56"/>
      <c r="F174" s="56"/>
      <c r="G174" s="56"/>
      <c r="H174" s="56"/>
      <c r="I174" s="56"/>
      <c r="J174" s="56"/>
      <c r="K174" s="56"/>
      <c r="L174" s="56"/>
      <c r="M174" s="56"/>
      <c r="N174" s="70"/>
      <c r="O174" s="56"/>
      <c r="P174" s="56"/>
      <c r="Q174" s="56"/>
      <c r="R174" s="70"/>
      <c r="S174" s="105"/>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row>
    <row r="175" ht="15.75" customHeight="1">
      <c r="A175" s="56"/>
      <c r="B175" s="222"/>
      <c r="C175" s="56"/>
      <c r="D175" s="56"/>
      <c r="E175" s="56"/>
      <c r="F175" s="56"/>
      <c r="G175" s="56"/>
      <c r="H175" s="56"/>
      <c r="I175" s="56"/>
      <c r="J175" s="56"/>
      <c r="K175" s="56"/>
      <c r="L175" s="56"/>
      <c r="M175" s="56"/>
      <c r="N175" s="70"/>
      <c r="O175" s="56"/>
      <c r="P175" s="56"/>
      <c r="Q175" s="56"/>
      <c r="R175" s="70"/>
      <c r="S175" s="105"/>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row>
    <row r="176" ht="15.75" customHeight="1">
      <c r="A176" s="56"/>
      <c r="B176" s="222"/>
      <c r="C176" s="56"/>
      <c r="D176" s="56"/>
      <c r="E176" s="56"/>
      <c r="F176" s="56"/>
      <c r="G176" s="56"/>
      <c r="H176" s="56"/>
      <c r="I176" s="56"/>
      <c r="J176" s="56"/>
      <c r="K176" s="56"/>
      <c r="L176" s="56"/>
      <c r="M176" s="56"/>
      <c r="N176" s="70"/>
      <c r="O176" s="56"/>
      <c r="P176" s="56"/>
      <c r="Q176" s="56"/>
      <c r="R176" s="70"/>
      <c r="S176" s="105"/>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row>
    <row r="177" ht="15.75" customHeight="1">
      <c r="A177" s="56"/>
      <c r="B177" s="222"/>
      <c r="C177" s="56"/>
      <c r="D177" s="56"/>
      <c r="E177" s="56"/>
      <c r="F177" s="56"/>
      <c r="G177" s="56"/>
      <c r="H177" s="56"/>
      <c r="I177" s="56"/>
      <c r="J177" s="56"/>
      <c r="K177" s="56"/>
      <c r="L177" s="56"/>
      <c r="M177" s="56"/>
      <c r="N177" s="70"/>
      <c r="O177" s="56"/>
      <c r="P177" s="56"/>
      <c r="Q177" s="56"/>
      <c r="R177" s="70"/>
      <c r="S177" s="105"/>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row>
    <row r="178" ht="15.75" customHeight="1">
      <c r="A178" s="56"/>
      <c r="B178" s="222"/>
      <c r="C178" s="56"/>
      <c r="D178" s="56"/>
      <c r="E178" s="56"/>
      <c r="F178" s="56"/>
      <c r="G178" s="56"/>
      <c r="H178" s="56"/>
      <c r="I178" s="56"/>
      <c r="J178" s="56"/>
      <c r="K178" s="56"/>
      <c r="L178" s="56"/>
      <c r="M178" s="56"/>
      <c r="N178" s="70"/>
      <c r="O178" s="56"/>
      <c r="P178" s="56"/>
      <c r="Q178" s="56"/>
      <c r="R178" s="70"/>
      <c r="S178" s="105"/>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row>
    <row r="179" ht="15.75" customHeight="1">
      <c r="A179" s="56"/>
      <c r="B179" s="222"/>
      <c r="C179" s="56"/>
      <c r="D179" s="56"/>
      <c r="E179" s="56"/>
      <c r="F179" s="56"/>
      <c r="G179" s="56"/>
      <c r="H179" s="56"/>
      <c r="I179" s="56"/>
      <c r="J179" s="56"/>
      <c r="K179" s="56"/>
      <c r="L179" s="56"/>
      <c r="M179" s="56"/>
      <c r="N179" s="70"/>
      <c r="O179" s="56"/>
      <c r="P179" s="56"/>
      <c r="Q179" s="56"/>
      <c r="R179" s="70"/>
      <c r="S179" s="105"/>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row>
    <row r="180" ht="15.75" customHeight="1">
      <c r="A180" s="56"/>
      <c r="B180" s="222"/>
      <c r="C180" s="56"/>
      <c r="D180" s="56"/>
      <c r="E180" s="56"/>
      <c r="F180" s="56"/>
      <c r="G180" s="56"/>
      <c r="H180" s="56"/>
      <c r="I180" s="56"/>
      <c r="J180" s="56"/>
      <c r="K180" s="56"/>
      <c r="L180" s="56"/>
      <c r="M180" s="56"/>
      <c r="N180" s="70"/>
      <c r="O180" s="56"/>
      <c r="P180" s="56"/>
      <c r="Q180" s="56"/>
      <c r="R180" s="70"/>
      <c r="S180" s="105"/>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row>
    <row r="181" ht="15.75" customHeight="1">
      <c r="A181" s="56"/>
      <c r="B181" s="222"/>
      <c r="C181" s="56"/>
      <c r="D181" s="56"/>
      <c r="E181" s="56"/>
      <c r="F181" s="56"/>
      <c r="G181" s="56"/>
      <c r="H181" s="56"/>
      <c r="I181" s="56"/>
      <c r="J181" s="56"/>
      <c r="K181" s="56"/>
      <c r="L181" s="56"/>
      <c r="M181" s="56"/>
      <c r="N181" s="70"/>
      <c r="O181" s="56"/>
      <c r="P181" s="56"/>
      <c r="Q181" s="56"/>
      <c r="R181" s="70"/>
      <c r="S181" s="105"/>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row>
    <row r="182" ht="15.75" customHeight="1">
      <c r="A182" s="56"/>
      <c r="B182" s="222"/>
      <c r="C182" s="56"/>
      <c r="D182" s="56"/>
      <c r="E182" s="56"/>
      <c r="F182" s="56"/>
      <c r="G182" s="56"/>
      <c r="H182" s="56"/>
      <c r="I182" s="56"/>
      <c r="J182" s="56"/>
      <c r="K182" s="56"/>
      <c r="L182" s="56"/>
      <c r="M182" s="56"/>
      <c r="N182" s="70"/>
      <c r="O182" s="56"/>
      <c r="P182" s="56"/>
      <c r="Q182" s="56"/>
      <c r="R182" s="70"/>
      <c r="S182" s="105"/>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row>
    <row r="183" ht="15.75" customHeight="1">
      <c r="A183" s="56"/>
      <c r="B183" s="222"/>
      <c r="C183" s="56"/>
      <c r="D183" s="56"/>
      <c r="E183" s="56"/>
      <c r="F183" s="56"/>
      <c r="G183" s="56"/>
      <c r="H183" s="56"/>
      <c r="I183" s="56"/>
      <c r="J183" s="56"/>
      <c r="K183" s="56"/>
      <c r="L183" s="56"/>
      <c r="M183" s="56"/>
      <c r="N183" s="70"/>
      <c r="O183" s="56"/>
      <c r="P183" s="56"/>
      <c r="Q183" s="56"/>
      <c r="R183" s="70"/>
      <c r="S183" s="105"/>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row>
    <row r="184" ht="15.75" customHeight="1">
      <c r="A184" s="56"/>
      <c r="B184" s="222"/>
      <c r="C184" s="56"/>
      <c r="D184" s="56"/>
      <c r="E184" s="56"/>
      <c r="F184" s="56"/>
      <c r="G184" s="56"/>
      <c r="H184" s="56"/>
      <c r="I184" s="56"/>
      <c r="J184" s="56"/>
      <c r="K184" s="56"/>
      <c r="L184" s="56"/>
      <c r="M184" s="56"/>
      <c r="N184" s="70"/>
      <c r="O184" s="56"/>
      <c r="P184" s="56"/>
      <c r="Q184" s="56"/>
      <c r="R184" s="70"/>
      <c r="S184" s="105"/>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row>
    <row r="185" ht="15.75" customHeight="1">
      <c r="A185" s="56"/>
      <c r="B185" s="222"/>
      <c r="C185" s="56"/>
      <c r="D185" s="56"/>
      <c r="E185" s="56"/>
      <c r="F185" s="56"/>
      <c r="G185" s="56"/>
      <c r="H185" s="56"/>
      <c r="I185" s="56"/>
      <c r="J185" s="56"/>
      <c r="K185" s="56"/>
      <c r="L185" s="56"/>
      <c r="M185" s="56"/>
      <c r="N185" s="70"/>
      <c r="O185" s="56"/>
      <c r="P185" s="56"/>
      <c r="Q185" s="56"/>
      <c r="R185" s="70"/>
      <c r="S185" s="105"/>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row>
    <row r="186" ht="15.75" customHeight="1">
      <c r="A186" s="56"/>
      <c r="B186" s="222"/>
      <c r="C186" s="56"/>
      <c r="D186" s="56"/>
      <c r="E186" s="56"/>
      <c r="F186" s="56"/>
      <c r="G186" s="56"/>
      <c r="H186" s="56"/>
      <c r="I186" s="56"/>
      <c r="J186" s="56"/>
      <c r="K186" s="56"/>
      <c r="L186" s="56"/>
      <c r="M186" s="56"/>
      <c r="N186" s="70"/>
      <c r="O186" s="56"/>
      <c r="P186" s="56"/>
      <c r="Q186" s="56"/>
      <c r="R186" s="70"/>
      <c r="S186" s="105"/>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row>
    <row r="187" ht="15.75" customHeight="1">
      <c r="A187" s="56"/>
      <c r="B187" s="222"/>
      <c r="C187" s="56"/>
      <c r="D187" s="56"/>
      <c r="E187" s="56"/>
      <c r="F187" s="56"/>
      <c r="G187" s="56"/>
      <c r="H187" s="56"/>
      <c r="I187" s="56"/>
      <c r="J187" s="56"/>
      <c r="K187" s="56"/>
      <c r="L187" s="56"/>
      <c r="M187" s="56"/>
      <c r="N187" s="70"/>
      <c r="O187" s="56"/>
      <c r="P187" s="56"/>
      <c r="Q187" s="56"/>
      <c r="R187" s="70"/>
      <c r="S187" s="105"/>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row>
    <row r="188" ht="15.75" customHeight="1">
      <c r="A188" s="56"/>
      <c r="B188" s="222"/>
      <c r="C188" s="56"/>
      <c r="D188" s="56"/>
      <c r="E188" s="56"/>
      <c r="F188" s="56"/>
      <c r="G188" s="56"/>
      <c r="H188" s="56"/>
      <c r="I188" s="56"/>
      <c r="J188" s="56"/>
      <c r="K188" s="56"/>
      <c r="L188" s="56"/>
      <c r="M188" s="56"/>
      <c r="N188" s="70"/>
      <c r="O188" s="56"/>
      <c r="P188" s="56"/>
      <c r="Q188" s="56"/>
      <c r="R188" s="70"/>
      <c r="S188" s="105"/>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row>
    <row r="189" ht="15.75" customHeight="1">
      <c r="A189" s="56"/>
      <c r="B189" s="222"/>
      <c r="C189" s="56"/>
      <c r="D189" s="56"/>
      <c r="E189" s="56"/>
      <c r="F189" s="56"/>
      <c r="G189" s="56"/>
      <c r="H189" s="56"/>
      <c r="I189" s="56"/>
      <c r="J189" s="56"/>
      <c r="K189" s="56"/>
      <c r="L189" s="56"/>
      <c r="M189" s="56"/>
      <c r="N189" s="70"/>
      <c r="O189" s="56"/>
      <c r="P189" s="56"/>
      <c r="Q189" s="56"/>
      <c r="R189" s="70"/>
      <c r="S189" s="105"/>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row>
    <row r="190" ht="15.75" customHeight="1">
      <c r="A190" s="56"/>
      <c r="B190" s="222"/>
      <c r="C190" s="56"/>
      <c r="D190" s="56"/>
      <c r="E190" s="56"/>
      <c r="F190" s="56"/>
      <c r="G190" s="56"/>
      <c r="H190" s="56"/>
      <c r="I190" s="56"/>
      <c r="J190" s="56"/>
      <c r="K190" s="56"/>
      <c r="L190" s="56"/>
      <c r="M190" s="56"/>
      <c r="N190" s="70"/>
      <c r="O190" s="56"/>
      <c r="P190" s="56"/>
      <c r="Q190" s="56"/>
      <c r="R190" s="70"/>
      <c r="S190" s="105"/>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row>
    <row r="191" ht="15.75" customHeight="1">
      <c r="A191" s="56"/>
      <c r="B191" s="222"/>
      <c r="C191" s="56"/>
      <c r="D191" s="56"/>
      <c r="E191" s="56"/>
      <c r="F191" s="56"/>
      <c r="G191" s="56"/>
      <c r="H191" s="56"/>
      <c r="I191" s="56"/>
      <c r="J191" s="56"/>
      <c r="K191" s="56"/>
      <c r="L191" s="56"/>
      <c r="M191" s="56"/>
      <c r="N191" s="70"/>
      <c r="O191" s="56"/>
      <c r="P191" s="56"/>
      <c r="Q191" s="56"/>
      <c r="R191" s="70"/>
      <c r="S191" s="105"/>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row>
    <row r="192" ht="15.75" customHeight="1">
      <c r="A192" s="56"/>
      <c r="B192" s="222"/>
      <c r="C192" s="56"/>
      <c r="D192" s="56"/>
      <c r="E192" s="56"/>
      <c r="F192" s="56"/>
      <c r="G192" s="56"/>
      <c r="H192" s="56"/>
      <c r="I192" s="56"/>
      <c r="J192" s="56"/>
      <c r="K192" s="56"/>
      <c r="L192" s="56"/>
      <c r="M192" s="56"/>
      <c r="N192" s="70"/>
      <c r="O192" s="56"/>
      <c r="P192" s="56"/>
      <c r="Q192" s="56"/>
      <c r="R192" s="70"/>
      <c r="S192" s="105"/>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row>
    <row r="193" ht="15.75" customHeight="1">
      <c r="A193" s="56"/>
      <c r="B193" s="222"/>
      <c r="C193" s="56"/>
      <c r="D193" s="56"/>
      <c r="E193" s="56"/>
      <c r="F193" s="56"/>
      <c r="G193" s="56"/>
      <c r="H193" s="56"/>
      <c r="I193" s="56"/>
      <c r="J193" s="56"/>
      <c r="K193" s="56"/>
      <c r="L193" s="56"/>
      <c r="M193" s="56"/>
      <c r="N193" s="70"/>
      <c r="O193" s="56"/>
      <c r="P193" s="56"/>
      <c r="Q193" s="56"/>
      <c r="R193" s="70"/>
      <c r="S193" s="105"/>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row>
    <row r="194" ht="15.75" customHeight="1">
      <c r="A194" s="56"/>
      <c r="B194" s="222"/>
      <c r="C194" s="56"/>
      <c r="D194" s="56"/>
      <c r="E194" s="56"/>
      <c r="F194" s="56"/>
      <c r="G194" s="56"/>
      <c r="H194" s="56"/>
      <c r="I194" s="56"/>
      <c r="J194" s="56"/>
      <c r="K194" s="56"/>
      <c r="L194" s="56"/>
      <c r="M194" s="56"/>
      <c r="N194" s="70"/>
      <c r="O194" s="56"/>
      <c r="P194" s="56"/>
      <c r="Q194" s="56"/>
      <c r="R194" s="70"/>
      <c r="S194" s="105"/>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row>
    <row r="195" ht="15.75" customHeight="1">
      <c r="A195" s="56"/>
      <c r="B195" s="222"/>
      <c r="C195" s="56"/>
      <c r="D195" s="56"/>
      <c r="E195" s="56"/>
      <c r="F195" s="56"/>
      <c r="G195" s="56"/>
      <c r="H195" s="56"/>
      <c r="I195" s="56"/>
      <c r="J195" s="56"/>
      <c r="K195" s="56"/>
      <c r="L195" s="56"/>
      <c r="M195" s="56"/>
      <c r="N195" s="70"/>
      <c r="O195" s="56"/>
      <c r="P195" s="56"/>
      <c r="Q195" s="56"/>
      <c r="R195" s="70"/>
      <c r="S195" s="105"/>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row>
    <row r="196" ht="15.75" customHeight="1">
      <c r="A196" s="56"/>
      <c r="B196" s="222"/>
      <c r="C196" s="56"/>
      <c r="D196" s="56"/>
      <c r="E196" s="56"/>
      <c r="F196" s="56"/>
      <c r="G196" s="56"/>
      <c r="H196" s="56"/>
      <c r="I196" s="56"/>
      <c r="J196" s="56"/>
      <c r="K196" s="56"/>
      <c r="L196" s="56"/>
      <c r="M196" s="56"/>
      <c r="N196" s="70"/>
      <c r="O196" s="56"/>
      <c r="P196" s="56"/>
      <c r="Q196" s="56"/>
      <c r="R196" s="70"/>
      <c r="S196" s="105"/>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row>
    <row r="197" ht="15.75" customHeight="1">
      <c r="A197" s="56"/>
      <c r="B197" s="222"/>
      <c r="C197" s="56"/>
      <c r="D197" s="56"/>
      <c r="E197" s="56"/>
      <c r="F197" s="56"/>
      <c r="G197" s="56"/>
      <c r="H197" s="56"/>
      <c r="I197" s="56"/>
      <c r="J197" s="56"/>
      <c r="K197" s="56"/>
      <c r="L197" s="56"/>
      <c r="M197" s="56"/>
      <c r="N197" s="70"/>
      <c r="O197" s="56"/>
      <c r="P197" s="56"/>
      <c r="Q197" s="56"/>
      <c r="R197" s="70"/>
      <c r="S197" s="105"/>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row>
    <row r="198" ht="15.75" customHeight="1">
      <c r="A198" s="56"/>
      <c r="B198" s="222"/>
      <c r="C198" s="56"/>
      <c r="D198" s="56"/>
      <c r="E198" s="56"/>
      <c r="F198" s="56"/>
      <c r="G198" s="56"/>
      <c r="H198" s="56"/>
      <c r="I198" s="56"/>
      <c r="J198" s="56"/>
      <c r="K198" s="56"/>
      <c r="L198" s="56"/>
      <c r="M198" s="56"/>
      <c r="N198" s="70"/>
      <c r="O198" s="56"/>
      <c r="P198" s="56"/>
      <c r="Q198" s="56"/>
      <c r="R198" s="70"/>
      <c r="S198" s="105"/>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row>
    <row r="199" ht="15.75" customHeight="1">
      <c r="A199" s="56"/>
      <c r="B199" s="222"/>
      <c r="C199" s="56"/>
      <c r="D199" s="56"/>
      <c r="E199" s="56"/>
      <c r="F199" s="56"/>
      <c r="G199" s="56"/>
      <c r="H199" s="56"/>
      <c r="I199" s="56"/>
      <c r="J199" s="56"/>
      <c r="K199" s="56"/>
      <c r="L199" s="56"/>
      <c r="M199" s="56"/>
      <c r="N199" s="70"/>
      <c r="O199" s="56"/>
      <c r="P199" s="56"/>
      <c r="Q199" s="56"/>
      <c r="R199" s="70"/>
      <c r="S199" s="105"/>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row>
    <row r="200" ht="15.75" customHeight="1">
      <c r="A200" s="56"/>
      <c r="B200" s="222"/>
      <c r="C200" s="56"/>
      <c r="D200" s="56"/>
      <c r="E200" s="56"/>
      <c r="F200" s="56"/>
      <c r="G200" s="56"/>
      <c r="H200" s="56"/>
      <c r="I200" s="56"/>
      <c r="J200" s="56"/>
      <c r="K200" s="56"/>
      <c r="L200" s="56"/>
      <c r="M200" s="56"/>
      <c r="N200" s="70"/>
      <c r="O200" s="56"/>
      <c r="P200" s="56"/>
      <c r="Q200" s="56"/>
      <c r="R200" s="70"/>
      <c r="S200" s="105"/>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row>
    <row r="201" ht="15.75" customHeight="1">
      <c r="A201" s="56"/>
      <c r="B201" s="222"/>
      <c r="C201" s="56"/>
      <c r="D201" s="56"/>
      <c r="E201" s="56"/>
      <c r="F201" s="56"/>
      <c r="G201" s="56"/>
      <c r="H201" s="56"/>
      <c r="I201" s="56"/>
      <c r="J201" s="56"/>
      <c r="K201" s="56"/>
      <c r="L201" s="56"/>
      <c r="M201" s="56"/>
      <c r="N201" s="70"/>
      <c r="O201" s="56"/>
      <c r="P201" s="56"/>
      <c r="Q201" s="56"/>
      <c r="R201" s="70"/>
      <c r="S201" s="105"/>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row>
    <row r="202" ht="15.75" customHeight="1">
      <c r="A202" s="56"/>
      <c r="B202" s="222"/>
      <c r="C202" s="56"/>
      <c r="D202" s="56"/>
      <c r="E202" s="56"/>
      <c r="F202" s="56"/>
      <c r="G202" s="56"/>
      <c r="H202" s="56"/>
      <c r="I202" s="56"/>
      <c r="J202" s="56"/>
      <c r="K202" s="56"/>
      <c r="L202" s="56"/>
      <c r="M202" s="56"/>
      <c r="N202" s="70"/>
      <c r="O202" s="56"/>
      <c r="P202" s="56"/>
      <c r="Q202" s="56"/>
      <c r="R202" s="70"/>
      <c r="S202" s="105"/>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row>
    <row r="203" ht="15.75" customHeight="1">
      <c r="A203" s="56"/>
      <c r="B203" s="222"/>
      <c r="C203" s="56"/>
      <c r="D203" s="56"/>
      <c r="E203" s="56"/>
      <c r="F203" s="56"/>
      <c r="G203" s="56"/>
      <c r="H203" s="56"/>
      <c r="I203" s="56"/>
      <c r="J203" s="56"/>
      <c r="K203" s="56"/>
      <c r="L203" s="56"/>
      <c r="M203" s="56"/>
      <c r="N203" s="70"/>
      <c r="O203" s="56"/>
      <c r="P203" s="56"/>
      <c r="Q203" s="56"/>
      <c r="R203" s="70"/>
      <c r="S203" s="105"/>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row>
    <row r="204" ht="15.75" customHeight="1">
      <c r="A204" s="56"/>
      <c r="B204" s="222"/>
      <c r="C204" s="56"/>
      <c r="D204" s="56"/>
      <c r="E204" s="56"/>
      <c r="F204" s="56"/>
      <c r="G204" s="56"/>
      <c r="H204" s="56"/>
      <c r="I204" s="56"/>
      <c r="J204" s="56"/>
      <c r="K204" s="56"/>
      <c r="L204" s="56"/>
      <c r="M204" s="56"/>
      <c r="N204" s="70"/>
      <c r="O204" s="56"/>
      <c r="P204" s="56"/>
      <c r="Q204" s="56"/>
      <c r="R204" s="70"/>
      <c r="S204" s="105"/>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row>
    <row r="205" ht="15.75" customHeight="1">
      <c r="A205" s="56"/>
      <c r="B205" s="222"/>
      <c r="C205" s="56"/>
      <c r="D205" s="56"/>
      <c r="E205" s="56"/>
      <c r="F205" s="56"/>
      <c r="G205" s="56"/>
      <c r="H205" s="56"/>
      <c r="I205" s="56"/>
      <c r="J205" s="56"/>
      <c r="K205" s="56"/>
      <c r="L205" s="56"/>
      <c r="M205" s="56"/>
      <c r="N205" s="70"/>
      <c r="O205" s="56"/>
      <c r="P205" s="56"/>
      <c r="Q205" s="56"/>
      <c r="R205" s="70"/>
      <c r="S205" s="105"/>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row>
    <row r="206" ht="15.75" customHeight="1">
      <c r="A206" s="56"/>
      <c r="B206" s="222"/>
      <c r="C206" s="56"/>
      <c r="D206" s="56"/>
      <c r="E206" s="56"/>
      <c r="F206" s="56"/>
      <c r="G206" s="56"/>
      <c r="H206" s="56"/>
      <c r="I206" s="56"/>
      <c r="J206" s="56"/>
      <c r="K206" s="56"/>
      <c r="L206" s="56"/>
      <c r="M206" s="56"/>
      <c r="N206" s="70"/>
      <c r="O206" s="56"/>
      <c r="P206" s="56"/>
      <c r="Q206" s="56"/>
      <c r="R206" s="70"/>
      <c r="S206" s="105"/>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row>
    <row r="207" ht="15.75" customHeight="1">
      <c r="A207" s="56"/>
      <c r="B207" s="222"/>
      <c r="C207" s="56"/>
      <c r="D207" s="56"/>
      <c r="E207" s="56"/>
      <c r="F207" s="56"/>
      <c r="G207" s="56"/>
      <c r="H207" s="56"/>
      <c r="I207" s="56"/>
      <c r="J207" s="56"/>
      <c r="K207" s="56"/>
      <c r="L207" s="56"/>
      <c r="M207" s="56"/>
      <c r="N207" s="70"/>
      <c r="O207" s="56"/>
      <c r="P207" s="56"/>
      <c r="Q207" s="56"/>
      <c r="R207" s="70"/>
      <c r="S207" s="105"/>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row>
    <row r="208" ht="15.75" customHeight="1">
      <c r="A208" s="56"/>
      <c r="B208" s="222"/>
      <c r="C208" s="56"/>
      <c r="D208" s="56"/>
      <c r="E208" s="56"/>
      <c r="F208" s="56"/>
      <c r="G208" s="56"/>
      <c r="H208" s="56"/>
      <c r="I208" s="56"/>
      <c r="J208" s="56"/>
      <c r="K208" s="56"/>
      <c r="L208" s="56"/>
      <c r="M208" s="56"/>
      <c r="N208" s="70"/>
      <c r="O208" s="56"/>
      <c r="P208" s="56"/>
      <c r="Q208" s="56"/>
      <c r="R208" s="70"/>
      <c r="S208" s="105"/>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row>
    <row r="209" ht="15.75" customHeight="1">
      <c r="A209" s="56"/>
      <c r="B209" s="222"/>
      <c r="C209" s="56"/>
      <c r="D209" s="56"/>
      <c r="E209" s="56"/>
      <c r="F209" s="56"/>
      <c r="G209" s="56"/>
      <c r="H209" s="56"/>
      <c r="I209" s="56"/>
      <c r="J209" s="56"/>
      <c r="K209" s="56"/>
      <c r="L209" s="56"/>
      <c r="M209" s="56"/>
      <c r="N209" s="70"/>
      <c r="O209" s="56"/>
      <c r="P209" s="56"/>
      <c r="Q209" s="56"/>
      <c r="R209" s="70"/>
      <c r="S209" s="105"/>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row>
    <row r="210" ht="15.75" customHeight="1">
      <c r="A210" s="56"/>
      <c r="B210" s="222"/>
      <c r="C210" s="56"/>
      <c r="D210" s="56"/>
      <c r="E210" s="56"/>
      <c r="F210" s="56"/>
      <c r="G210" s="56"/>
      <c r="H210" s="56"/>
      <c r="I210" s="56"/>
      <c r="J210" s="56"/>
      <c r="K210" s="56"/>
      <c r="L210" s="56"/>
      <c r="M210" s="56"/>
      <c r="N210" s="70"/>
      <c r="O210" s="56"/>
      <c r="P210" s="56"/>
      <c r="Q210" s="56"/>
      <c r="R210" s="70"/>
      <c r="S210" s="105"/>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row>
    <row r="211" ht="15.75" customHeight="1">
      <c r="A211" s="56"/>
      <c r="B211" s="222"/>
      <c r="C211" s="56"/>
      <c r="D211" s="56"/>
      <c r="E211" s="56"/>
      <c r="F211" s="56"/>
      <c r="G211" s="56"/>
      <c r="H211" s="56"/>
      <c r="I211" s="56"/>
      <c r="J211" s="56"/>
      <c r="K211" s="56"/>
      <c r="L211" s="56"/>
      <c r="M211" s="56"/>
      <c r="N211" s="70"/>
      <c r="O211" s="56"/>
      <c r="P211" s="56"/>
      <c r="Q211" s="56"/>
      <c r="R211" s="70"/>
      <c r="S211" s="105"/>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row>
    <row r="212" ht="15.75" customHeight="1">
      <c r="A212" s="56"/>
      <c r="B212" s="222"/>
      <c r="C212" s="56"/>
      <c r="D212" s="56"/>
      <c r="E212" s="56"/>
      <c r="F212" s="56"/>
      <c r="G212" s="56"/>
      <c r="H212" s="56"/>
      <c r="I212" s="56"/>
      <c r="J212" s="56"/>
      <c r="K212" s="56"/>
      <c r="L212" s="56"/>
      <c r="M212" s="56"/>
      <c r="N212" s="70"/>
      <c r="O212" s="56"/>
      <c r="P212" s="56"/>
      <c r="Q212" s="56"/>
      <c r="R212" s="70"/>
      <c r="S212" s="105"/>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row>
    <row r="213" ht="15.75" customHeight="1">
      <c r="A213" s="56"/>
      <c r="B213" s="222"/>
      <c r="C213" s="56"/>
      <c r="D213" s="56"/>
      <c r="E213" s="56"/>
      <c r="F213" s="56"/>
      <c r="G213" s="56"/>
      <c r="H213" s="56"/>
      <c r="I213" s="56"/>
      <c r="J213" s="56"/>
      <c r="K213" s="56"/>
      <c r="L213" s="56"/>
      <c r="M213" s="56"/>
      <c r="N213" s="70"/>
      <c r="O213" s="56"/>
      <c r="P213" s="56"/>
      <c r="Q213" s="56"/>
      <c r="R213" s="70"/>
      <c r="S213" s="105"/>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row>
    <row r="214" ht="15.75" customHeight="1">
      <c r="A214" s="56"/>
      <c r="B214" s="222"/>
      <c r="C214" s="56"/>
      <c r="D214" s="56"/>
      <c r="E214" s="56"/>
      <c r="F214" s="56"/>
      <c r="G214" s="56"/>
      <c r="H214" s="56"/>
      <c r="I214" s="56"/>
      <c r="J214" s="56"/>
      <c r="K214" s="56"/>
      <c r="L214" s="56"/>
      <c r="M214" s="56"/>
      <c r="N214" s="70"/>
      <c r="O214" s="56"/>
      <c r="P214" s="56"/>
      <c r="Q214" s="56"/>
      <c r="R214" s="70"/>
      <c r="S214" s="105"/>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row>
    <row r="215" ht="15.75" customHeight="1">
      <c r="A215" s="56"/>
      <c r="B215" s="222"/>
      <c r="C215" s="56"/>
      <c r="D215" s="56"/>
      <c r="E215" s="56"/>
      <c r="F215" s="56"/>
      <c r="G215" s="56"/>
      <c r="H215" s="56"/>
      <c r="I215" s="56"/>
      <c r="J215" s="56"/>
      <c r="K215" s="56"/>
      <c r="L215" s="56"/>
      <c r="M215" s="56"/>
      <c r="N215" s="70"/>
      <c r="O215" s="56"/>
      <c r="P215" s="56"/>
      <c r="Q215" s="56"/>
      <c r="R215" s="70"/>
      <c r="S215" s="105"/>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row>
    <row r="216" ht="15.75" customHeight="1">
      <c r="A216" s="56"/>
      <c r="B216" s="222"/>
      <c r="C216" s="56"/>
      <c r="D216" s="56"/>
      <c r="E216" s="56"/>
      <c r="F216" s="56"/>
      <c r="G216" s="56"/>
      <c r="H216" s="56"/>
      <c r="I216" s="56"/>
      <c r="J216" s="56"/>
      <c r="K216" s="56"/>
      <c r="L216" s="56"/>
      <c r="M216" s="56"/>
      <c r="N216" s="70"/>
      <c r="O216" s="56"/>
      <c r="P216" s="56"/>
      <c r="Q216" s="56"/>
      <c r="R216" s="70"/>
      <c r="S216" s="105"/>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row>
    <row r="217" ht="15.75" customHeight="1">
      <c r="A217" s="56"/>
      <c r="B217" s="222"/>
      <c r="C217" s="56"/>
      <c r="D217" s="56"/>
      <c r="E217" s="56"/>
      <c r="F217" s="56"/>
      <c r="G217" s="56"/>
      <c r="H217" s="56"/>
      <c r="I217" s="56"/>
      <c r="J217" s="56"/>
      <c r="K217" s="56"/>
      <c r="L217" s="56"/>
      <c r="M217" s="56"/>
      <c r="N217" s="70"/>
      <c r="O217" s="56"/>
      <c r="P217" s="56"/>
      <c r="Q217" s="56"/>
      <c r="R217" s="70"/>
      <c r="S217" s="105"/>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row>
    <row r="218" ht="15.75" customHeight="1">
      <c r="A218" s="56"/>
      <c r="B218" s="222"/>
      <c r="C218" s="56"/>
      <c r="D218" s="56"/>
      <c r="E218" s="56"/>
      <c r="F218" s="56"/>
      <c r="G218" s="56"/>
      <c r="H218" s="56"/>
      <c r="I218" s="56"/>
      <c r="J218" s="56"/>
      <c r="K218" s="56"/>
      <c r="L218" s="56"/>
      <c r="M218" s="56"/>
      <c r="N218" s="70"/>
      <c r="O218" s="56"/>
      <c r="P218" s="56"/>
      <c r="Q218" s="56"/>
      <c r="R218" s="70"/>
      <c r="S218" s="105"/>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row>
    <row r="219" ht="15.75" customHeight="1">
      <c r="A219" s="56"/>
      <c r="B219" s="222"/>
      <c r="C219" s="56"/>
      <c r="D219" s="56"/>
      <c r="E219" s="56"/>
      <c r="F219" s="56"/>
      <c r="G219" s="56"/>
      <c r="H219" s="56"/>
      <c r="I219" s="56"/>
      <c r="J219" s="56"/>
      <c r="K219" s="56"/>
      <c r="L219" s="56"/>
      <c r="M219" s="56"/>
      <c r="N219" s="70"/>
      <c r="O219" s="56"/>
      <c r="P219" s="56"/>
      <c r="Q219" s="56"/>
      <c r="R219" s="70"/>
      <c r="S219" s="105"/>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row>
    <row r="220" ht="15.75" customHeight="1">
      <c r="A220" s="56"/>
      <c r="B220" s="222"/>
      <c r="C220" s="56"/>
      <c r="D220" s="56"/>
      <c r="E220" s="56"/>
      <c r="F220" s="56"/>
      <c r="G220" s="56"/>
      <c r="H220" s="56"/>
      <c r="I220" s="56"/>
      <c r="J220" s="56"/>
      <c r="K220" s="56"/>
      <c r="L220" s="56"/>
      <c r="M220" s="56"/>
      <c r="N220" s="70"/>
      <c r="O220" s="56"/>
      <c r="P220" s="56"/>
      <c r="Q220" s="56"/>
      <c r="R220" s="70"/>
      <c r="S220" s="105"/>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row>
    <row r="221" ht="15.75" customHeight="1">
      <c r="A221" s="56"/>
      <c r="B221" s="222"/>
      <c r="C221" s="56"/>
      <c r="D221" s="56"/>
      <c r="E221" s="56"/>
      <c r="F221" s="56"/>
      <c r="G221" s="56"/>
      <c r="H221" s="56"/>
      <c r="I221" s="56"/>
      <c r="J221" s="56"/>
      <c r="K221" s="56"/>
      <c r="L221" s="56"/>
      <c r="M221" s="56"/>
      <c r="N221" s="70"/>
      <c r="O221" s="56"/>
      <c r="P221" s="56"/>
      <c r="Q221" s="56"/>
      <c r="R221" s="70"/>
      <c r="S221" s="105"/>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row>
    <row r="222" ht="15.75" customHeight="1">
      <c r="A222" s="56"/>
      <c r="B222" s="222"/>
      <c r="C222" s="56"/>
      <c r="D222" s="56"/>
      <c r="E222" s="56"/>
      <c r="F222" s="56"/>
      <c r="G222" s="56"/>
      <c r="H222" s="56"/>
      <c r="I222" s="56"/>
      <c r="J222" s="56"/>
      <c r="K222" s="56"/>
      <c r="L222" s="56"/>
      <c r="M222" s="56"/>
      <c r="N222" s="70"/>
      <c r="O222" s="56"/>
      <c r="P222" s="56"/>
      <c r="Q222" s="56"/>
      <c r="R222" s="70"/>
      <c r="S222" s="105"/>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row>
    <row r="223" ht="15.75" customHeight="1">
      <c r="A223" s="56"/>
      <c r="B223" s="222"/>
      <c r="C223" s="56"/>
      <c r="D223" s="56"/>
      <c r="E223" s="56"/>
      <c r="F223" s="56"/>
      <c r="G223" s="56"/>
      <c r="H223" s="56"/>
      <c r="I223" s="56"/>
      <c r="J223" s="56"/>
      <c r="K223" s="56"/>
      <c r="L223" s="56"/>
      <c r="M223" s="56"/>
      <c r="N223" s="70"/>
      <c r="O223" s="56"/>
      <c r="P223" s="56"/>
      <c r="Q223" s="56"/>
      <c r="R223" s="70"/>
      <c r="S223" s="105"/>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row>
    <row r="224" ht="15.75" customHeight="1">
      <c r="A224" s="56"/>
      <c r="B224" s="222"/>
      <c r="C224" s="56"/>
      <c r="D224" s="56"/>
      <c r="E224" s="56"/>
      <c r="F224" s="56"/>
      <c r="G224" s="56"/>
      <c r="H224" s="56"/>
      <c r="I224" s="56"/>
      <c r="J224" s="56"/>
      <c r="K224" s="56"/>
      <c r="L224" s="56"/>
      <c r="M224" s="56"/>
      <c r="N224" s="70"/>
      <c r="O224" s="56"/>
      <c r="P224" s="56"/>
      <c r="Q224" s="56"/>
      <c r="R224" s="70"/>
      <c r="S224" s="105"/>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row>
    <row r="225" ht="15.75" customHeight="1">
      <c r="A225" s="56"/>
      <c r="B225" s="222"/>
      <c r="C225" s="56"/>
      <c r="D225" s="56"/>
      <c r="E225" s="56"/>
      <c r="F225" s="56"/>
      <c r="G225" s="56"/>
      <c r="H225" s="56"/>
      <c r="I225" s="56"/>
      <c r="J225" s="56"/>
      <c r="K225" s="56"/>
      <c r="L225" s="56"/>
      <c r="M225" s="56"/>
      <c r="N225" s="70"/>
      <c r="O225" s="56"/>
      <c r="P225" s="56"/>
      <c r="Q225" s="56"/>
      <c r="R225" s="70"/>
      <c r="S225" s="105"/>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row>
    <row r="226" ht="15.75" customHeight="1">
      <c r="A226" s="56"/>
      <c r="B226" s="222"/>
      <c r="C226" s="56"/>
      <c r="D226" s="56"/>
      <c r="E226" s="56"/>
      <c r="F226" s="56"/>
      <c r="G226" s="56"/>
      <c r="H226" s="56"/>
      <c r="I226" s="56"/>
      <c r="J226" s="56"/>
      <c r="K226" s="56"/>
      <c r="L226" s="56"/>
      <c r="M226" s="56"/>
      <c r="N226" s="70"/>
      <c r="O226" s="56"/>
      <c r="P226" s="56"/>
      <c r="Q226" s="56"/>
      <c r="R226" s="70"/>
      <c r="S226" s="105"/>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c r="BJ226" s="56"/>
    </row>
    <row r="227" ht="15.75" customHeight="1">
      <c r="A227" s="56"/>
      <c r="B227" s="222"/>
      <c r="C227" s="56"/>
      <c r="D227" s="56"/>
      <c r="E227" s="56"/>
      <c r="F227" s="56"/>
      <c r="G227" s="56"/>
      <c r="H227" s="56"/>
      <c r="I227" s="56"/>
      <c r="J227" s="56"/>
      <c r="K227" s="56"/>
      <c r="L227" s="56"/>
      <c r="M227" s="56"/>
      <c r="N227" s="70"/>
      <c r="O227" s="56"/>
      <c r="P227" s="56"/>
      <c r="Q227" s="56"/>
      <c r="R227" s="70"/>
      <c r="S227" s="105"/>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c r="BJ227" s="56"/>
    </row>
    <row r="228" ht="15.75" customHeight="1">
      <c r="A228" s="56"/>
      <c r="B228" s="222"/>
      <c r="C228" s="56"/>
      <c r="D228" s="56"/>
      <c r="E228" s="56"/>
      <c r="F228" s="56"/>
      <c r="G228" s="56"/>
      <c r="H228" s="56"/>
      <c r="I228" s="56"/>
      <c r="J228" s="56"/>
      <c r="K228" s="56"/>
      <c r="L228" s="56"/>
      <c r="M228" s="56"/>
      <c r="N228" s="70"/>
      <c r="O228" s="56"/>
      <c r="P228" s="56"/>
      <c r="Q228" s="56"/>
      <c r="R228" s="70"/>
      <c r="S228" s="105"/>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c r="BJ228" s="56"/>
    </row>
    <row r="229" ht="15.75" customHeight="1">
      <c r="A229" s="56"/>
      <c r="B229" s="222"/>
      <c r="C229" s="56"/>
      <c r="D229" s="56"/>
      <c r="E229" s="56"/>
      <c r="F229" s="56"/>
      <c r="G229" s="56"/>
      <c r="H229" s="56"/>
      <c r="I229" s="56"/>
      <c r="J229" s="56"/>
      <c r="K229" s="56"/>
      <c r="L229" s="56"/>
      <c r="M229" s="56"/>
      <c r="N229" s="70"/>
      <c r="O229" s="56"/>
      <c r="P229" s="56"/>
      <c r="Q229" s="56"/>
      <c r="R229" s="70"/>
      <c r="S229" s="105"/>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c r="BJ229" s="56"/>
    </row>
    <row r="230" ht="15.75" customHeight="1">
      <c r="A230" s="56"/>
      <c r="B230" s="222"/>
      <c r="C230" s="56"/>
      <c r="D230" s="56"/>
      <c r="E230" s="56"/>
      <c r="F230" s="56"/>
      <c r="G230" s="56"/>
      <c r="H230" s="56"/>
      <c r="I230" s="56"/>
      <c r="J230" s="56"/>
      <c r="K230" s="56"/>
      <c r="L230" s="56"/>
      <c r="M230" s="56"/>
      <c r="N230" s="70"/>
      <c r="O230" s="56"/>
      <c r="P230" s="56"/>
      <c r="Q230" s="56"/>
      <c r="R230" s="70"/>
      <c r="S230" s="105"/>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c r="BJ230" s="56"/>
    </row>
    <row r="231" ht="15.75" customHeight="1">
      <c r="A231" s="56"/>
      <c r="B231" s="222"/>
      <c r="C231" s="56"/>
      <c r="D231" s="56"/>
      <c r="E231" s="56"/>
      <c r="F231" s="56"/>
      <c r="G231" s="56"/>
      <c r="H231" s="56"/>
      <c r="I231" s="56"/>
      <c r="J231" s="56"/>
      <c r="K231" s="56"/>
      <c r="L231" s="56"/>
      <c r="M231" s="56"/>
      <c r="N231" s="70"/>
      <c r="O231" s="56"/>
      <c r="P231" s="56"/>
      <c r="Q231" s="56"/>
      <c r="R231" s="70"/>
      <c r="S231" s="105"/>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c r="BJ231" s="56"/>
    </row>
    <row r="232" ht="15.75" customHeight="1">
      <c r="A232" s="56"/>
      <c r="B232" s="222"/>
      <c r="C232" s="56"/>
      <c r="D232" s="56"/>
      <c r="E232" s="56"/>
      <c r="F232" s="56"/>
      <c r="G232" s="56"/>
      <c r="H232" s="56"/>
      <c r="I232" s="56"/>
      <c r="J232" s="56"/>
      <c r="K232" s="56"/>
      <c r="L232" s="56"/>
      <c r="M232" s="56"/>
      <c r="N232" s="70"/>
      <c r="O232" s="56"/>
      <c r="P232" s="56"/>
      <c r="Q232" s="56"/>
      <c r="R232" s="70"/>
      <c r="S232" s="105"/>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c r="BJ232" s="56"/>
    </row>
    <row r="233" ht="15.75" customHeight="1">
      <c r="A233" s="56"/>
      <c r="B233" s="222"/>
      <c r="C233" s="56"/>
      <c r="D233" s="56"/>
      <c r="E233" s="56"/>
      <c r="F233" s="56"/>
      <c r="G233" s="56"/>
      <c r="H233" s="56"/>
      <c r="I233" s="56"/>
      <c r="J233" s="56"/>
      <c r="K233" s="56"/>
      <c r="L233" s="56"/>
      <c r="M233" s="56"/>
      <c r="N233" s="70"/>
      <c r="O233" s="56"/>
      <c r="P233" s="56"/>
      <c r="Q233" s="56"/>
      <c r="R233" s="70"/>
      <c r="S233" s="105"/>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c r="BJ233" s="56"/>
    </row>
    <row r="234" ht="15.75" customHeight="1">
      <c r="A234" s="56"/>
      <c r="B234" s="222"/>
      <c r="C234" s="56"/>
      <c r="D234" s="56"/>
      <c r="E234" s="56"/>
      <c r="F234" s="56"/>
      <c r="G234" s="56"/>
      <c r="H234" s="56"/>
      <c r="I234" s="56"/>
      <c r="J234" s="56"/>
      <c r="K234" s="56"/>
      <c r="L234" s="56"/>
      <c r="M234" s="56"/>
      <c r="N234" s="70"/>
      <c r="O234" s="56"/>
      <c r="P234" s="56"/>
      <c r="Q234" s="56"/>
      <c r="R234" s="70"/>
      <c r="S234" s="105"/>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c r="BJ234" s="56"/>
    </row>
    <row r="235" ht="15.75" customHeight="1">
      <c r="A235" s="56"/>
      <c r="B235" s="222"/>
      <c r="C235" s="56"/>
      <c r="D235" s="56"/>
      <c r="E235" s="56"/>
      <c r="F235" s="56"/>
      <c r="G235" s="56"/>
      <c r="H235" s="56"/>
      <c r="I235" s="56"/>
      <c r="J235" s="56"/>
      <c r="K235" s="56"/>
      <c r="L235" s="56"/>
      <c r="M235" s="56"/>
      <c r="N235" s="70"/>
      <c r="O235" s="56"/>
      <c r="P235" s="56"/>
      <c r="Q235" s="56"/>
      <c r="R235" s="70"/>
      <c r="S235" s="105"/>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c r="BJ235" s="56"/>
    </row>
    <row r="236" ht="15.75" customHeight="1">
      <c r="A236" s="56"/>
      <c r="B236" s="222"/>
      <c r="C236" s="56"/>
      <c r="D236" s="56"/>
      <c r="E236" s="56"/>
      <c r="F236" s="56"/>
      <c r="G236" s="56"/>
      <c r="H236" s="56"/>
      <c r="I236" s="56"/>
      <c r="J236" s="56"/>
      <c r="K236" s="56"/>
      <c r="L236" s="56"/>
      <c r="M236" s="56"/>
      <c r="N236" s="70"/>
      <c r="O236" s="56"/>
      <c r="P236" s="56"/>
      <c r="Q236" s="56"/>
      <c r="R236" s="70"/>
      <c r="S236" s="105"/>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c r="BJ236" s="56"/>
    </row>
    <row r="237" ht="15.75" customHeight="1">
      <c r="A237" s="56"/>
      <c r="B237" s="222"/>
      <c r="C237" s="56"/>
      <c r="D237" s="56"/>
      <c r="E237" s="56"/>
      <c r="F237" s="56"/>
      <c r="G237" s="56"/>
      <c r="H237" s="56"/>
      <c r="I237" s="56"/>
      <c r="J237" s="56"/>
      <c r="K237" s="56"/>
      <c r="L237" s="56"/>
      <c r="M237" s="56"/>
      <c r="N237" s="70"/>
      <c r="O237" s="56"/>
      <c r="P237" s="56"/>
      <c r="Q237" s="56"/>
      <c r="R237" s="70"/>
      <c r="S237" s="105"/>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c r="BJ237" s="56"/>
    </row>
    <row r="238" ht="15.75" customHeight="1">
      <c r="A238" s="56"/>
      <c r="B238" s="222"/>
      <c r="C238" s="56"/>
      <c r="D238" s="56"/>
      <c r="E238" s="56"/>
      <c r="F238" s="56"/>
      <c r="G238" s="56"/>
      <c r="H238" s="56"/>
      <c r="I238" s="56"/>
      <c r="J238" s="56"/>
      <c r="K238" s="56"/>
      <c r="L238" s="56"/>
      <c r="M238" s="56"/>
      <c r="N238" s="70"/>
      <c r="O238" s="56"/>
      <c r="P238" s="56"/>
      <c r="Q238" s="56"/>
      <c r="R238" s="70"/>
      <c r="S238" s="105"/>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c r="BJ238" s="56"/>
    </row>
    <row r="239" ht="15.75" customHeight="1">
      <c r="A239" s="56"/>
      <c r="B239" s="222"/>
      <c r="C239" s="56"/>
      <c r="D239" s="56"/>
      <c r="E239" s="56"/>
      <c r="F239" s="56"/>
      <c r="G239" s="56"/>
      <c r="H239" s="56"/>
      <c r="I239" s="56"/>
      <c r="J239" s="56"/>
      <c r="K239" s="56"/>
      <c r="L239" s="56"/>
      <c r="M239" s="56"/>
      <c r="N239" s="70"/>
      <c r="O239" s="56"/>
      <c r="P239" s="56"/>
      <c r="Q239" s="56"/>
      <c r="R239" s="70"/>
      <c r="S239" s="105"/>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c r="BJ239" s="56"/>
    </row>
    <row r="240" ht="15.75" customHeight="1">
      <c r="A240" s="56"/>
      <c r="B240" s="222"/>
      <c r="C240" s="56"/>
      <c r="D240" s="56"/>
      <c r="E240" s="56"/>
      <c r="F240" s="56"/>
      <c r="G240" s="56"/>
      <c r="H240" s="56"/>
      <c r="I240" s="56"/>
      <c r="J240" s="56"/>
      <c r="K240" s="56"/>
      <c r="L240" s="56"/>
      <c r="M240" s="56"/>
      <c r="N240" s="70"/>
      <c r="O240" s="56"/>
      <c r="P240" s="56"/>
      <c r="Q240" s="56"/>
      <c r="R240" s="70"/>
      <c r="S240" s="105"/>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c r="BJ240" s="56"/>
    </row>
    <row r="241" ht="15.75" customHeight="1">
      <c r="A241" s="56"/>
      <c r="B241" s="222"/>
      <c r="C241" s="56"/>
      <c r="D241" s="56"/>
      <c r="E241" s="56"/>
      <c r="F241" s="56"/>
      <c r="G241" s="56"/>
      <c r="H241" s="56"/>
      <c r="I241" s="56"/>
      <c r="J241" s="56"/>
      <c r="K241" s="56"/>
      <c r="L241" s="56"/>
      <c r="M241" s="56"/>
      <c r="N241" s="70"/>
      <c r="O241" s="56"/>
      <c r="P241" s="56"/>
      <c r="Q241" s="56"/>
      <c r="R241" s="70"/>
      <c r="S241" s="105"/>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c r="BJ241" s="56"/>
    </row>
    <row r="242" ht="15.75" customHeight="1">
      <c r="A242" s="56"/>
      <c r="B242" s="222"/>
      <c r="C242" s="56"/>
      <c r="D242" s="56"/>
      <c r="E242" s="56"/>
      <c r="F242" s="56"/>
      <c r="G242" s="56"/>
      <c r="H242" s="56"/>
      <c r="I242" s="56"/>
      <c r="J242" s="56"/>
      <c r="K242" s="56"/>
      <c r="L242" s="56"/>
      <c r="M242" s="56"/>
      <c r="N242" s="70"/>
      <c r="O242" s="56"/>
      <c r="P242" s="56"/>
      <c r="Q242" s="56"/>
      <c r="R242" s="70"/>
      <c r="S242" s="105"/>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c r="BJ242" s="56"/>
    </row>
    <row r="243" ht="15.75" customHeight="1">
      <c r="A243" s="56"/>
      <c r="B243" s="222"/>
      <c r="C243" s="56"/>
      <c r="D243" s="56"/>
      <c r="E243" s="56"/>
      <c r="F243" s="56"/>
      <c r="G243" s="56"/>
      <c r="H243" s="56"/>
      <c r="I243" s="56"/>
      <c r="J243" s="56"/>
      <c r="K243" s="56"/>
      <c r="L243" s="56"/>
      <c r="M243" s="56"/>
      <c r="N243" s="70"/>
      <c r="O243" s="56"/>
      <c r="P243" s="56"/>
      <c r="Q243" s="56"/>
      <c r="R243" s="70"/>
      <c r="S243" s="105"/>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c r="BJ243" s="56"/>
    </row>
    <row r="244" ht="15.75" customHeight="1">
      <c r="A244" s="56"/>
      <c r="B244" s="222"/>
      <c r="C244" s="56"/>
      <c r="D244" s="56"/>
      <c r="E244" s="56"/>
      <c r="F244" s="56"/>
      <c r="G244" s="56"/>
      <c r="H244" s="56"/>
      <c r="I244" s="56"/>
      <c r="J244" s="56"/>
      <c r="K244" s="56"/>
      <c r="L244" s="56"/>
      <c r="M244" s="56"/>
      <c r="N244" s="70"/>
      <c r="O244" s="56"/>
      <c r="P244" s="56"/>
      <c r="Q244" s="56"/>
      <c r="R244" s="70"/>
      <c r="S244" s="105"/>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c r="BJ244" s="56"/>
    </row>
    <row r="245" ht="15.75" customHeight="1">
      <c r="A245" s="56"/>
      <c r="B245" s="222"/>
      <c r="C245" s="56"/>
      <c r="D245" s="56"/>
      <c r="E245" s="56"/>
      <c r="F245" s="56"/>
      <c r="G245" s="56"/>
      <c r="H245" s="56"/>
      <c r="I245" s="56"/>
      <c r="J245" s="56"/>
      <c r="K245" s="56"/>
      <c r="L245" s="56"/>
      <c r="M245" s="56"/>
      <c r="N245" s="70"/>
      <c r="O245" s="56"/>
      <c r="P245" s="56"/>
      <c r="Q245" s="56"/>
      <c r="R245" s="70"/>
      <c r="S245" s="105"/>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c r="BJ245" s="56"/>
    </row>
    <row r="246" ht="15.75" customHeight="1">
      <c r="A246" s="56"/>
      <c r="B246" s="222"/>
      <c r="C246" s="56"/>
      <c r="D246" s="56"/>
      <c r="E246" s="56"/>
      <c r="F246" s="56"/>
      <c r="G246" s="56"/>
      <c r="H246" s="56"/>
      <c r="I246" s="56"/>
      <c r="J246" s="56"/>
      <c r="K246" s="56"/>
      <c r="L246" s="56"/>
      <c r="M246" s="56"/>
      <c r="N246" s="70"/>
      <c r="O246" s="56"/>
      <c r="P246" s="56"/>
      <c r="Q246" s="56"/>
      <c r="R246" s="70"/>
      <c r="S246" s="105"/>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c r="BJ246" s="56"/>
    </row>
    <row r="247" ht="15.75" customHeight="1">
      <c r="A247" s="56"/>
      <c r="B247" s="222"/>
      <c r="C247" s="56"/>
      <c r="D247" s="56"/>
      <c r="E247" s="56"/>
      <c r="F247" s="56"/>
      <c r="G247" s="56"/>
      <c r="H247" s="56"/>
      <c r="I247" s="56"/>
      <c r="J247" s="56"/>
      <c r="K247" s="56"/>
      <c r="L247" s="56"/>
      <c r="M247" s="56"/>
      <c r="N247" s="70"/>
      <c r="O247" s="56"/>
      <c r="P247" s="56"/>
      <c r="Q247" s="56"/>
      <c r="R247" s="70"/>
      <c r="S247" s="105"/>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c r="BJ247" s="56"/>
    </row>
    <row r="248" ht="15.75" customHeight="1">
      <c r="A248" s="56"/>
      <c r="B248" s="222"/>
      <c r="C248" s="56"/>
      <c r="D248" s="56"/>
      <c r="E248" s="56"/>
      <c r="F248" s="56"/>
      <c r="G248" s="56"/>
      <c r="H248" s="56"/>
      <c r="I248" s="56"/>
      <c r="J248" s="56"/>
      <c r="K248" s="56"/>
      <c r="L248" s="56"/>
      <c r="M248" s="56"/>
      <c r="N248" s="70"/>
      <c r="O248" s="56"/>
      <c r="P248" s="56"/>
      <c r="Q248" s="56"/>
      <c r="R248" s="70"/>
      <c r="S248" s="105"/>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c r="BJ248" s="56"/>
    </row>
    <row r="249" ht="15.75" customHeight="1">
      <c r="A249" s="56"/>
      <c r="B249" s="222"/>
      <c r="C249" s="56"/>
      <c r="D249" s="56"/>
      <c r="E249" s="56"/>
      <c r="F249" s="56"/>
      <c r="G249" s="56"/>
      <c r="H249" s="56"/>
      <c r="I249" s="56"/>
      <c r="J249" s="56"/>
      <c r="K249" s="56"/>
      <c r="L249" s="56"/>
      <c r="M249" s="56"/>
      <c r="N249" s="70"/>
      <c r="O249" s="56"/>
      <c r="P249" s="56"/>
      <c r="Q249" s="56"/>
      <c r="R249" s="70"/>
      <c r="S249" s="105"/>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c r="BJ249" s="56"/>
    </row>
    <row r="250" ht="15.75" customHeight="1">
      <c r="A250" s="56"/>
      <c r="B250" s="222"/>
      <c r="C250" s="56"/>
      <c r="D250" s="56"/>
      <c r="E250" s="56"/>
      <c r="F250" s="56"/>
      <c r="G250" s="56"/>
      <c r="H250" s="56"/>
      <c r="I250" s="56"/>
      <c r="J250" s="56"/>
      <c r="K250" s="56"/>
      <c r="L250" s="56"/>
      <c r="M250" s="56"/>
      <c r="N250" s="70"/>
      <c r="O250" s="56"/>
      <c r="P250" s="56"/>
      <c r="Q250" s="56"/>
      <c r="R250" s="70"/>
      <c r="S250" s="105"/>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c r="BJ250" s="56"/>
    </row>
    <row r="251" ht="15.75" customHeight="1">
      <c r="A251" s="56"/>
      <c r="B251" s="222"/>
      <c r="C251" s="56"/>
      <c r="D251" s="56"/>
      <c r="E251" s="56"/>
      <c r="F251" s="56"/>
      <c r="G251" s="56"/>
      <c r="H251" s="56"/>
      <c r="I251" s="56"/>
      <c r="J251" s="56"/>
      <c r="K251" s="56"/>
      <c r="L251" s="56"/>
      <c r="M251" s="56"/>
      <c r="N251" s="70"/>
      <c r="O251" s="56"/>
      <c r="P251" s="56"/>
      <c r="Q251" s="56"/>
      <c r="R251" s="70"/>
      <c r="S251" s="105"/>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row>
    <row r="252" ht="15.75" customHeight="1">
      <c r="A252" s="56"/>
      <c r="B252" s="222"/>
      <c r="C252" s="56"/>
      <c r="D252" s="56"/>
      <c r="E252" s="56"/>
      <c r="F252" s="56"/>
      <c r="G252" s="56"/>
      <c r="H252" s="56"/>
      <c r="I252" s="56"/>
      <c r="J252" s="56"/>
      <c r="K252" s="56"/>
      <c r="L252" s="56"/>
      <c r="M252" s="56"/>
      <c r="N252" s="70"/>
      <c r="O252" s="56"/>
      <c r="P252" s="56"/>
      <c r="Q252" s="56"/>
      <c r="R252" s="70"/>
      <c r="S252" s="105"/>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c r="AS252" s="56"/>
      <c r="AT252" s="56"/>
      <c r="AU252" s="56"/>
      <c r="AV252" s="56"/>
      <c r="AW252" s="56"/>
      <c r="AX252" s="56"/>
      <c r="AY252" s="56"/>
      <c r="AZ252" s="56"/>
      <c r="BA252" s="56"/>
      <c r="BB252" s="56"/>
      <c r="BC252" s="56"/>
      <c r="BD252" s="56"/>
      <c r="BE252" s="56"/>
      <c r="BF252" s="56"/>
      <c r="BG252" s="56"/>
      <c r="BH252" s="56"/>
      <c r="BI252" s="56"/>
      <c r="BJ252" s="56"/>
    </row>
    <row r="253" ht="15.75" customHeight="1">
      <c r="A253" s="56"/>
      <c r="B253" s="222"/>
      <c r="C253" s="56"/>
      <c r="D253" s="56"/>
      <c r="E253" s="56"/>
      <c r="F253" s="56"/>
      <c r="G253" s="56"/>
      <c r="H253" s="56"/>
      <c r="I253" s="56"/>
      <c r="J253" s="56"/>
      <c r="K253" s="56"/>
      <c r="L253" s="56"/>
      <c r="M253" s="56"/>
      <c r="N253" s="70"/>
      <c r="O253" s="56"/>
      <c r="P253" s="56"/>
      <c r="Q253" s="56"/>
      <c r="R253" s="70"/>
      <c r="S253" s="105"/>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c r="AS253" s="56"/>
      <c r="AT253" s="56"/>
      <c r="AU253" s="56"/>
      <c r="AV253" s="56"/>
      <c r="AW253" s="56"/>
      <c r="AX253" s="56"/>
      <c r="AY253" s="56"/>
      <c r="AZ253" s="56"/>
      <c r="BA253" s="56"/>
      <c r="BB253" s="56"/>
      <c r="BC253" s="56"/>
      <c r="BD253" s="56"/>
      <c r="BE253" s="56"/>
      <c r="BF253" s="56"/>
      <c r="BG253" s="56"/>
      <c r="BH253" s="56"/>
      <c r="BI253" s="56"/>
      <c r="BJ253" s="56"/>
    </row>
    <row r="254" ht="15.75" customHeight="1">
      <c r="A254" s="56"/>
      <c r="B254" s="222"/>
      <c r="C254" s="56"/>
      <c r="D254" s="56"/>
      <c r="E254" s="56"/>
      <c r="F254" s="56"/>
      <c r="G254" s="56"/>
      <c r="H254" s="56"/>
      <c r="I254" s="56"/>
      <c r="J254" s="56"/>
      <c r="K254" s="56"/>
      <c r="L254" s="56"/>
      <c r="M254" s="56"/>
      <c r="N254" s="70"/>
      <c r="O254" s="56"/>
      <c r="P254" s="56"/>
      <c r="Q254" s="56"/>
      <c r="R254" s="70"/>
      <c r="S254" s="105"/>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row>
    <row r="255" ht="15.75" customHeight="1">
      <c r="A255" s="56"/>
      <c r="B255" s="222"/>
      <c r="C255" s="56"/>
      <c r="D255" s="56"/>
      <c r="E255" s="56"/>
      <c r="F255" s="56"/>
      <c r="G255" s="56"/>
      <c r="H255" s="56"/>
      <c r="I255" s="56"/>
      <c r="J255" s="56"/>
      <c r="K255" s="56"/>
      <c r="L255" s="56"/>
      <c r="M255" s="56"/>
      <c r="N255" s="70"/>
      <c r="O255" s="56"/>
      <c r="P255" s="56"/>
      <c r="Q255" s="56"/>
      <c r="R255" s="70"/>
      <c r="S255" s="105"/>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c r="AR255" s="56"/>
      <c r="AS255" s="56"/>
      <c r="AT255" s="56"/>
      <c r="AU255" s="56"/>
      <c r="AV255" s="56"/>
      <c r="AW255" s="56"/>
      <c r="AX255" s="56"/>
      <c r="AY255" s="56"/>
      <c r="AZ255" s="56"/>
      <c r="BA255" s="56"/>
      <c r="BB255" s="56"/>
      <c r="BC255" s="56"/>
      <c r="BD255" s="56"/>
      <c r="BE255" s="56"/>
      <c r="BF255" s="56"/>
      <c r="BG255" s="56"/>
      <c r="BH255" s="56"/>
      <c r="BI255" s="56"/>
      <c r="BJ255" s="56"/>
    </row>
    <row r="256" ht="15.75" customHeight="1">
      <c r="A256" s="56"/>
      <c r="B256" s="222"/>
      <c r="C256" s="56"/>
      <c r="D256" s="56"/>
      <c r="E256" s="56"/>
      <c r="F256" s="56"/>
      <c r="G256" s="56"/>
      <c r="H256" s="56"/>
      <c r="I256" s="56"/>
      <c r="J256" s="56"/>
      <c r="K256" s="56"/>
      <c r="L256" s="56"/>
      <c r="M256" s="56"/>
      <c r="N256" s="70"/>
      <c r="O256" s="56"/>
      <c r="P256" s="56"/>
      <c r="Q256" s="56"/>
      <c r="R256" s="70"/>
      <c r="S256" s="105"/>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c r="AS256" s="56"/>
      <c r="AT256" s="56"/>
      <c r="AU256" s="56"/>
      <c r="AV256" s="56"/>
      <c r="AW256" s="56"/>
      <c r="AX256" s="56"/>
      <c r="AY256" s="56"/>
      <c r="AZ256" s="56"/>
      <c r="BA256" s="56"/>
      <c r="BB256" s="56"/>
      <c r="BC256" s="56"/>
      <c r="BD256" s="56"/>
      <c r="BE256" s="56"/>
      <c r="BF256" s="56"/>
      <c r="BG256" s="56"/>
      <c r="BH256" s="56"/>
      <c r="BI256" s="56"/>
      <c r="BJ256" s="56"/>
    </row>
    <row r="257" ht="15.75" customHeight="1">
      <c r="A257" s="56"/>
      <c r="B257" s="222"/>
      <c r="C257" s="56"/>
      <c r="D257" s="56"/>
      <c r="E257" s="56"/>
      <c r="F257" s="56"/>
      <c r="G257" s="56"/>
      <c r="H257" s="56"/>
      <c r="I257" s="56"/>
      <c r="J257" s="56"/>
      <c r="K257" s="56"/>
      <c r="L257" s="56"/>
      <c r="M257" s="56"/>
      <c r="N257" s="70"/>
      <c r="O257" s="56"/>
      <c r="P257" s="56"/>
      <c r="Q257" s="56"/>
      <c r="R257" s="70"/>
      <c r="S257" s="105"/>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c r="AS257" s="56"/>
      <c r="AT257" s="56"/>
      <c r="AU257" s="56"/>
      <c r="AV257" s="56"/>
      <c r="AW257" s="56"/>
      <c r="AX257" s="56"/>
      <c r="AY257" s="56"/>
      <c r="AZ257" s="56"/>
      <c r="BA257" s="56"/>
      <c r="BB257" s="56"/>
      <c r="BC257" s="56"/>
      <c r="BD257" s="56"/>
      <c r="BE257" s="56"/>
      <c r="BF257" s="56"/>
      <c r="BG257" s="56"/>
      <c r="BH257" s="56"/>
      <c r="BI257" s="56"/>
      <c r="BJ257" s="56"/>
    </row>
    <row r="258" ht="15.75" customHeight="1">
      <c r="A258" s="56"/>
      <c r="B258" s="222"/>
      <c r="C258" s="56"/>
      <c r="D258" s="56"/>
      <c r="E258" s="56"/>
      <c r="F258" s="56"/>
      <c r="G258" s="56"/>
      <c r="H258" s="56"/>
      <c r="I258" s="56"/>
      <c r="J258" s="56"/>
      <c r="K258" s="56"/>
      <c r="L258" s="56"/>
      <c r="M258" s="56"/>
      <c r="N258" s="70"/>
      <c r="O258" s="56"/>
      <c r="P258" s="56"/>
      <c r="Q258" s="56"/>
      <c r="R258" s="70"/>
      <c r="S258" s="105"/>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c r="AR258" s="56"/>
      <c r="AS258" s="56"/>
      <c r="AT258" s="56"/>
      <c r="AU258" s="56"/>
      <c r="AV258" s="56"/>
      <c r="AW258" s="56"/>
      <c r="AX258" s="56"/>
      <c r="AY258" s="56"/>
      <c r="AZ258" s="56"/>
      <c r="BA258" s="56"/>
      <c r="BB258" s="56"/>
      <c r="BC258" s="56"/>
      <c r="BD258" s="56"/>
      <c r="BE258" s="56"/>
      <c r="BF258" s="56"/>
      <c r="BG258" s="56"/>
      <c r="BH258" s="56"/>
      <c r="BI258" s="56"/>
      <c r="BJ258" s="56"/>
    </row>
    <row r="259" ht="15.75" customHeight="1">
      <c r="A259" s="56"/>
      <c r="B259" s="222"/>
      <c r="C259" s="56"/>
      <c r="D259" s="56"/>
      <c r="E259" s="56"/>
      <c r="F259" s="56"/>
      <c r="G259" s="56"/>
      <c r="H259" s="56"/>
      <c r="I259" s="56"/>
      <c r="J259" s="56"/>
      <c r="K259" s="56"/>
      <c r="L259" s="56"/>
      <c r="M259" s="56"/>
      <c r="N259" s="70"/>
      <c r="O259" s="56"/>
      <c r="P259" s="56"/>
      <c r="Q259" s="56"/>
      <c r="R259" s="70"/>
      <c r="S259" s="105"/>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c r="AS259" s="56"/>
      <c r="AT259" s="56"/>
      <c r="AU259" s="56"/>
      <c r="AV259" s="56"/>
      <c r="AW259" s="56"/>
      <c r="AX259" s="56"/>
      <c r="AY259" s="56"/>
      <c r="AZ259" s="56"/>
      <c r="BA259" s="56"/>
      <c r="BB259" s="56"/>
      <c r="BC259" s="56"/>
      <c r="BD259" s="56"/>
      <c r="BE259" s="56"/>
      <c r="BF259" s="56"/>
      <c r="BG259" s="56"/>
      <c r="BH259" s="56"/>
      <c r="BI259" s="56"/>
      <c r="BJ259" s="56"/>
    </row>
    <row r="260" ht="15.75" customHeight="1">
      <c r="A260" s="56"/>
      <c r="B260" s="222"/>
      <c r="C260" s="56"/>
      <c r="D260" s="56"/>
      <c r="E260" s="56"/>
      <c r="F260" s="56"/>
      <c r="G260" s="56"/>
      <c r="H260" s="56"/>
      <c r="I260" s="56"/>
      <c r="J260" s="56"/>
      <c r="K260" s="56"/>
      <c r="L260" s="56"/>
      <c r="M260" s="56"/>
      <c r="N260" s="70"/>
      <c r="O260" s="56"/>
      <c r="P260" s="56"/>
      <c r="Q260" s="56"/>
      <c r="R260" s="70"/>
      <c r="S260" s="105"/>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c r="AR260" s="56"/>
      <c r="AS260" s="56"/>
      <c r="AT260" s="56"/>
      <c r="AU260" s="56"/>
      <c r="AV260" s="56"/>
      <c r="AW260" s="56"/>
      <c r="AX260" s="56"/>
      <c r="AY260" s="56"/>
      <c r="AZ260" s="56"/>
      <c r="BA260" s="56"/>
      <c r="BB260" s="56"/>
      <c r="BC260" s="56"/>
      <c r="BD260" s="56"/>
      <c r="BE260" s="56"/>
      <c r="BF260" s="56"/>
      <c r="BG260" s="56"/>
      <c r="BH260" s="56"/>
      <c r="BI260" s="56"/>
      <c r="BJ260" s="56"/>
    </row>
    <row r="261" ht="15.75" customHeight="1">
      <c r="A261" s="56"/>
      <c r="B261" s="222"/>
      <c r="C261" s="56"/>
      <c r="D261" s="56"/>
      <c r="E261" s="56"/>
      <c r="F261" s="56"/>
      <c r="G261" s="56"/>
      <c r="H261" s="56"/>
      <c r="I261" s="56"/>
      <c r="J261" s="56"/>
      <c r="K261" s="56"/>
      <c r="L261" s="56"/>
      <c r="M261" s="56"/>
      <c r="N261" s="70"/>
      <c r="O261" s="56"/>
      <c r="P261" s="56"/>
      <c r="Q261" s="56"/>
      <c r="R261" s="70"/>
      <c r="S261" s="105"/>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c r="AR261" s="56"/>
      <c r="AS261" s="56"/>
      <c r="AT261" s="56"/>
      <c r="AU261" s="56"/>
      <c r="AV261" s="56"/>
      <c r="AW261" s="56"/>
      <c r="AX261" s="56"/>
      <c r="AY261" s="56"/>
      <c r="AZ261" s="56"/>
      <c r="BA261" s="56"/>
      <c r="BB261" s="56"/>
      <c r="BC261" s="56"/>
      <c r="BD261" s="56"/>
      <c r="BE261" s="56"/>
      <c r="BF261" s="56"/>
      <c r="BG261" s="56"/>
      <c r="BH261" s="56"/>
      <c r="BI261" s="56"/>
      <c r="BJ261" s="56"/>
    </row>
    <row r="262" ht="15.75" customHeight="1">
      <c r="A262" s="56"/>
      <c r="B262" s="222"/>
      <c r="C262" s="56"/>
      <c r="D262" s="56"/>
      <c r="E262" s="56"/>
      <c r="F262" s="56"/>
      <c r="G262" s="56"/>
      <c r="H262" s="56"/>
      <c r="I262" s="56"/>
      <c r="J262" s="56"/>
      <c r="K262" s="56"/>
      <c r="L262" s="56"/>
      <c r="M262" s="56"/>
      <c r="N262" s="70"/>
      <c r="O262" s="56"/>
      <c r="P262" s="56"/>
      <c r="Q262" s="56"/>
      <c r="R262" s="70"/>
      <c r="S262" s="105"/>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c r="AR262" s="56"/>
      <c r="AS262" s="56"/>
      <c r="AT262" s="56"/>
      <c r="AU262" s="56"/>
      <c r="AV262" s="56"/>
      <c r="AW262" s="56"/>
      <c r="AX262" s="56"/>
      <c r="AY262" s="56"/>
      <c r="AZ262" s="56"/>
      <c r="BA262" s="56"/>
      <c r="BB262" s="56"/>
      <c r="BC262" s="56"/>
      <c r="BD262" s="56"/>
      <c r="BE262" s="56"/>
      <c r="BF262" s="56"/>
      <c r="BG262" s="56"/>
      <c r="BH262" s="56"/>
      <c r="BI262" s="56"/>
      <c r="BJ262" s="56"/>
    </row>
    <row r="263" ht="15.75" customHeight="1">
      <c r="A263" s="56"/>
      <c r="B263" s="222"/>
      <c r="C263" s="56"/>
      <c r="D263" s="56"/>
      <c r="E263" s="56"/>
      <c r="F263" s="56"/>
      <c r="G263" s="56"/>
      <c r="H263" s="56"/>
      <c r="I263" s="56"/>
      <c r="J263" s="56"/>
      <c r="K263" s="56"/>
      <c r="L263" s="56"/>
      <c r="M263" s="56"/>
      <c r="N263" s="70"/>
      <c r="O263" s="56"/>
      <c r="P263" s="56"/>
      <c r="Q263" s="56"/>
      <c r="R263" s="70"/>
      <c r="S263" s="105"/>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c r="BC263" s="56"/>
      <c r="BD263" s="56"/>
      <c r="BE263" s="56"/>
      <c r="BF263" s="56"/>
      <c r="BG263" s="56"/>
      <c r="BH263" s="56"/>
      <c r="BI263" s="56"/>
      <c r="BJ263" s="56"/>
    </row>
    <row r="264" ht="15.75" customHeight="1">
      <c r="A264" s="56"/>
      <c r="B264" s="222"/>
      <c r="C264" s="56"/>
      <c r="D264" s="56"/>
      <c r="E264" s="56"/>
      <c r="F264" s="56"/>
      <c r="G264" s="56"/>
      <c r="H264" s="56"/>
      <c r="I264" s="56"/>
      <c r="J264" s="56"/>
      <c r="K264" s="56"/>
      <c r="L264" s="56"/>
      <c r="M264" s="56"/>
      <c r="N264" s="70"/>
      <c r="O264" s="56"/>
      <c r="P264" s="56"/>
      <c r="Q264" s="56"/>
      <c r="R264" s="70"/>
      <c r="S264" s="105"/>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c r="AS264" s="56"/>
      <c r="AT264" s="56"/>
      <c r="AU264" s="56"/>
      <c r="AV264" s="56"/>
      <c r="AW264" s="56"/>
      <c r="AX264" s="56"/>
      <c r="AY264" s="56"/>
      <c r="AZ264" s="56"/>
      <c r="BA264" s="56"/>
      <c r="BB264" s="56"/>
      <c r="BC264" s="56"/>
      <c r="BD264" s="56"/>
      <c r="BE264" s="56"/>
      <c r="BF264" s="56"/>
      <c r="BG264" s="56"/>
      <c r="BH264" s="56"/>
      <c r="BI264" s="56"/>
      <c r="BJ264" s="56"/>
    </row>
    <row r="265" ht="15.75" customHeight="1">
      <c r="A265" s="56"/>
      <c r="B265" s="222"/>
      <c r="C265" s="56"/>
      <c r="D265" s="56"/>
      <c r="E265" s="56"/>
      <c r="F265" s="56"/>
      <c r="G265" s="56"/>
      <c r="H265" s="56"/>
      <c r="I265" s="56"/>
      <c r="J265" s="56"/>
      <c r="K265" s="56"/>
      <c r="L265" s="56"/>
      <c r="M265" s="56"/>
      <c r="N265" s="70"/>
      <c r="O265" s="56"/>
      <c r="P265" s="56"/>
      <c r="Q265" s="56"/>
      <c r="R265" s="70"/>
      <c r="S265" s="105"/>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C265" s="56"/>
      <c r="BD265" s="56"/>
      <c r="BE265" s="56"/>
      <c r="BF265" s="56"/>
      <c r="BG265" s="56"/>
      <c r="BH265" s="56"/>
      <c r="BI265" s="56"/>
      <c r="BJ265" s="56"/>
    </row>
    <row r="266" ht="15.75" customHeight="1">
      <c r="A266" s="56"/>
      <c r="B266" s="222"/>
      <c r="C266" s="56"/>
      <c r="D266" s="56"/>
      <c r="E266" s="56"/>
      <c r="F266" s="56"/>
      <c r="G266" s="56"/>
      <c r="H266" s="56"/>
      <c r="I266" s="56"/>
      <c r="J266" s="56"/>
      <c r="K266" s="56"/>
      <c r="L266" s="56"/>
      <c r="M266" s="56"/>
      <c r="N266" s="70"/>
      <c r="O266" s="56"/>
      <c r="P266" s="56"/>
      <c r="Q266" s="56"/>
      <c r="R266" s="70"/>
      <c r="S266" s="105"/>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c r="AU266" s="56"/>
      <c r="AV266" s="56"/>
      <c r="AW266" s="56"/>
      <c r="AX266" s="56"/>
      <c r="AY266" s="56"/>
      <c r="AZ266" s="56"/>
      <c r="BA266" s="56"/>
      <c r="BB266" s="56"/>
      <c r="BC266" s="56"/>
      <c r="BD266" s="56"/>
      <c r="BE266" s="56"/>
      <c r="BF266" s="56"/>
      <c r="BG266" s="56"/>
      <c r="BH266" s="56"/>
      <c r="BI266" s="56"/>
      <c r="BJ266" s="56"/>
    </row>
    <row r="267" ht="15.75" customHeight="1">
      <c r="A267" s="56"/>
      <c r="B267" s="222"/>
      <c r="C267" s="56"/>
      <c r="D267" s="56"/>
      <c r="E267" s="56"/>
      <c r="F267" s="56"/>
      <c r="G267" s="56"/>
      <c r="H267" s="56"/>
      <c r="I267" s="56"/>
      <c r="J267" s="56"/>
      <c r="K267" s="56"/>
      <c r="L267" s="56"/>
      <c r="M267" s="56"/>
      <c r="N267" s="70"/>
      <c r="O267" s="56"/>
      <c r="P267" s="56"/>
      <c r="Q267" s="56"/>
      <c r="R267" s="70"/>
      <c r="S267" s="105"/>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c r="AS267" s="56"/>
      <c r="AT267" s="56"/>
      <c r="AU267" s="56"/>
      <c r="AV267" s="56"/>
      <c r="AW267" s="56"/>
      <c r="AX267" s="56"/>
      <c r="AY267" s="56"/>
      <c r="AZ267" s="56"/>
      <c r="BA267" s="56"/>
      <c r="BB267" s="56"/>
      <c r="BC267" s="56"/>
      <c r="BD267" s="56"/>
      <c r="BE267" s="56"/>
      <c r="BF267" s="56"/>
      <c r="BG267" s="56"/>
      <c r="BH267" s="56"/>
      <c r="BI267" s="56"/>
      <c r="BJ267" s="56"/>
    </row>
    <row r="268" ht="15.75" customHeight="1">
      <c r="A268" s="56"/>
      <c r="B268" s="222"/>
      <c r="C268" s="56"/>
      <c r="D268" s="56"/>
      <c r="E268" s="56"/>
      <c r="F268" s="56"/>
      <c r="G268" s="56"/>
      <c r="H268" s="56"/>
      <c r="I268" s="56"/>
      <c r="J268" s="56"/>
      <c r="K268" s="56"/>
      <c r="L268" s="56"/>
      <c r="M268" s="56"/>
      <c r="N268" s="70"/>
      <c r="O268" s="56"/>
      <c r="P268" s="56"/>
      <c r="Q268" s="56"/>
      <c r="R268" s="70"/>
      <c r="S268" s="105"/>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c r="AS268" s="56"/>
      <c r="AT268" s="56"/>
      <c r="AU268" s="56"/>
      <c r="AV268" s="56"/>
      <c r="AW268" s="56"/>
      <c r="AX268" s="56"/>
      <c r="AY268" s="56"/>
      <c r="AZ268" s="56"/>
      <c r="BA268" s="56"/>
      <c r="BB268" s="56"/>
      <c r="BC268" s="56"/>
      <c r="BD268" s="56"/>
      <c r="BE268" s="56"/>
      <c r="BF268" s="56"/>
      <c r="BG268" s="56"/>
      <c r="BH268" s="56"/>
      <c r="BI268" s="56"/>
      <c r="BJ268" s="56"/>
    </row>
    <row r="269" ht="15.75" customHeight="1">
      <c r="A269" s="56"/>
      <c r="B269" s="222"/>
      <c r="C269" s="56"/>
      <c r="D269" s="56"/>
      <c r="E269" s="56"/>
      <c r="F269" s="56"/>
      <c r="G269" s="56"/>
      <c r="H269" s="56"/>
      <c r="I269" s="56"/>
      <c r="J269" s="56"/>
      <c r="K269" s="56"/>
      <c r="L269" s="56"/>
      <c r="M269" s="56"/>
      <c r="N269" s="70"/>
      <c r="O269" s="56"/>
      <c r="P269" s="56"/>
      <c r="Q269" s="56"/>
      <c r="R269" s="70"/>
      <c r="S269" s="105"/>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c r="AR269" s="56"/>
      <c r="AS269" s="56"/>
      <c r="AT269" s="56"/>
      <c r="AU269" s="56"/>
      <c r="AV269" s="56"/>
      <c r="AW269" s="56"/>
      <c r="AX269" s="56"/>
      <c r="AY269" s="56"/>
      <c r="AZ269" s="56"/>
      <c r="BA269" s="56"/>
      <c r="BB269" s="56"/>
      <c r="BC269" s="56"/>
      <c r="BD269" s="56"/>
      <c r="BE269" s="56"/>
      <c r="BF269" s="56"/>
      <c r="BG269" s="56"/>
      <c r="BH269" s="56"/>
      <c r="BI269" s="56"/>
      <c r="BJ269" s="56"/>
    </row>
    <row r="270" ht="15.75" customHeight="1">
      <c r="A270" s="56"/>
      <c r="B270" s="222"/>
      <c r="C270" s="56"/>
      <c r="D270" s="56"/>
      <c r="E270" s="56"/>
      <c r="F270" s="56"/>
      <c r="G270" s="56"/>
      <c r="H270" s="56"/>
      <c r="I270" s="56"/>
      <c r="J270" s="56"/>
      <c r="K270" s="56"/>
      <c r="L270" s="56"/>
      <c r="M270" s="56"/>
      <c r="N270" s="70"/>
      <c r="O270" s="56"/>
      <c r="P270" s="56"/>
      <c r="Q270" s="56"/>
      <c r="R270" s="70"/>
      <c r="S270" s="105"/>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c r="AU270" s="56"/>
      <c r="AV270" s="56"/>
      <c r="AW270" s="56"/>
      <c r="AX270" s="56"/>
      <c r="AY270" s="56"/>
      <c r="AZ270" s="56"/>
      <c r="BA270" s="56"/>
      <c r="BB270" s="56"/>
      <c r="BC270" s="56"/>
      <c r="BD270" s="56"/>
      <c r="BE270" s="56"/>
      <c r="BF270" s="56"/>
      <c r="BG270" s="56"/>
      <c r="BH270" s="56"/>
      <c r="BI270" s="56"/>
      <c r="BJ270" s="56"/>
    </row>
    <row r="271" ht="15.75" customHeight="1">
      <c r="A271" s="56"/>
      <c r="B271" s="222"/>
      <c r="C271" s="56"/>
      <c r="D271" s="56"/>
      <c r="E271" s="56"/>
      <c r="F271" s="56"/>
      <c r="G271" s="56"/>
      <c r="H271" s="56"/>
      <c r="I271" s="56"/>
      <c r="J271" s="56"/>
      <c r="K271" s="56"/>
      <c r="L271" s="56"/>
      <c r="M271" s="56"/>
      <c r="N271" s="70"/>
      <c r="O271" s="56"/>
      <c r="P271" s="56"/>
      <c r="Q271" s="56"/>
      <c r="R271" s="70"/>
      <c r="S271" s="105"/>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c r="AS271" s="56"/>
      <c r="AT271" s="56"/>
      <c r="AU271" s="56"/>
      <c r="AV271" s="56"/>
      <c r="AW271" s="56"/>
      <c r="AX271" s="56"/>
      <c r="AY271" s="56"/>
      <c r="AZ271" s="56"/>
      <c r="BA271" s="56"/>
      <c r="BB271" s="56"/>
      <c r="BC271" s="56"/>
      <c r="BD271" s="56"/>
      <c r="BE271" s="56"/>
      <c r="BF271" s="56"/>
      <c r="BG271" s="56"/>
      <c r="BH271" s="56"/>
      <c r="BI271" s="56"/>
      <c r="BJ271" s="56"/>
    </row>
    <row r="272" ht="15.75" customHeight="1">
      <c r="A272" s="56"/>
      <c r="B272" s="222"/>
      <c r="C272" s="56"/>
      <c r="D272" s="56"/>
      <c r="E272" s="56"/>
      <c r="F272" s="56"/>
      <c r="G272" s="56"/>
      <c r="H272" s="56"/>
      <c r="I272" s="56"/>
      <c r="J272" s="56"/>
      <c r="K272" s="56"/>
      <c r="L272" s="56"/>
      <c r="M272" s="56"/>
      <c r="N272" s="70"/>
      <c r="O272" s="56"/>
      <c r="P272" s="56"/>
      <c r="Q272" s="56"/>
      <c r="R272" s="70"/>
      <c r="S272" s="105"/>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c r="AU272" s="56"/>
      <c r="AV272" s="56"/>
      <c r="AW272" s="56"/>
      <c r="AX272" s="56"/>
      <c r="AY272" s="56"/>
      <c r="AZ272" s="56"/>
      <c r="BA272" s="56"/>
      <c r="BB272" s="56"/>
      <c r="BC272" s="56"/>
      <c r="BD272" s="56"/>
      <c r="BE272" s="56"/>
      <c r="BF272" s="56"/>
      <c r="BG272" s="56"/>
      <c r="BH272" s="56"/>
      <c r="BI272" s="56"/>
      <c r="BJ272" s="56"/>
    </row>
    <row r="273" ht="15.75" customHeight="1">
      <c r="A273" s="56"/>
      <c r="B273" s="222"/>
      <c r="C273" s="56"/>
      <c r="D273" s="56"/>
      <c r="E273" s="56"/>
      <c r="F273" s="56"/>
      <c r="G273" s="56"/>
      <c r="H273" s="56"/>
      <c r="I273" s="56"/>
      <c r="J273" s="56"/>
      <c r="K273" s="56"/>
      <c r="L273" s="56"/>
      <c r="M273" s="56"/>
      <c r="N273" s="70"/>
      <c r="O273" s="56"/>
      <c r="P273" s="56"/>
      <c r="Q273" s="56"/>
      <c r="R273" s="70"/>
      <c r="S273" s="105"/>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c r="AR273" s="56"/>
      <c r="AS273" s="56"/>
      <c r="AT273" s="56"/>
      <c r="AU273" s="56"/>
      <c r="AV273" s="56"/>
      <c r="AW273" s="56"/>
      <c r="AX273" s="56"/>
      <c r="AY273" s="56"/>
      <c r="AZ273" s="56"/>
      <c r="BA273" s="56"/>
      <c r="BB273" s="56"/>
      <c r="BC273" s="56"/>
      <c r="BD273" s="56"/>
      <c r="BE273" s="56"/>
      <c r="BF273" s="56"/>
      <c r="BG273" s="56"/>
      <c r="BH273" s="56"/>
      <c r="BI273" s="56"/>
      <c r="BJ273" s="56"/>
    </row>
    <row r="274" ht="15.75" customHeight="1">
      <c r="A274" s="56"/>
      <c r="B274" s="222"/>
      <c r="C274" s="56"/>
      <c r="D274" s="56"/>
      <c r="E274" s="56"/>
      <c r="F274" s="56"/>
      <c r="G274" s="56"/>
      <c r="H274" s="56"/>
      <c r="I274" s="56"/>
      <c r="J274" s="56"/>
      <c r="K274" s="56"/>
      <c r="L274" s="56"/>
      <c r="M274" s="56"/>
      <c r="N274" s="70"/>
      <c r="O274" s="56"/>
      <c r="P274" s="56"/>
      <c r="Q274" s="56"/>
      <c r="R274" s="70"/>
      <c r="S274" s="105"/>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c r="AS274" s="56"/>
      <c r="AT274" s="56"/>
      <c r="AU274" s="56"/>
      <c r="AV274" s="56"/>
      <c r="AW274" s="56"/>
      <c r="AX274" s="56"/>
      <c r="AY274" s="56"/>
      <c r="AZ274" s="56"/>
      <c r="BA274" s="56"/>
      <c r="BB274" s="56"/>
      <c r="BC274" s="56"/>
      <c r="BD274" s="56"/>
      <c r="BE274" s="56"/>
      <c r="BF274" s="56"/>
      <c r="BG274" s="56"/>
      <c r="BH274" s="56"/>
      <c r="BI274" s="56"/>
      <c r="BJ274" s="56"/>
    </row>
    <row r="275" ht="15.75" customHeight="1">
      <c r="A275" s="56"/>
      <c r="B275" s="222"/>
      <c r="C275" s="56"/>
      <c r="D275" s="56"/>
      <c r="E275" s="56"/>
      <c r="F275" s="56"/>
      <c r="G275" s="56"/>
      <c r="H275" s="56"/>
      <c r="I275" s="56"/>
      <c r="J275" s="56"/>
      <c r="K275" s="56"/>
      <c r="L275" s="56"/>
      <c r="M275" s="56"/>
      <c r="N275" s="70"/>
      <c r="O275" s="56"/>
      <c r="P275" s="56"/>
      <c r="Q275" s="56"/>
      <c r="R275" s="70"/>
      <c r="S275" s="105"/>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c r="AS275" s="56"/>
      <c r="AT275" s="56"/>
      <c r="AU275" s="56"/>
      <c r="AV275" s="56"/>
      <c r="AW275" s="56"/>
      <c r="AX275" s="56"/>
      <c r="AY275" s="56"/>
      <c r="AZ275" s="56"/>
      <c r="BA275" s="56"/>
      <c r="BB275" s="56"/>
      <c r="BC275" s="56"/>
      <c r="BD275" s="56"/>
      <c r="BE275" s="56"/>
      <c r="BF275" s="56"/>
      <c r="BG275" s="56"/>
      <c r="BH275" s="56"/>
      <c r="BI275" s="56"/>
      <c r="BJ275" s="56"/>
    </row>
    <row r="276" ht="15.75" customHeight="1">
      <c r="A276" s="56"/>
      <c r="B276" s="222"/>
      <c r="C276" s="56"/>
      <c r="D276" s="56"/>
      <c r="E276" s="56"/>
      <c r="F276" s="56"/>
      <c r="G276" s="56"/>
      <c r="H276" s="56"/>
      <c r="I276" s="56"/>
      <c r="J276" s="56"/>
      <c r="K276" s="56"/>
      <c r="L276" s="56"/>
      <c r="M276" s="56"/>
      <c r="N276" s="70"/>
      <c r="O276" s="56"/>
      <c r="P276" s="56"/>
      <c r="Q276" s="56"/>
      <c r="R276" s="70"/>
      <c r="S276" s="105"/>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c r="AS276" s="56"/>
      <c r="AT276" s="56"/>
      <c r="AU276" s="56"/>
      <c r="AV276" s="56"/>
      <c r="AW276" s="56"/>
      <c r="AX276" s="56"/>
      <c r="AY276" s="56"/>
      <c r="AZ276" s="56"/>
      <c r="BA276" s="56"/>
      <c r="BB276" s="56"/>
      <c r="BC276" s="56"/>
      <c r="BD276" s="56"/>
      <c r="BE276" s="56"/>
      <c r="BF276" s="56"/>
      <c r="BG276" s="56"/>
      <c r="BH276" s="56"/>
      <c r="BI276" s="56"/>
      <c r="BJ276" s="56"/>
    </row>
    <row r="277" ht="15.75" customHeight="1">
      <c r="A277" s="56"/>
      <c r="B277" s="222"/>
      <c r="C277" s="56"/>
      <c r="D277" s="56"/>
      <c r="E277" s="56"/>
      <c r="F277" s="56"/>
      <c r="G277" s="56"/>
      <c r="H277" s="56"/>
      <c r="I277" s="56"/>
      <c r="J277" s="56"/>
      <c r="K277" s="56"/>
      <c r="L277" s="56"/>
      <c r="M277" s="56"/>
      <c r="N277" s="70"/>
      <c r="O277" s="56"/>
      <c r="P277" s="56"/>
      <c r="Q277" s="56"/>
      <c r="R277" s="70"/>
      <c r="S277" s="105"/>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c r="AR277" s="56"/>
      <c r="AS277" s="56"/>
      <c r="AT277" s="56"/>
      <c r="AU277" s="56"/>
      <c r="AV277" s="56"/>
      <c r="AW277" s="56"/>
      <c r="AX277" s="56"/>
      <c r="AY277" s="56"/>
      <c r="AZ277" s="56"/>
      <c r="BA277" s="56"/>
      <c r="BB277" s="56"/>
      <c r="BC277" s="56"/>
      <c r="BD277" s="56"/>
      <c r="BE277" s="56"/>
      <c r="BF277" s="56"/>
      <c r="BG277" s="56"/>
      <c r="BH277" s="56"/>
      <c r="BI277" s="56"/>
      <c r="BJ277" s="56"/>
    </row>
    <row r="278" ht="15.75" customHeight="1">
      <c r="A278" s="56"/>
      <c r="B278" s="222"/>
      <c r="C278" s="56"/>
      <c r="D278" s="56"/>
      <c r="E278" s="56"/>
      <c r="F278" s="56"/>
      <c r="G278" s="56"/>
      <c r="H278" s="56"/>
      <c r="I278" s="56"/>
      <c r="J278" s="56"/>
      <c r="K278" s="56"/>
      <c r="L278" s="56"/>
      <c r="M278" s="56"/>
      <c r="N278" s="70"/>
      <c r="O278" s="56"/>
      <c r="P278" s="56"/>
      <c r="Q278" s="56"/>
      <c r="R278" s="70"/>
      <c r="S278" s="105"/>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c r="AR278" s="56"/>
      <c r="AS278" s="56"/>
      <c r="AT278" s="56"/>
      <c r="AU278" s="56"/>
      <c r="AV278" s="56"/>
      <c r="AW278" s="56"/>
      <c r="AX278" s="56"/>
      <c r="AY278" s="56"/>
      <c r="AZ278" s="56"/>
      <c r="BA278" s="56"/>
      <c r="BB278" s="56"/>
      <c r="BC278" s="56"/>
      <c r="BD278" s="56"/>
      <c r="BE278" s="56"/>
      <c r="BF278" s="56"/>
      <c r="BG278" s="56"/>
      <c r="BH278" s="56"/>
      <c r="BI278" s="56"/>
      <c r="BJ278" s="56"/>
    </row>
    <row r="279" ht="15.75" customHeight="1">
      <c r="A279" s="56"/>
      <c r="B279" s="222"/>
      <c r="C279" s="56"/>
      <c r="D279" s="56"/>
      <c r="E279" s="56"/>
      <c r="F279" s="56"/>
      <c r="G279" s="56"/>
      <c r="H279" s="56"/>
      <c r="I279" s="56"/>
      <c r="J279" s="56"/>
      <c r="K279" s="56"/>
      <c r="L279" s="56"/>
      <c r="M279" s="56"/>
      <c r="N279" s="70"/>
      <c r="O279" s="56"/>
      <c r="P279" s="56"/>
      <c r="Q279" s="56"/>
      <c r="R279" s="70"/>
      <c r="S279" s="105"/>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c r="AS279" s="56"/>
      <c r="AT279" s="56"/>
      <c r="AU279" s="56"/>
      <c r="AV279" s="56"/>
      <c r="AW279" s="56"/>
      <c r="AX279" s="56"/>
      <c r="AY279" s="56"/>
      <c r="AZ279" s="56"/>
      <c r="BA279" s="56"/>
      <c r="BB279" s="56"/>
      <c r="BC279" s="56"/>
      <c r="BD279" s="56"/>
      <c r="BE279" s="56"/>
      <c r="BF279" s="56"/>
      <c r="BG279" s="56"/>
      <c r="BH279" s="56"/>
      <c r="BI279" s="56"/>
      <c r="BJ279" s="56"/>
    </row>
    <row r="280" ht="15.75" customHeight="1">
      <c r="A280" s="56"/>
      <c r="B280" s="222"/>
      <c r="C280" s="56"/>
      <c r="D280" s="56"/>
      <c r="E280" s="56"/>
      <c r="F280" s="56"/>
      <c r="G280" s="56"/>
      <c r="H280" s="56"/>
      <c r="I280" s="56"/>
      <c r="J280" s="56"/>
      <c r="K280" s="56"/>
      <c r="L280" s="56"/>
      <c r="M280" s="56"/>
      <c r="N280" s="70"/>
      <c r="O280" s="56"/>
      <c r="P280" s="56"/>
      <c r="Q280" s="56"/>
      <c r="R280" s="70"/>
      <c r="S280" s="105"/>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c r="AS280" s="56"/>
      <c r="AT280" s="56"/>
      <c r="AU280" s="56"/>
      <c r="AV280" s="56"/>
      <c r="AW280" s="56"/>
      <c r="AX280" s="56"/>
      <c r="AY280" s="56"/>
      <c r="AZ280" s="56"/>
      <c r="BA280" s="56"/>
      <c r="BB280" s="56"/>
      <c r="BC280" s="56"/>
      <c r="BD280" s="56"/>
      <c r="BE280" s="56"/>
      <c r="BF280" s="56"/>
      <c r="BG280" s="56"/>
      <c r="BH280" s="56"/>
      <c r="BI280" s="56"/>
      <c r="BJ280" s="56"/>
    </row>
    <row r="281" ht="15.75" customHeight="1">
      <c r="A281" s="56"/>
      <c r="B281" s="222"/>
      <c r="C281" s="56"/>
      <c r="D281" s="56"/>
      <c r="E281" s="56"/>
      <c r="F281" s="56"/>
      <c r="G281" s="56"/>
      <c r="H281" s="56"/>
      <c r="I281" s="56"/>
      <c r="J281" s="56"/>
      <c r="K281" s="56"/>
      <c r="L281" s="56"/>
      <c r="M281" s="56"/>
      <c r="N281" s="70"/>
      <c r="O281" s="56"/>
      <c r="P281" s="56"/>
      <c r="Q281" s="56"/>
      <c r="R281" s="70"/>
      <c r="S281" s="105"/>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c r="AR281" s="56"/>
      <c r="AS281" s="56"/>
      <c r="AT281" s="56"/>
      <c r="AU281" s="56"/>
      <c r="AV281" s="56"/>
      <c r="AW281" s="56"/>
      <c r="AX281" s="56"/>
      <c r="AY281" s="56"/>
      <c r="AZ281" s="56"/>
      <c r="BA281" s="56"/>
      <c r="BB281" s="56"/>
      <c r="BC281" s="56"/>
      <c r="BD281" s="56"/>
      <c r="BE281" s="56"/>
      <c r="BF281" s="56"/>
      <c r="BG281" s="56"/>
      <c r="BH281" s="56"/>
      <c r="BI281" s="56"/>
      <c r="BJ281" s="56"/>
    </row>
    <row r="282" ht="15.75" customHeight="1">
      <c r="A282" s="56"/>
      <c r="B282" s="222"/>
      <c r="C282" s="56"/>
      <c r="D282" s="56"/>
      <c r="E282" s="56"/>
      <c r="F282" s="56"/>
      <c r="G282" s="56"/>
      <c r="H282" s="56"/>
      <c r="I282" s="56"/>
      <c r="J282" s="56"/>
      <c r="K282" s="56"/>
      <c r="L282" s="56"/>
      <c r="M282" s="56"/>
      <c r="N282" s="70"/>
      <c r="O282" s="56"/>
      <c r="P282" s="56"/>
      <c r="Q282" s="56"/>
      <c r="R282" s="70"/>
      <c r="S282" s="105"/>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c r="AS282" s="56"/>
      <c r="AT282" s="56"/>
      <c r="AU282" s="56"/>
      <c r="AV282" s="56"/>
      <c r="AW282" s="56"/>
      <c r="AX282" s="56"/>
      <c r="AY282" s="56"/>
      <c r="AZ282" s="56"/>
      <c r="BA282" s="56"/>
      <c r="BB282" s="56"/>
      <c r="BC282" s="56"/>
      <c r="BD282" s="56"/>
      <c r="BE282" s="56"/>
      <c r="BF282" s="56"/>
      <c r="BG282" s="56"/>
      <c r="BH282" s="56"/>
      <c r="BI282" s="56"/>
      <c r="BJ282" s="56"/>
    </row>
    <row r="283" ht="15.75" customHeight="1">
      <c r="A283" s="56"/>
      <c r="B283" s="222"/>
      <c r="C283" s="56"/>
      <c r="D283" s="56"/>
      <c r="E283" s="56"/>
      <c r="F283" s="56"/>
      <c r="G283" s="56"/>
      <c r="H283" s="56"/>
      <c r="I283" s="56"/>
      <c r="J283" s="56"/>
      <c r="K283" s="56"/>
      <c r="L283" s="56"/>
      <c r="M283" s="56"/>
      <c r="N283" s="70"/>
      <c r="O283" s="56"/>
      <c r="P283" s="56"/>
      <c r="Q283" s="56"/>
      <c r="R283" s="70"/>
      <c r="S283" s="105"/>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c r="AS283" s="56"/>
      <c r="AT283" s="56"/>
      <c r="AU283" s="56"/>
      <c r="AV283" s="56"/>
      <c r="AW283" s="56"/>
      <c r="AX283" s="56"/>
      <c r="AY283" s="56"/>
      <c r="AZ283" s="56"/>
      <c r="BA283" s="56"/>
      <c r="BB283" s="56"/>
      <c r="BC283" s="56"/>
      <c r="BD283" s="56"/>
      <c r="BE283" s="56"/>
      <c r="BF283" s="56"/>
      <c r="BG283" s="56"/>
      <c r="BH283" s="56"/>
      <c r="BI283" s="56"/>
      <c r="BJ283" s="56"/>
    </row>
    <row r="284" ht="15.75" customHeight="1">
      <c r="A284" s="56"/>
      <c r="B284" s="222"/>
      <c r="C284" s="56"/>
      <c r="D284" s="56"/>
      <c r="E284" s="56"/>
      <c r="F284" s="56"/>
      <c r="G284" s="56"/>
      <c r="H284" s="56"/>
      <c r="I284" s="56"/>
      <c r="J284" s="56"/>
      <c r="K284" s="56"/>
      <c r="L284" s="56"/>
      <c r="M284" s="56"/>
      <c r="N284" s="70"/>
      <c r="O284" s="56"/>
      <c r="P284" s="56"/>
      <c r="Q284" s="56"/>
      <c r="R284" s="70"/>
      <c r="S284" s="105"/>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c r="AS284" s="56"/>
      <c r="AT284" s="56"/>
      <c r="AU284" s="56"/>
      <c r="AV284" s="56"/>
      <c r="AW284" s="56"/>
      <c r="AX284" s="56"/>
      <c r="AY284" s="56"/>
      <c r="AZ284" s="56"/>
      <c r="BA284" s="56"/>
      <c r="BB284" s="56"/>
      <c r="BC284" s="56"/>
      <c r="BD284" s="56"/>
      <c r="BE284" s="56"/>
      <c r="BF284" s="56"/>
      <c r="BG284" s="56"/>
      <c r="BH284" s="56"/>
      <c r="BI284" s="56"/>
      <c r="BJ284" s="56"/>
    </row>
    <row r="285" ht="15.75" customHeight="1">
      <c r="A285" s="56"/>
      <c r="B285" s="222"/>
      <c r="C285" s="56"/>
      <c r="D285" s="56"/>
      <c r="E285" s="56"/>
      <c r="F285" s="56"/>
      <c r="G285" s="56"/>
      <c r="H285" s="56"/>
      <c r="I285" s="56"/>
      <c r="J285" s="56"/>
      <c r="K285" s="56"/>
      <c r="L285" s="56"/>
      <c r="M285" s="56"/>
      <c r="N285" s="70"/>
      <c r="O285" s="56"/>
      <c r="P285" s="56"/>
      <c r="Q285" s="56"/>
      <c r="R285" s="70"/>
      <c r="S285" s="105"/>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c r="AR285" s="56"/>
      <c r="AS285" s="56"/>
      <c r="AT285" s="56"/>
      <c r="AU285" s="56"/>
      <c r="AV285" s="56"/>
      <c r="AW285" s="56"/>
      <c r="AX285" s="56"/>
      <c r="AY285" s="56"/>
      <c r="AZ285" s="56"/>
      <c r="BA285" s="56"/>
      <c r="BB285" s="56"/>
      <c r="BC285" s="56"/>
      <c r="BD285" s="56"/>
      <c r="BE285" s="56"/>
      <c r="BF285" s="56"/>
      <c r="BG285" s="56"/>
      <c r="BH285" s="56"/>
      <c r="BI285" s="56"/>
      <c r="BJ285" s="56"/>
    </row>
    <row r="286" ht="15.75" customHeight="1">
      <c r="A286" s="56"/>
      <c r="B286" s="222"/>
      <c r="C286" s="56"/>
      <c r="D286" s="56"/>
      <c r="E286" s="56"/>
      <c r="F286" s="56"/>
      <c r="G286" s="56"/>
      <c r="H286" s="56"/>
      <c r="I286" s="56"/>
      <c r="J286" s="56"/>
      <c r="K286" s="56"/>
      <c r="L286" s="56"/>
      <c r="M286" s="56"/>
      <c r="N286" s="70"/>
      <c r="O286" s="56"/>
      <c r="P286" s="56"/>
      <c r="Q286" s="56"/>
      <c r="R286" s="70"/>
      <c r="S286" s="105"/>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c r="AS286" s="56"/>
      <c r="AT286" s="56"/>
      <c r="AU286" s="56"/>
      <c r="AV286" s="56"/>
      <c r="AW286" s="56"/>
      <c r="AX286" s="56"/>
      <c r="AY286" s="56"/>
      <c r="AZ286" s="56"/>
      <c r="BA286" s="56"/>
      <c r="BB286" s="56"/>
      <c r="BC286" s="56"/>
      <c r="BD286" s="56"/>
      <c r="BE286" s="56"/>
      <c r="BF286" s="56"/>
      <c r="BG286" s="56"/>
      <c r="BH286" s="56"/>
      <c r="BI286" s="56"/>
      <c r="BJ286" s="56"/>
    </row>
    <row r="287" ht="15.75" customHeight="1">
      <c r="A287" s="56"/>
      <c r="B287" s="222"/>
      <c r="C287" s="56"/>
      <c r="D287" s="56"/>
      <c r="E287" s="56"/>
      <c r="F287" s="56"/>
      <c r="G287" s="56"/>
      <c r="H287" s="56"/>
      <c r="I287" s="56"/>
      <c r="J287" s="56"/>
      <c r="K287" s="56"/>
      <c r="L287" s="56"/>
      <c r="M287" s="56"/>
      <c r="N287" s="70"/>
      <c r="O287" s="56"/>
      <c r="P287" s="56"/>
      <c r="Q287" s="56"/>
      <c r="R287" s="70"/>
      <c r="S287" s="105"/>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c r="AS287" s="56"/>
      <c r="AT287" s="56"/>
      <c r="AU287" s="56"/>
      <c r="AV287" s="56"/>
      <c r="AW287" s="56"/>
      <c r="AX287" s="56"/>
      <c r="AY287" s="56"/>
      <c r="AZ287" s="56"/>
      <c r="BA287" s="56"/>
      <c r="BB287" s="56"/>
      <c r="BC287" s="56"/>
      <c r="BD287" s="56"/>
      <c r="BE287" s="56"/>
      <c r="BF287" s="56"/>
      <c r="BG287" s="56"/>
      <c r="BH287" s="56"/>
      <c r="BI287" s="56"/>
      <c r="BJ287" s="56"/>
    </row>
    <row r="288" ht="15.75" customHeight="1">
      <c r="A288" s="56"/>
      <c r="B288" s="222"/>
      <c r="C288" s="56"/>
      <c r="D288" s="56"/>
      <c r="E288" s="56"/>
      <c r="F288" s="56"/>
      <c r="G288" s="56"/>
      <c r="H288" s="56"/>
      <c r="I288" s="56"/>
      <c r="J288" s="56"/>
      <c r="K288" s="56"/>
      <c r="L288" s="56"/>
      <c r="M288" s="56"/>
      <c r="N288" s="70"/>
      <c r="O288" s="56"/>
      <c r="P288" s="56"/>
      <c r="Q288" s="56"/>
      <c r="R288" s="70"/>
      <c r="S288" s="105"/>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c r="AS288" s="56"/>
      <c r="AT288" s="56"/>
      <c r="AU288" s="56"/>
      <c r="AV288" s="56"/>
      <c r="AW288" s="56"/>
      <c r="AX288" s="56"/>
      <c r="AY288" s="56"/>
      <c r="AZ288" s="56"/>
      <c r="BA288" s="56"/>
      <c r="BB288" s="56"/>
      <c r="BC288" s="56"/>
      <c r="BD288" s="56"/>
      <c r="BE288" s="56"/>
      <c r="BF288" s="56"/>
      <c r="BG288" s="56"/>
      <c r="BH288" s="56"/>
      <c r="BI288" s="56"/>
      <c r="BJ288" s="56"/>
    </row>
    <row r="289" ht="15.75" customHeight="1">
      <c r="A289" s="56"/>
      <c r="B289" s="222"/>
      <c r="C289" s="56"/>
      <c r="D289" s="56"/>
      <c r="E289" s="56"/>
      <c r="F289" s="56"/>
      <c r="G289" s="56"/>
      <c r="H289" s="56"/>
      <c r="I289" s="56"/>
      <c r="J289" s="56"/>
      <c r="K289" s="56"/>
      <c r="L289" s="56"/>
      <c r="M289" s="56"/>
      <c r="N289" s="70"/>
      <c r="O289" s="56"/>
      <c r="P289" s="56"/>
      <c r="Q289" s="56"/>
      <c r="R289" s="70"/>
      <c r="S289" s="105"/>
      <c r="T289" s="56"/>
      <c r="U289" s="56"/>
      <c r="V289" s="56"/>
      <c r="W289" s="56"/>
      <c r="X289" s="56"/>
      <c r="Y289" s="56"/>
      <c r="Z289" s="56"/>
      <c r="AA289" s="56"/>
      <c r="AB289" s="56"/>
      <c r="AC289" s="56"/>
      <c r="AD289" s="56"/>
      <c r="AE289" s="56"/>
      <c r="AF289" s="56"/>
      <c r="AG289" s="56"/>
      <c r="AH289" s="56"/>
      <c r="AI289" s="56"/>
      <c r="AJ289" s="56"/>
      <c r="AK289" s="56"/>
      <c r="AL289" s="56"/>
      <c r="AM289" s="56"/>
      <c r="AN289" s="56"/>
      <c r="AO289" s="56"/>
      <c r="AP289" s="56"/>
      <c r="AQ289" s="56"/>
      <c r="AR289" s="56"/>
      <c r="AS289" s="56"/>
      <c r="AT289" s="56"/>
      <c r="AU289" s="56"/>
      <c r="AV289" s="56"/>
      <c r="AW289" s="56"/>
      <c r="AX289" s="56"/>
      <c r="AY289" s="56"/>
      <c r="AZ289" s="56"/>
      <c r="BA289" s="56"/>
      <c r="BB289" s="56"/>
      <c r="BC289" s="56"/>
      <c r="BD289" s="56"/>
      <c r="BE289" s="56"/>
      <c r="BF289" s="56"/>
      <c r="BG289" s="56"/>
      <c r="BH289" s="56"/>
      <c r="BI289" s="56"/>
      <c r="BJ289" s="56"/>
    </row>
    <row r="290" ht="15.75" customHeight="1">
      <c r="A290" s="56"/>
      <c r="B290" s="222"/>
      <c r="C290" s="56"/>
      <c r="D290" s="56"/>
      <c r="E290" s="56"/>
      <c r="F290" s="56"/>
      <c r="G290" s="56"/>
      <c r="H290" s="56"/>
      <c r="I290" s="56"/>
      <c r="J290" s="56"/>
      <c r="K290" s="56"/>
      <c r="L290" s="56"/>
      <c r="M290" s="56"/>
      <c r="N290" s="70"/>
      <c r="O290" s="56"/>
      <c r="P290" s="56"/>
      <c r="Q290" s="56"/>
      <c r="R290" s="70"/>
      <c r="S290" s="105"/>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c r="AR290" s="56"/>
      <c r="AS290" s="56"/>
      <c r="AT290" s="56"/>
      <c r="AU290" s="56"/>
      <c r="AV290" s="56"/>
      <c r="AW290" s="56"/>
      <c r="AX290" s="56"/>
      <c r="AY290" s="56"/>
      <c r="AZ290" s="56"/>
      <c r="BA290" s="56"/>
      <c r="BB290" s="56"/>
      <c r="BC290" s="56"/>
      <c r="BD290" s="56"/>
      <c r="BE290" s="56"/>
      <c r="BF290" s="56"/>
      <c r="BG290" s="56"/>
      <c r="BH290" s="56"/>
      <c r="BI290" s="56"/>
      <c r="BJ290" s="56"/>
    </row>
    <row r="291" ht="15.75" customHeight="1">
      <c r="A291" s="56"/>
      <c r="B291" s="222"/>
      <c r="C291" s="56"/>
      <c r="D291" s="56"/>
      <c r="E291" s="56"/>
      <c r="F291" s="56"/>
      <c r="G291" s="56"/>
      <c r="H291" s="56"/>
      <c r="I291" s="56"/>
      <c r="J291" s="56"/>
      <c r="K291" s="56"/>
      <c r="L291" s="56"/>
      <c r="M291" s="56"/>
      <c r="N291" s="70"/>
      <c r="O291" s="56"/>
      <c r="P291" s="56"/>
      <c r="Q291" s="56"/>
      <c r="R291" s="70"/>
      <c r="S291" s="105"/>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c r="AR291" s="56"/>
      <c r="AS291" s="56"/>
      <c r="AT291" s="56"/>
      <c r="AU291" s="56"/>
      <c r="AV291" s="56"/>
      <c r="AW291" s="56"/>
      <c r="AX291" s="56"/>
      <c r="AY291" s="56"/>
      <c r="AZ291" s="56"/>
      <c r="BA291" s="56"/>
      <c r="BB291" s="56"/>
      <c r="BC291" s="56"/>
      <c r="BD291" s="56"/>
      <c r="BE291" s="56"/>
      <c r="BF291" s="56"/>
      <c r="BG291" s="56"/>
      <c r="BH291" s="56"/>
      <c r="BI291" s="56"/>
      <c r="BJ291" s="56"/>
    </row>
    <row r="292" ht="15.75" customHeight="1">
      <c r="A292" s="56"/>
      <c r="B292" s="222"/>
      <c r="C292" s="56"/>
      <c r="D292" s="56"/>
      <c r="E292" s="56"/>
      <c r="F292" s="56"/>
      <c r="G292" s="56"/>
      <c r="H292" s="56"/>
      <c r="I292" s="56"/>
      <c r="J292" s="56"/>
      <c r="K292" s="56"/>
      <c r="L292" s="56"/>
      <c r="M292" s="56"/>
      <c r="N292" s="70"/>
      <c r="O292" s="56"/>
      <c r="P292" s="56"/>
      <c r="Q292" s="56"/>
      <c r="R292" s="70"/>
      <c r="S292" s="105"/>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c r="AR292" s="56"/>
      <c r="AS292" s="56"/>
      <c r="AT292" s="56"/>
      <c r="AU292" s="56"/>
      <c r="AV292" s="56"/>
      <c r="AW292" s="56"/>
      <c r="AX292" s="56"/>
      <c r="AY292" s="56"/>
      <c r="AZ292" s="56"/>
      <c r="BA292" s="56"/>
      <c r="BB292" s="56"/>
      <c r="BC292" s="56"/>
      <c r="BD292" s="56"/>
      <c r="BE292" s="56"/>
      <c r="BF292" s="56"/>
      <c r="BG292" s="56"/>
      <c r="BH292" s="56"/>
      <c r="BI292" s="56"/>
      <c r="BJ292" s="56"/>
    </row>
    <row r="293" ht="15.75" customHeight="1">
      <c r="A293" s="56"/>
      <c r="B293" s="222"/>
      <c r="C293" s="56"/>
      <c r="D293" s="56"/>
      <c r="E293" s="56"/>
      <c r="F293" s="56"/>
      <c r="G293" s="56"/>
      <c r="H293" s="56"/>
      <c r="I293" s="56"/>
      <c r="J293" s="56"/>
      <c r="K293" s="56"/>
      <c r="L293" s="56"/>
      <c r="M293" s="56"/>
      <c r="N293" s="70"/>
      <c r="O293" s="56"/>
      <c r="P293" s="56"/>
      <c r="Q293" s="56"/>
      <c r="R293" s="70"/>
      <c r="S293" s="105"/>
      <c r="T293" s="56"/>
      <c r="U293" s="56"/>
      <c r="V293" s="56"/>
      <c r="W293" s="56"/>
      <c r="X293" s="56"/>
      <c r="Y293" s="56"/>
      <c r="Z293" s="56"/>
      <c r="AA293" s="56"/>
      <c r="AB293" s="56"/>
      <c r="AC293" s="56"/>
      <c r="AD293" s="56"/>
      <c r="AE293" s="56"/>
      <c r="AF293" s="56"/>
      <c r="AG293" s="56"/>
      <c r="AH293" s="56"/>
      <c r="AI293" s="56"/>
      <c r="AJ293" s="56"/>
      <c r="AK293" s="56"/>
      <c r="AL293" s="56"/>
      <c r="AM293" s="56"/>
      <c r="AN293" s="56"/>
      <c r="AO293" s="56"/>
      <c r="AP293" s="56"/>
      <c r="AQ293" s="56"/>
      <c r="AR293" s="56"/>
      <c r="AS293" s="56"/>
      <c r="AT293" s="56"/>
      <c r="AU293" s="56"/>
      <c r="AV293" s="56"/>
      <c r="AW293" s="56"/>
      <c r="AX293" s="56"/>
      <c r="AY293" s="56"/>
      <c r="AZ293" s="56"/>
      <c r="BA293" s="56"/>
      <c r="BB293" s="56"/>
      <c r="BC293" s="56"/>
      <c r="BD293" s="56"/>
      <c r="BE293" s="56"/>
      <c r="BF293" s="56"/>
      <c r="BG293" s="56"/>
      <c r="BH293" s="56"/>
      <c r="BI293" s="56"/>
      <c r="BJ293" s="56"/>
    </row>
    <row r="294" ht="15.75" customHeight="1">
      <c r="A294" s="56"/>
      <c r="B294" s="222"/>
      <c r="C294" s="56"/>
      <c r="D294" s="56"/>
      <c r="E294" s="56"/>
      <c r="F294" s="56"/>
      <c r="G294" s="56"/>
      <c r="H294" s="56"/>
      <c r="I294" s="56"/>
      <c r="J294" s="56"/>
      <c r="K294" s="56"/>
      <c r="L294" s="56"/>
      <c r="M294" s="56"/>
      <c r="N294" s="70"/>
      <c r="O294" s="56"/>
      <c r="P294" s="56"/>
      <c r="Q294" s="56"/>
      <c r="R294" s="70"/>
      <c r="S294" s="105"/>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c r="AR294" s="56"/>
      <c r="AS294" s="56"/>
      <c r="AT294" s="56"/>
      <c r="AU294" s="56"/>
      <c r="AV294" s="56"/>
      <c r="AW294" s="56"/>
      <c r="AX294" s="56"/>
      <c r="AY294" s="56"/>
      <c r="AZ294" s="56"/>
      <c r="BA294" s="56"/>
      <c r="BB294" s="56"/>
      <c r="BC294" s="56"/>
      <c r="BD294" s="56"/>
      <c r="BE294" s="56"/>
      <c r="BF294" s="56"/>
      <c r="BG294" s="56"/>
      <c r="BH294" s="56"/>
      <c r="BI294" s="56"/>
      <c r="BJ294" s="56"/>
    </row>
    <row r="295" ht="15.75" customHeight="1">
      <c r="A295" s="56"/>
      <c r="B295" s="222"/>
      <c r="C295" s="56"/>
      <c r="D295" s="56"/>
      <c r="E295" s="56"/>
      <c r="F295" s="56"/>
      <c r="G295" s="56"/>
      <c r="H295" s="56"/>
      <c r="I295" s="56"/>
      <c r="J295" s="56"/>
      <c r="K295" s="56"/>
      <c r="L295" s="56"/>
      <c r="M295" s="56"/>
      <c r="N295" s="70"/>
      <c r="O295" s="56"/>
      <c r="P295" s="56"/>
      <c r="Q295" s="56"/>
      <c r="R295" s="70"/>
      <c r="S295" s="105"/>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c r="AR295" s="56"/>
      <c r="AS295" s="56"/>
      <c r="AT295" s="56"/>
      <c r="AU295" s="56"/>
      <c r="AV295" s="56"/>
      <c r="AW295" s="56"/>
      <c r="AX295" s="56"/>
      <c r="AY295" s="56"/>
      <c r="AZ295" s="56"/>
      <c r="BA295" s="56"/>
      <c r="BB295" s="56"/>
      <c r="BC295" s="56"/>
      <c r="BD295" s="56"/>
      <c r="BE295" s="56"/>
      <c r="BF295" s="56"/>
      <c r="BG295" s="56"/>
      <c r="BH295" s="56"/>
      <c r="BI295" s="56"/>
      <c r="BJ295" s="56"/>
    </row>
    <row r="296" ht="15.75" customHeight="1">
      <c r="A296" s="56"/>
      <c r="B296" s="222"/>
      <c r="C296" s="56"/>
      <c r="D296" s="56"/>
      <c r="E296" s="56"/>
      <c r="F296" s="56"/>
      <c r="G296" s="56"/>
      <c r="H296" s="56"/>
      <c r="I296" s="56"/>
      <c r="J296" s="56"/>
      <c r="K296" s="56"/>
      <c r="L296" s="56"/>
      <c r="M296" s="56"/>
      <c r="N296" s="70"/>
      <c r="O296" s="56"/>
      <c r="P296" s="56"/>
      <c r="Q296" s="56"/>
      <c r="R296" s="70"/>
      <c r="S296" s="105"/>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c r="AR296" s="56"/>
      <c r="AS296" s="56"/>
      <c r="AT296" s="56"/>
      <c r="AU296" s="56"/>
      <c r="AV296" s="56"/>
      <c r="AW296" s="56"/>
      <c r="AX296" s="56"/>
      <c r="AY296" s="56"/>
      <c r="AZ296" s="56"/>
      <c r="BA296" s="56"/>
      <c r="BB296" s="56"/>
      <c r="BC296" s="56"/>
      <c r="BD296" s="56"/>
      <c r="BE296" s="56"/>
      <c r="BF296" s="56"/>
      <c r="BG296" s="56"/>
      <c r="BH296" s="56"/>
      <c r="BI296" s="56"/>
      <c r="BJ296" s="56"/>
    </row>
    <row r="297" ht="15.75" customHeight="1">
      <c r="A297" s="56"/>
      <c r="B297" s="222"/>
      <c r="C297" s="56"/>
      <c r="D297" s="56"/>
      <c r="E297" s="56"/>
      <c r="F297" s="56"/>
      <c r="G297" s="56"/>
      <c r="H297" s="56"/>
      <c r="I297" s="56"/>
      <c r="J297" s="56"/>
      <c r="K297" s="56"/>
      <c r="L297" s="56"/>
      <c r="M297" s="56"/>
      <c r="N297" s="70"/>
      <c r="O297" s="56"/>
      <c r="P297" s="56"/>
      <c r="Q297" s="56"/>
      <c r="R297" s="70"/>
      <c r="S297" s="105"/>
      <c r="T297" s="56"/>
      <c r="U297" s="56"/>
      <c r="V297" s="56"/>
      <c r="W297" s="56"/>
      <c r="X297" s="56"/>
      <c r="Y297" s="56"/>
      <c r="Z297" s="56"/>
      <c r="AA297" s="56"/>
      <c r="AB297" s="56"/>
      <c r="AC297" s="56"/>
      <c r="AD297" s="56"/>
      <c r="AE297" s="56"/>
      <c r="AF297" s="56"/>
      <c r="AG297" s="56"/>
      <c r="AH297" s="56"/>
      <c r="AI297" s="56"/>
      <c r="AJ297" s="56"/>
      <c r="AK297" s="56"/>
      <c r="AL297" s="56"/>
      <c r="AM297" s="56"/>
      <c r="AN297" s="56"/>
      <c r="AO297" s="56"/>
      <c r="AP297" s="56"/>
      <c r="AQ297" s="56"/>
      <c r="AR297" s="56"/>
      <c r="AS297" s="56"/>
      <c r="AT297" s="56"/>
      <c r="AU297" s="56"/>
      <c r="AV297" s="56"/>
      <c r="AW297" s="56"/>
      <c r="AX297" s="56"/>
      <c r="AY297" s="56"/>
      <c r="AZ297" s="56"/>
      <c r="BA297" s="56"/>
      <c r="BB297" s="56"/>
      <c r="BC297" s="56"/>
      <c r="BD297" s="56"/>
      <c r="BE297" s="56"/>
      <c r="BF297" s="56"/>
      <c r="BG297" s="56"/>
      <c r="BH297" s="56"/>
      <c r="BI297" s="56"/>
      <c r="BJ297" s="56"/>
    </row>
    <row r="298" ht="15.75" customHeight="1">
      <c r="A298" s="56"/>
      <c r="B298" s="222"/>
      <c r="C298" s="56"/>
      <c r="D298" s="56"/>
      <c r="E298" s="56"/>
      <c r="F298" s="56"/>
      <c r="G298" s="56"/>
      <c r="H298" s="56"/>
      <c r="I298" s="56"/>
      <c r="J298" s="56"/>
      <c r="K298" s="56"/>
      <c r="L298" s="56"/>
      <c r="M298" s="56"/>
      <c r="N298" s="70"/>
      <c r="O298" s="56"/>
      <c r="P298" s="56"/>
      <c r="Q298" s="56"/>
      <c r="R298" s="70"/>
      <c r="S298" s="105"/>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c r="AR298" s="56"/>
      <c r="AS298" s="56"/>
      <c r="AT298" s="56"/>
      <c r="AU298" s="56"/>
      <c r="AV298" s="56"/>
      <c r="AW298" s="56"/>
      <c r="AX298" s="56"/>
      <c r="AY298" s="56"/>
      <c r="AZ298" s="56"/>
      <c r="BA298" s="56"/>
      <c r="BB298" s="56"/>
      <c r="BC298" s="56"/>
      <c r="BD298" s="56"/>
      <c r="BE298" s="56"/>
      <c r="BF298" s="56"/>
      <c r="BG298" s="56"/>
      <c r="BH298" s="56"/>
      <c r="BI298" s="56"/>
      <c r="BJ298" s="56"/>
    </row>
    <row r="299" ht="15.75" customHeight="1">
      <c r="A299" s="56"/>
      <c r="B299" s="222"/>
      <c r="C299" s="56"/>
      <c r="D299" s="56"/>
      <c r="E299" s="56"/>
      <c r="F299" s="56"/>
      <c r="G299" s="56"/>
      <c r="H299" s="56"/>
      <c r="I299" s="56"/>
      <c r="J299" s="56"/>
      <c r="K299" s="56"/>
      <c r="L299" s="56"/>
      <c r="M299" s="56"/>
      <c r="N299" s="70"/>
      <c r="O299" s="56"/>
      <c r="P299" s="56"/>
      <c r="Q299" s="56"/>
      <c r="R299" s="70"/>
      <c r="S299" s="105"/>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c r="AR299" s="56"/>
      <c r="AS299" s="56"/>
      <c r="AT299" s="56"/>
      <c r="AU299" s="56"/>
      <c r="AV299" s="56"/>
      <c r="AW299" s="56"/>
      <c r="AX299" s="56"/>
      <c r="AY299" s="56"/>
      <c r="AZ299" s="56"/>
      <c r="BA299" s="56"/>
      <c r="BB299" s="56"/>
      <c r="BC299" s="56"/>
      <c r="BD299" s="56"/>
      <c r="BE299" s="56"/>
      <c r="BF299" s="56"/>
      <c r="BG299" s="56"/>
      <c r="BH299" s="56"/>
      <c r="BI299" s="56"/>
      <c r="BJ299" s="56"/>
    </row>
    <row r="300" ht="15.75" customHeight="1">
      <c r="A300" s="56"/>
      <c r="B300" s="222"/>
      <c r="C300" s="56"/>
      <c r="D300" s="56"/>
      <c r="E300" s="56"/>
      <c r="F300" s="56"/>
      <c r="G300" s="56"/>
      <c r="H300" s="56"/>
      <c r="I300" s="56"/>
      <c r="J300" s="56"/>
      <c r="K300" s="56"/>
      <c r="L300" s="56"/>
      <c r="M300" s="56"/>
      <c r="N300" s="70"/>
      <c r="O300" s="56"/>
      <c r="P300" s="56"/>
      <c r="Q300" s="56"/>
      <c r="R300" s="70"/>
      <c r="S300" s="105"/>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c r="AR300" s="56"/>
      <c r="AS300" s="56"/>
      <c r="AT300" s="56"/>
      <c r="AU300" s="56"/>
      <c r="AV300" s="56"/>
      <c r="AW300" s="56"/>
      <c r="AX300" s="56"/>
      <c r="AY300" s="56"/>
      <c r="AZ300" s="56"/>
      <c r="BA300" s="56"/>
      <c r="BB300" s="56"/>
      <c r="BC300" s="56"/>
      <c r="BD300" s="56"/>
      <c r="BE300" s="56"/>
      <c r="BF300" s="56"/>
      <c r="BG300" s="56"/>
      <c r="BH300" s="56"/>
      <c r="BI300" s="56"/>
      <c r="BJ300" s="56"/>
    </row>
    <row r="301" ht="15.75" customHeight="1">
      <c r="A301" s="56"/>
      <c r="B301" s="222"/>
      <c r="C301" s="56"/>
      <c r="D301" s="56"/>
      <c r="E301" s="56"/>
      <c r="F301" s="56"/>
      <c r="G301" s="56"/>
      <c r="H301" s="56"/>
      <c r="I301" s="56"/>
      <c r="J301" s="56"/>
      <c r="K301" s="56"/>
      <c r="L301" s="56"/>
      <c r="M301" s="56"/>
      <c r="N301" s="70"/>
      <c r="O301" s="56"/>
      <c r="P301" s="56"/>
      <c r="Q301" s="56"/>
      <c r="R301" s="70"/>
      <c r="S301" s="105"/>
      <c r="T301" s="56"/>
      <c r="U301" s="56"/>
      <c r="V301" s="56"/>
      <c r="W301" s="56"/>
      <c r="X301" s="56"/>
      <c r="Y301" s="56"/>
      <c r="Z301" s="56"/>
      <c r="AA301" s="56"/>
      <c r="AB301" s="56"/>
      <c r="AC301" s="56"/>
      <c r="AD301" s="56"/>
      <c r="AE301" s="56"/>
      <c r="AF301" s="56"/>
      <c r="AG301" s="56"/>
      <c r="AH301" s="56"/>
      <c r="AI301" s="56"/>
      <c r="AJ301" s="56"/>
      <c r="AK301" s="56"/>
      <c r="AL301" s="56"/>
      <c r="AM301" s="56"/>
      <c r="AN301" s="56"/>
      <c r="AO301" s="56"/>
      <c r="AP301" s="56"/>
      <c r="AQ301" s="56"/>
      <c r="AR301" s="56"/>
      <c r="AS301" s="56"/>
      <c r="AT301" s="56"/>
      <c r="AU301" s="56"/>
      <c r="AV301" s="56"/>
      <c r="AW301" s="56"/>
      <c r="AX301" s="56"/>
      <c r="AY301" s="56"/>
      <c r="AZ301" s="56"/>
      <c r="BA301" s="56"/>
      <c r="BB301" s="56"/>
      <c r="BC301" s="56"/>
      <c r="BD301" s="56"/>
      <c r="BE301" s="56"/>
      <c r="BF301" s="56"/>
      <c r="BG301" s="56"/>
      <c r="BH301" s="56"/>
      <c r="BI301" s="56"/>
      <c r="BJ301" s="56"/>
    </row>
    <row r="302" ht="15.75" customHeight="1">
      <c r="A302" s="56"/>
      <c r="B302" s="222"/>
      <c r="C302" s="56"/>
      <c r="D302" s="56"/>
      <c r="E302" s="56"/>
      <c r="F302" s="56"/>
      <c r="G302" s="56"/>
      <c r="H302" s="56"/>
      <c r="I302" s="56"/>
      <c r="J302" s="56"/>
      <c r="K302" s="56"/>
      <c r="L302" s="56"/>
      <c r="M302" s="56"/>
      <c r="N302" s="70"/>
      <c r="O302" s="56"/>
      <c r="P302" s="56"/>
      <c r="Q302" s="56"/>
      <c r="R302" s="70"/>
      <c r="S302" s="105"/>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c r="AR302" s="56"/>
      <c r="AS302" s="56"/>
      <c r="AT302" s="56"/>
      <c r="AU302" s="56"/>
      <c r="AV302" s="56"/>
      <c r="AW302" s="56"/>
      <c r="AX302" s="56"/>
      <c r="AY302" s="56"/>
      <c r="AZ302" s="56"/>
      <c r="BA302" s="56"/>
      <c r="BB302" s="56"/>
      <c r="BC302" s="56"/>
      <c r="BD302" s="56"/>
      <c r="BE302" s="56"/>
      <c r="BF302" s="56"/>
      <c r="BG302" s="56"/>
      <c r="BH302" s="56"/>
      <c r="BI302" s="56"/>
      <c r="BJ302" s="56"/>
    </row>
    <row r="303" ht="15.75" customHeight="1">
      <c r="A303" s="56"/>
      <c r="B303" s="222"/>
      <c r="C303" s="56"/>
      <c r="D303" s="56"/>
      <c r="E303" s="56"/>
      <c r="F303" s="56"/>
      <c r="G303" s="56"/>
      <c r="H303" s="56"/>
      <c r="I303" s="56"/>
      <c r="J303" s="56"/>
      <c r="K303" s="56"/>
      <c r="L303" s="56"/>
      <c r="M303" s="56"/>
      <c r="N303" s="70"/>
      <c r="O303" s="56"/>
      <c r="P303" s="56"/>
      <c r="Q303" s="56"/>
      <c r="R303" s="70"/>
      <c r="S303" s="105"/>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c r="AR303" s="56"/>
      <c r="AS303" s="56"/>
      <c r="AT303" s="56"/>
      <c r="AU303" s="56"/>
      <c r="AV303" s="56"/>
      <c r="AW303" s="56"/>
      <c r="AX303" s="56"/>
      <c r="AY303" s="56"/>
      <c r="AZ303" s="56"/>
      <c r="BA303" s="56"/>
      <c r="BB303" s="56"/>
      <c r="BC303" s="56"/>
      <c r="BD303" s="56"/>
      <c r="BE303" s="56"/>
      <c r="BF303" s="56"/>
      <c r="BG303" s="56"/>
      <c r="BH303" s="56"/>
      <c r="BI303" s="56"/>
      <c r="BJ303" s="56"/>
    </row>
    <row r="304" ht="15.75" customHeight="1">
      <c r="A304" s="56"/>
      <c r="B304" s="222"/>
      <c r="C304" s="56"/>
      <c r="D304" s="56"/>
      <c r="E304" s="56"/>
      <c r="F304" s="56"/>
      <c r="G304" s="56"/>
      <c r="H304" s="56"/>
      <c r="I304" s="56"/>
      <c r="J304" s="56"/>
      <c r="K304" s="56"/>
      <c r="L304" s="56"/>
      <c r="M304" s="56"/>
      <c r="N304" s="70"/>
      <c r="O304" s="56"/>
      <c r="P304" s="56"/>
      <c r="Q304" s="56"/>
      <c r="R304" s="70"/>
      <c r="S304" s="105"/>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c r="AR304" s="56"/>
      <c r="AS304" s="56"/>
      <c r="AT304" s="56"/>
      <c r="AU304" s="56"/>
      <c r="AV304" s="56"/>
      <c r="AW304" s="56"/>
      <c r="AX304" s="56"/>
      <c r="AY304" s="56"/>
      <c r="AZ304" s="56"/>
      <c r="BA304" s="56"/>
      <c r="BB304" s="56"/>
      <c r="BC304" s="56"/>
      <c r="BD304" s="56"/>
      <c r="BE304" s="56"/>
      <c r="BF304" s="56"/>
      <c r="BG304" s="56"/>
      <c r="BH304" s="56"/>
      <c r="BI304" s="56"/>
      <c r="BJ304" s="56"/>
    </row>
    <row r="305" ht="15.75" customHeight="1">
      <c r="A305" s="56"/>
      <c r="B305" s="222"/>
      <c r="C305" s="56"/>
      <c r="D305" s="56"/>
      <c r="E305" s="56"/>
      <c r="F305" s="56"/>
      <c r="G305" s="56"/>
      <c r="H305" s="56"/>
      <c r="I305" s="56"/>
      <c r="J305" s="56"/>
      <c r="K305" s="56"/>
      <c r="L305" s="56"/>
      <c r="M305" s="56"/>
      <c r="N305" s="70"/>
      <c r="O305" s="56"/>
      <c r="P305" s="56"/>
      <c r="Q305" s="56"/>
      <c r="R305" s="70"/>
      <c r="S305" s="105"/>
      <c r="T305" s="56"/>
      <c r="U305" s="56"/>
      <c r="V305" s="56"/>
      <c r="W305" s="56"/>
      <c r="X305" s="56"/>
      <c r="Y305" s="56"/>
      <c r="Z305" s="56"/>
      <c r="AA305" s="56"/>
      <c r="AB305" s="56"/>
      <c r="AC305" s="56"/>
      <c r="AD305" s="56"/>
      <c r="AE305" s="56"/>
      <c r="AF305" s="56"/>
      <c r="AG305" s="56"/>
      <c r="AH305" s="56"/>
      <c r="AI305" s="56"/>
      <c r="AJ305" s="56"/>
      <c r="AK305" s="56"/>
      <c r="AL305" s="56"/>
      <c r="AM305" s="56"/>
      <c r="AN305" s="56"/>
      <c r="AO305" s="56"/>
      <c r="AP305" s="56"/>
      <c r="AQ305" s="56"/>
      <c r="AR305" s="56"/>
      <c r="AS305" s="56"/>
      <c r="AT305" s="56"/>
      <c r="AU305" s="56"/>
      <c r="AV305" s="56"/>
      <c r="AW305" s="56"/>
      <c r="AX305" s="56"/>
      <c r="AY305" s="56"/>
      <c r="AZ305" s="56"/>
      <c r="BA305" s="56"/>
      <c r="BB305" s="56"/>
      <c r="BC305" s="56"/>
      <c r="BD305" s="56"/>
      <c r="BE305" s="56"/>
      <c r="BF305" s="56"/>
      <c r="BG305" s="56"/>
      <c r="BH305" s="56"/>
      <c r="BI305" s="56"/>
      <c r="BJ305" s="56"/>
    </row>
    <row r="306" ht="15.75" customHeight="1">
      <c r="A306" s="56"/>
      <c r="B306" s="222"/>
      <c r="C306" s="56"/>
      <c r="D306" s="56"/>
      <c r="E306" s="56"/>
      <c r="F306" s="56"/>
      <c r="G306" s="56"/>
      <c r="H306" s="56"/>
      <c r="I306" s="56"/>
      <c r="J306" s="56"/>
      <c r="K306" s="56"/>
      <c r="L306" s="56"/>
      <c r="M306" s="56"/>
      <c r="N306" s="70"/>
      <c r="O306" s="56"/>
      <c r="P306" s="56"/>
      <c r="Q306" s="56"/>
      <c r="R306" s="70"/>
      <c r="S306" s="105"/>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c r="AR306" s="56"/>
      <c r="AS306" s="56"/>
      <c r="AT306" s="56"/>
      <c r="AU306" s="56"/>
      <c r="AV306" s="56"/>
      <c r="AW306" s="56"/>
      <c r="AX306" s="56"/>
      <c r="AY306" s="56"/>
      <c r="AZ306" s="56"/>
      <c r="BA306" s="56"/>
      <c r="BB306" s="56"/>
      <c r="BC306" s="56"/>
      <c r="BD306" s="56"/>
      <c r="BE306" s="56"/>
      <c r="BF306" s="56"/>
      <c r="BG306" s="56"/>
      <c r="BH306" s="56"/>
      <c r="BI306" s="56"/>
      <c r="BJ306" s="56"/>
    </row>
    <row r="307" ht="15.75" customHeight="1">
      <c r="A307" s="56"/>
      <c r="B307" s="222"/>
      <c r="C307" s="56"/>
      <c r="D307" s="56"/>
      <c r="E307" s="56"/>
      <c r="F307" s="56"/>
      <c r="G307" s="56"/>
      <c r="H307" s="56"/>
      <c r="I307" s="56"/>
      <c r="J307" s="56"/>
      <c r="K307" s="56"/>
      <c r="L307" s="56"/>
      <c r="M307" s="56"/>
      <c r="N307" s="70"/>
      <c r="O307" s="56"/>
      <c r="P307" s="56"/>
      <c r="Q307" s="56"/>
      <c r="R307" s="70"/>
      <c r="S307" s="105"/>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c r="AR307" s="56"/>
      <c r="AS307" s="56"/>
      <c r="AT307" s="56"/>
      <c r="AU307" s="56"/>
      <c r="AV307" s="56"/>
      <c r="AW307" s="56"/>
      <c r="AX307" s="56"/>
      <c r="AY307" s="56"/>
      <c r="AZ307" s="56"/>
      <c r="BA307" s="56"/>
      <c r="BB307" s="56"/>
      <c r="BC307" s="56"/>
      <c r="BD307" s="56"/>
      <c r="BE307" s="56"/>
      <c r="BF307" s="56"/>
      <c r="BG307" s="56"/>
      <c r="BH307" s="56"/>
      <c r="BI307" s="56"/>
      <c r="BJ307" s="56"/>
    </row>
    <row r="308" ht="15.75" customHeight="1">
      <c r="A308" s="56"/>
      <c r="B308" s="222"/>
      <c r="C308" s="56"/>
      <c r="D308" s="56"/>
      <c r="E308" s="56"/>
      <c r="F308" s="56"/>
      <c r="G308" s="56"/>
      <c r="H308" s="56"/>
      <c r="I308" s="56"/>
      <c r="J308" s="56"/>
      <c r="K308" s="56"/>
      <c r="L308" s="56"/>
      <c r="M308" s="56"/>
      <c r="N308" s="70"/>
      <c r="O308" s="56"/>
      <c r="P308" s="56"/>
      <c r="Q308" s="56"/>
      <c r="R308" s="70"/>
      <c r="S308" s="105"/>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c r="AR308" s="56"/>
      <c r="AS308" s="56"/>
      <c r="AT308" s="56"/>
      <c r="AU308" s="56"/>
      <c r="AV308" s="56"/>
      <c r="AW308" s="56"/>
      <c r="AX308" s="56"/>
      <c r="AY308" s="56"/>
      <c r="AZ308" s="56"/>
      <c r="BA308" s="56"/>
      <c r="BB308" s="56"/>
      <c r="BC308" s="56"/>
      <c r="BD308" s="56"/>
      <c r="BE308" s="56"/>
      <c r="BF308" s="56"/>
      <c r="BG308" s="56"/>
      <c r="BH308" s="56"/>
      <c r="BI308" s="56"/>
      <c r="BJ308" s="56"/>
    </row>
    <row r="309" ht="15.75" customHeight="1">
      <c r="A309" s="56"/>
      <c r="B309" s="222"/>
      <c r="C309" s="56"/>
      <c r="D309" s="56"/>
      <c r="E309" s="56"/>
      <c r="F309" s="56"/>
      <c r="G309" s="56"/>
      <c r="H309" s="56"/>
      <c r="I309" s="56"/>
      <c r="J309" s="56"/>
      <c r="K309" s="56"/>
      <c r="L309" s="56"/>
      <c r="M309" s="56"/>
      <c r="N309" s="70"/>
      <c r="O309" s="56"/>
      <c r="P309" s="56"/>
      <c r="Q309" s="56"/>
      <c r="R309" s="70"/>
      <c r="S309" s="105"/>
      <c r="T309" s="56"/>
      <c r="U309" s="56"/>
      <c r="V309" s="56"/>
      <c r="W309" s="56"/>
      <c r="X309" s="56"/>
      <c r="Y309" s="56"/>
      <c r="Z309" s="56"/>
      <c r="AA309" s="56"/>
      <c r="AB309" s="56"/>
      <c r="AC309" s="56"/>
      <c r="AD309" s="56"/>
      <c r="AE309" s="56"/>
      <c r="AF309" s="56"/>
      <c r="AG309" s="56"/>
      <c r="AH309" s="56"/>
      <c r="AI309" s="56"/>
      <c r="AJ309" s="56"/>
      <c r="AK309" s="56"/>
      <c r="AL309" s="56"/>
      <c r="AM309" s="56"/>
      <c r="AN309" s="56"/>
      <c r="AO309" s="56"/>
      <c r="AP309" s="56"/>
      <c r="AQ309" s="56"/>
      <c r="AR309" s="56"/>
      <c r="AS309" s="56"/>
      <c r="AT309" s="56"/>
      <c r="AU309" s="56"/>
      <c r="AV309" s="56"/>
      <c r="AW309" s="56"/>
      <c r="AX309" s="56"/>
      <c r="AY309" s="56"/>
      <c r="AZ309" s="56"/>
      <c r="BA309" s="56"/>
      <c r="BB309" s="56"/>
      <c r="BC309" s="56"/>
      <c r="BD309" s="56"/>
      <c r="BE309" s="56"/>
      <c r="BF309" s="56"/>
      <c r="BG309" s="56"/>
      <c r="BH309" s="56"/>
      <c r="BI309" s="56"/>
      <c r="BJ309" s="56"/>
    </row>
    <row r="310" ht="15.75" customHeight="1">
      <c r="A310" s="56"/>
      <c r="B310" s="222"/>
      <c r="C310" s="56"/>
      <c r="D310" s="56"/>
      <c r="E310" s="56"/>
      <c r="F310" s="56"/>
      <c r="G310" s="56"/>
      <c r="H310" s="56"/>
      <c r="I310" s="56"/>
      <c r="J310" s="56"/>
      <c r="K310" s="56"/>
      <c r="L310" s="56"/>
      <c r="M310" s="56"/>
      <c r="N310" s="70"/>
      <c r="O310" s="56"/>
      <c r="P310" s="56"/>
      <c r="Q310" s="56"/>
      <c r="R310" s="70"/>
      <c r="S310" s="105"/>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c r="BJ310" s="56"/>
    </row>
    <row r="311" ht="15.75" customHeight="1">
      <c r="A311" s="56"/>
      <c r="B311" s="222"/>
      <c r="C311" s="56"/>
      <c r="D311" s="56"/>
      <c r="E311" s="56"/>
      <c r="F311" s="56"/>
      <c r="G311" s="56"/>
      <c r="H311" s="56"/>
      <c r="I311" s="56"/>
      <c r="J311" s="56"/>
      <c r="K311" s="56"/>
      <c r="L311" s="56"/>
      <c r="M311" s="56"/>
      <c r="N311" s="70"/>
      <c r="O311" s="56"/>
      <c r="P311" s="56"/>
      <c r="Q311" s="56"/>
      <c r="R311" s="70"/>
      <c r="S311" s="105"/>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c r="AR311" s="56"/>
      <c r="AS311" s="56"/>
      <c r="AT311" s="56"/>
      <c r="AU311" s="56"/>
      <c r="AV311" s="56"/>
      <c r="AW311" s="56"/>
      <c r="AX311" s="56"/>
      <c r="AY311" s="56"/>
      <c r="AZ311" s="56"/>
      <c r="BA311" s="56"/>
      <c r="BB311" s="56"/>
      <c r="BC311" s="56"/>
      <c r="BD311" s="56"/>
      <c r="BE311" s="56"/>
      <c r="BF311" s="56"/>
      <c r="BG311" s="56"/>
      <c r="BH311" s="56"/>
      <c r="BI311" s="56"/>
      <c r="BJ311" s="56"/>
    </row>
    <row r="312" ht="15.75" customHeight="1">
      <c r="A312" s="56"/>
      <c r="B312" s="222"/>
      <c r="C312" s="56"/>
      <c r="D312" s="56"/>
      <c r="E312" s="56"/>
      <c r="F312" s="56"/>
      <c r="G312" s="56"/>
      <c r="H312" s="56"/>
      <c r="I312" s="56"/>
      <c r="J312" s="56"/>
      <c r="K312" s="56"/>
      <c r="L312" s="56"/>
      <c r="M312" s="56"/>
      <c r="N312" s="70"/>
      <c r="O312" s="56"/>
      <c r="P312" s="56"/>
      <c r="Q312" s="56"/>
      <c r="R312" s="70"/>
      <c r="S312" s="105"/>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c r="AP312" s="56"/>
      <c r="AQ312" s="56"/>
      <c r="AR312" s="56"/>
      <c r="AS312" s="56"/>
      <c r="AT312" s="56"/>
      <c r="AU312" s="56"/>
      <c r="AV312" s="56"/>
      <c r="AW312" s="56"/>
      <c r="AX312" s="56"/>
      <c r="AY312" s="56"/>
      <c r="AZ312" s="56"/>
      <c r="BA312" s="56"/>
      <c r="BB312" s="56"/>
      <c r="BC312" s="56"/>
      <c r="BD312" s="56"/>
      <c r="BE312" s="56"/>
      <c r="BF312" s="56"/>
      <c r="BG312" s="56"/>
      <c r="BH312" s="56"/>
      <c r="BI312" s="56"/>
      <c r="BJ312" s="56"/>
    </row>
    <row r="313" ht="15.75" customHeight="1">
      <c r="A313" s="56"/>
      <c r="B313" s="222"/>
      <c r="C313" s="56"/>
      <c r="D313" s="56"/>
      <c r="E313" s="56"/>
      <c r="F313" s="56"/>
      <c r="G313" s="56"/>
      <c r="H313" s="56"/>
      <c r="I313" s="56"/>
      <c r="J313" s="56"/>
      <c r="K313" s="56"/>
      <c r="L313" s="56"/>
      <c r="M313" s="56"/>
      <c r="N313" s="70"/>
      <c r="O313" s="56"/>
      <c r="P313" s="56"/>
      <c r="Q313" s="56"/>
      <c r="R313" s="70"/>
      <c r="S313" s="105"/>
      <c r="T313" s="56"/>
      <c r="U313" s="56"/>
      <c r="V313" s="56"/>
      <c r="W313" s="56"/>
      <c r="X313" s="56"/>
      <c r="Y313" s="56"/>
      <c r="Z313" s="56"/>
      <c r="AA313" s="56"/>
      <c r="AB313" s="56"/>
      <c r="AC313" s="56"/>
      <c r="AD313" s="56"/>
      <c r="AE313" s="56"/>
      <c r="AF313" s="56"/>
      <c r="AG313" s="56"/>
      <c r="AH313" s="56"/>
      <c r="AI313" s="56"/>
      <c r="AJ313" s="56"/>
      <c r="AK313" s="56"/>
      <c r="AL313" s="56"/>
      <c r="AM313" s="56"/>
      <c r="AN313" s="56"/>
      <c r="AO313" s="56"/>
      <c r="AP313" s="56"/>
      <c r="AQ313" s="56"/>
      <c r="AR313" s="56"/>
      <c r="AS313" s="56"/>
      <c r="AT313" s="56"/>
      <c r="AU313" s="56"/>
      <c r="AV313" s="56"/>
      <c r="AW313" s="56"/>
      <c r="AX313" s="56"/>
      <c r="AY313" s="56"/>
      <c r="AZ313" s="56"/>
      <c r="BA313" s="56"/>
      <c r="BB313" s="56"/>
      <c r="BC313" s="56"/>
      <c r="BD313" s="56"/>
      <c r="BE313" s="56"/>
      <c r="BF313" s="56"/>
      <c r="BG313" s="56"/>
      <c r="BH313" s="56"/>
      <c r="BI313" s="56"/>
      <c r="BJ313" s="56"/>
    </row>
    <row r="314" ht="15.75" customHeight="1">
      <c r="A314" s="56"/>
      <c r="B314" s="222"/>
      <c r="C314" s="56"/>
      <c r="D314" s="56"/>
      <c r="E314" s="56"/>
      <c r="F314" s="56"/>
      <c r="G314" s="56"/>
      <c r="H314" s="56"/>
      <c r="I314" s="56"/>
      <c r="J314" s="56"/>
      <c r="K314" s="56"/>
      <c r="L314" s="56"/>
      <c r="M314" s="56"/>
      <c r="N314" s="70"/>
      <c r="O314" s="56"/>
      <c r="P314" s="56"/>
      <c r="Q314" s="56"/>
      <c r="R314" s="70"/>
      <c r="S314" s="105"/>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c r="AR314" s="56"/>
      <c r="AS314" s="56"/>
      <c r="AT314" s="56"/>
      <c r="AU314" s="56"/>
      <c r="AV314" s="56"/>
      <c r="AW314" s="56"/>
      <c r="AX314" s="56"/>
      <c r="AY314" s="56"/>
      <c r="AZ314" s="56"/>
      <c r="BA314" s="56"/>
      <c r="BB314" s="56"/>
      <c r="BC314" s="56"/>
      <c r="BD314" s="56"/>
      <c r="BE314" s="56"/>
      <c r="BF314" s="56"/>
      <c r="BG314" s="56"/>
      <c r="BH314" s="56"/>
      <c r="BI314" s="56"/>
      <c r="BJ314" s="56"/>
    </row>
    <row r="315" ht="15.75" customHeight="1">
      <c r="A315" s="56"/>
      <c r="B315" s="222"/>
      <c r="C315" s="56"/>
      <c r="D315" s="56"/>
      <c r="E315" s="56"/>
      <c r="F315" s="56"/>
      <c r="G315" s="56"/>
      <c r="H315" s="56"/>
      <c r="I315" s="56"/>
      <c r="J315" s="56"/>
      <c r="K315" s="56"/>
      <c r="L315" s="56"/>
      <c r="M315" s="56"/>
      <c r="N315" s="70"/>
      <c r="O315" s="56"/>
      <c r="P315" s="56"/>
      <c r="Q315" s="56"/>
      <c r="R315" s="70"/>
      <c r="S315" s="105"/>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c r="AR315" s="56"/>
      <c r="AS315" s="56"/>
      <c r="AT315" s="56"/>
      <c r="AU315" s="56"/>
      <c r="AV315" s="56"/>
      <c r="AW315" s="56"/>
      <c r="AX315" s="56"/>
      <c r="AY315" s="56"/>
      <c r="AZ315" s="56"/>
      <c r="BA315" s="56"/>
      <c r="BB315" s="56"/>
      <c r="BC315" s="56"/>
      <c r="BD315" s="56"/>
      <c r="BE315" s="56"/>
      <c r="BF315" s="56"/>
      <c r="BG315" s="56"/>
      <c r="BH315" s="56"/>
      <c r="BI315" s="56"/>
      <c r="BJ315" s="56"/>
    </row>
    <row r="316" ht="15.75" customHeight="1">
      <c r="A316" s="56"/>
      <c r="B316" s="222"/>
      <c r="C316" s="56"/>
      <c r="D316" s="56"/>
      <c r="E316" s="56"/>
      <c r="F316" s="56"/>
      <c r="G316" s="56"/>
      <c r="H316" s="56"/>
      <c r="I316" s="56"/>
      <c r="J316" s="56"/>
      <c r="K316" s="56"/>
      <c r="L316" s="56"/>
      <c r="M316" s="56"/>
      <c r="N316" s="70"/>
      <c r="O316" s="56"/>
      <c r="P316" s="56"/>
      <c r="Q316" s="56"/>
      <c r="R316" s="70"/>
      <c r="S316" s="105"/>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c r="AS316" s="56"/>
      <c r="AT316" s="56"/>
      <c r="AU316" s="56"/>
      <c r="AV316" s="56"/>
      <c r="AW316" s="56"/>
      <c r="AX316" s="56"/>
      <c r="AY316" s="56"/>
      <c r="AZ316" s="56"/>
      <c r="BA316" s="56"/>
      <c r="BB316" s="56"/>
      <c r="BC316" s="56"/>
      <c r="BD316" s="56"/>
      <c r="BE316" s="56"/>
      <c r="BF316" s="56"/>
      <c r="BG316" s="56"/>
      <c r="BH316" s="56"/>
      <c r="BI316" s="56"/>
      <c r="BJ316" s="56"/>
    </row>
    <row r="317" ht="15.75" customHeight="1">
      <c r="A317" s="56"/>
      <c r="B317" s="222"/>
      <c r="C317" s="56"/>
      <c r="D317" s="56"/>
      <c r="E317" s="56"/>
      <c r="F317" s="56"/>
      <c r="G317" s="56"/>
      <c r="H317" s="56"/>
      <c r="I317" s="56"/>
      <c r="J317" s="56"/>
      <c r="K317" s="56"/>
      <c r="L317" s="56"/>
      <c r="M317" s="56"/>
      <c r="N317" s="70"/>
      <c r="O317" s="56"/>
      <c r="P317" s="56"/>
      <c r="Q317" s="56"/>
      <c r="R317" s="70"/>
      <c r="S317" s="105"/>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c r="AR317" s="56"/>
      <c r="AS317" s="56"/>
      <c r="AT317" s="56"/>
      <c r="AU317" s="56"/>
      <c r="AV317" s="56"/>
      <c r="AW317" s="56"/>
      <c r="AX317" s="56"/>
      <c r="AY317" s="56"/>
      <c r="AZ317" s="56"/>
      <c r="BA317" s="56"/>
      <c r="BB317" s="56"/>
      <c r="BC317" s="56"/>
      <c r="BD317" s="56"/>
      <c r="BE317" s="56"/>
      <c r="BF317" s="56"/>
      <c r="BG317" s="56"/>
      <c r="BH317" s="56"/>
      <c r="BI317" s="56"/>
      <c r="BJ317" s="56"/>
    </row>
    <row r="318" ht="15.75" customHeight="1">
      <c r="A318" s="56"/>
      <c r="B318" s="222"/>
      <c r="C318" s="56"/>
      <c r="D318" s="56"/>
      <c r="E318" s="56"/>
      <c r="F318" s="56"/>
      <c r="G318" s="56"/>
      <c r="H318" s="56"/>
      <c r="I318" s="56"/>
      <c r="J318" s="56"/>
      <c r="K318" s="56"/>
      <c r="L318" s="56"/>
      <c r="M318" s="56"/>
      <c r="N318" s="70"/>
      <c r="O318" s="56"/>
      <c r="P318" s="56"/>
      <c r="Q318" s="56"/>
      <c r="R318" s="70"/>
      <c r="S318" s="105"/>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c r="AR318" s="56"/>
      <c r="AS318" s="56"/>
      <c r="AT318" s="56"/>
      <c r="AU318" s="56"/>
      <c r="AV318" s="56"/>
      <c r="AW318" s="56"/>
      <c r="AX318" s="56"/>
      <c r="AY318" s="56"/>
      <c r="AZ318" s="56"/>
      <c r="BA318" s="56"/>
      <c r="BB318" s="56"/>
      <c r="BC318" s="56"/>
      <c r="BD318" s="56"/>
      <c r="BE318" s="56"/>
      <c r="BF318" s="56"/>
      <c r="BG318" s="56"/>
      <c r="BH318" s="56"/>
      <c r="BI318" s="56"/>
      <c r="BJ318" s="56"/>
    </row>
    <row r="319" ht="15.75" customHeight="1">
      <c r="A319" s="56"/>
      <c r="B319" s="222"/>
      <c r="C319" s="56"/>
      <c r="D319" s="56"/>
      <c r="E319" s="56"/>
      <c r="F319" s="56"/>
      <c r="G319" s="56"/>
      <c r="H319" s="56"/>
      <c r="I319" s="56"/>
      <c r="J319" s="56"/>
      <c r="K319" s="56"/>
      <c r="L319" s="56"/>
      <c r="M319" s="56"/>
      <c r="N319" s="70"/>
      <c r="O319" s="56"/>
      <c r="P319" s="56"/>
      <c r="Q319" s="56"/>
      <c r="R319" s="70"/>
      <c r="S319" s="105"/>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c r="AR319" s="56"/>
      <c r="AS319" s="56"/>
      <c r="AT319" s="56"/>
      <c r="AU319" s="56"/>
      <c r="AV319" s="56"/>
      <c r="AW319" s="56"/>
      <c r="AX319" s="56"/>
      <c r="AY319" s="56"/>
      <c r="AZ319" s="56"/>
      <c r="BA319" s="56"/>
      <c r="BB319" s="56"/>
      <c r="BC319" s="56"/>
      <c r="BD319" s="56"/>
      <c r="BE319" s="56"/>
      <c r="BF319" s="56"/>
      <c r="BG319" s="56"/>
      <c r="BH319" s="56"/>
      <c r="BI319" s="56"/>
      <c r="BJ319" s="56"/>
    </row>
    <row r="320" ht="15.75" customHeight="1">
      <c r="A320" s="56"/>
      <c r="B320" s="222"/>
      <c r="C320" s="56"/>
      <c r="D320" s="56"/>
      <c r="E320" s="56"/>
      <c r="F320" s="56"/>
      <c r="G320" s="56"/>
      <c r="H320" s="56"/>
      <c r="I320" s="56"/>
      <c r="J320" s="56"/>
      <c r="K320" s="56"/>
      <c r="L320" s="56"/>
      <c r="M320" s="56"/>
      <c r="N320" s="70"/>
      <c r="O320" s="56"/>
      <c r="P320" s="56"/>
      <c r="Q320" s="56"/>
      <c r="R320" s="70"/>
      <c r="S320" s="105"/>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c r="AP320" s="56"/>
      <c r="AQ320" s="56"/>
      <c r="AR320" s="56"/>
      <c r="AS320" s="56"/>
      <c r="AT320" s="56"/>
      <c r="AU320" s="56"/>
      <c r="AV320" s="56"/>
      <c r="AW320" s="56"/>
      <c r="AX320" s="56"/>
      <c r="AY320" s="56"/>
      <c r="AZ320" s="56"/>
      <c r="BA320" s="56"/>
      <c r="BB320" s="56"/>
      <c r="BC320" s="56"/>
      <c r="BD320" s="56"/>
      <c r="BE320" s="56"/>
      <c r="BF320" s="56"/>
      <c r="BG320" s="56"/>
      <c r="BH320" s="56"/>
      <c r="BI320" s="56"/>
      <c r="BJ320" s="56"/>
    </row>
    <row r="321" ht="15.75" customHeight="1">
      <c r="A321" s="56"/>
      <c r="B321" s="222"/>
      <c r="C321" s="56"/>
      <c r="D321" s="56"/>
      <c r="E321" s="56"/>
      <c r="F321" s="56"/>
      <c r="G321" s="56"/>
      <c r="H321" s="56"/>
      <c r="I321" s="56"/>
      <c r="J321" s="56"/>
      <c r="K321" s="56"/>
      <c r="L321" s="56"/>
      <c r="M321" s="56"/>
      <c r="N321" s="70"/>
      <c r="O321" s="56"/>
      <c r="P321" s="56"/>
      <c r="Q321" s="56"/>
      <c r="R321" s="70"/>
      <c r="S321" s="105"/>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c r="AR321" s="56"/>
      <c r="AS321" s="56"/>
      <c r="AT321" s="56"/>
      <c r="AU321" s="56"/>
      <c r="AV321" s="56"/>
      <c r="AW321" s="56"/>
      <c r="AX321" s="56"/>
      <c r="AY321" s="56"/>
      <c r="AZ321" s="56"/>
      <c r="BA321" s="56"/>
      <c r="BB321" s="56"/>
      <c r="BC321" s="56"/>
      <c r="BD321" s="56"/>
      <c r="BE321" s="56"/>
      <c r="BF321" s="56"/>
      <c r="BG321" s="56"/>
      <c r="BH321" s="56"/>
      <c r="BI321" s="56"/>
      <c r="BJ321" s="56"/>
    </row>
    <row r="322" ht="15.75" customHeight="1">
      <c r="A322" s="56"/>
      <c r="B322" s="222"/>
      <c r="C322" s="56"/>
      <c r="D322" s="56"/>
      <c r="E322" s="56"/>
      <c r="F322" s="56"/>
      <c r="G322" s="56"/>
      <c r="H322" s="56"/>
      <c r="I322" s="56"/>
      <c r="J322" s="56"/>
      <c r="K322" s="56"/>
      <c r="L322" s="56"/>
      <c r="M322" s="56"/>
      <c r="N322" s="70"/>
      <c r="O322" s="56"/>
      <c r="P322" s="56"/>
      <c r="Q322" s="56"/>
      <c r="R322" s="70"/>
      <c r="S322" s="105"/>
      <c r="T322" s="56"/>
      <c r="U322" s="56"/>
      <c r="V322" s="56"/>
      <c r="W322" s="56"/>
      <c r="X322" s="56"/>
      <c r="Y322" s="56"/>
      <c r="Z322" s="56"/>
      <c r="AA322" s="56"/>
      <c r="AB322" s="56"/>
      <c r="AC322" s="56"/>
      <c r="AD322" s="56"/>
      <c r="AE322" s="56"/>
      <c r="AF322" s="56"/>
      <c r="AG322" s="56"/>
      <c r="AH322" s="56"/>
      <c r="AI322" s="56"/>
      <c r="AJ322" s="56"/>
      <c r="AK322" s="56"/>
      <c r="AL322" s="56"/>
      <c r="AM322" s="56"/>
      <c r="AN322" s="56"/>
      <c r="AO322" s="56"/>
      <c r="AP322" s="56"/>
      <c r="AQ322" s="56"/>
      <c r="AR322" s="56"/>
      <c r="AS322" s="56"/>
      <c r="AT322" s="56"/>
      <c r="AU322" s="56"/>
      <c r="AV322" s="56"/>
      <c r="AW322" s="56"/>
      <c r="AX322" s="56"/>
      <c r="AY322" s="56"/>
      <c r="AZ322" s="56"/>
      <c r="BA322" s="56"/>
      <c r="BB322" s="56"/>
      <c r="BC322" s="56"/>
      <c r="BD322" s="56"/>
      <c r="BE322" s="56"/>
      <c r="BF322" s="56"/>
      <c r="BG322" s="56"/>
      <c r="BH322" s="56"/>
      <c r="BI322" s="56"/>
      <c r="BJ322" s="56"/>
    </row>
    <row r="323" ht="15.75" customHeight="1">
      <c r="A323" s="56"/>
      <c r="B323" s="222"/>
      <c r="C323" s="56"/>
      <c r="D323" s="56"/>
      <c r="E323" s="56"/>
      <c r="F323" s="56"/>
      <c r="G323" s="56"/>
      <c r="H323" s="56"/>
      <c r="I323" s="56"/>
      <c r="J323" s="56"/>
      <c r="K323" s="56"/>
      <c r="L323" s="56"/>
      <c r="M323" s="56"/>
      <c r="N323" s="70"/>
      <c r="O323" s="56"/>
      <c r="P323" s="56"/>
      <c r="Q323" s="56"/>
      <c r="R323" s="70"/>
      <c r="S323" s="105"/>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c r="AR323" s="56"/>
      <c r="AS323" s="56"/>
      <c r="AT323" s="56"/>
      <c r="AU323" s="56"/>
      <c r="AV323" s="56"/>
      <c r="AW323" s="56"/>
      <c r="AX323" s="56"/>
      <c r="AY323" s="56"/>
      <c r="AZ323" s="56"/>
      <c r="BA323" s="56"/>
      <c r="BB323" s="56"/>
      <c r="BC323" s="56"/>
      <c r="BD323" s="56"/>
      <c r="BE323" s="56"/>
      <c r="BF323" s="56"/>
      <c r="BG323" s="56"/>
      <c r="BH323" s="56"/>
      <c r="BI323" s="56"/>
      <c r="BJ323" s="56"/>
    </row>
    <row r="324" ht="15.75" customHeight="1">
      <c r="A324" s="56"/>
      <c r="B324" s="222"/>
      <c r="C324" s="56"/>
      <c r="D324" s="56"/>
      <c r="E324" s="56"/>
      <c r="F324" s="56"/>
      <c r="G324" s="56"/>
      <c r="H324" s="56"/>
      <c r="I324" s="56"/>
      <c r="J324" s="56"/>
      <c r="K324" s="56"/>
      <c r="L324" s="56"/>
      <c r="M324" s="56"/>
      <c r="N324" s="70"/>
      <c r="O324" s="56"/>
      <c r="P324" s="56"/>
      <c r="Q324" s="56"/>
      <c r="R324" s="70"/>
      <c r="S324" s="105"/>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c r="AR324" s="56"/>
      <c r="AS324" s="56"/>
      <c r="AT324" s="56"/>
      <c r="AU324" s="56"/>
      <c r="AV324" s="56"/>
      <c r="AW324" s="56"/>
      <c r="AX324" s="56"/>
      <c r="AY324" s="56"/>
      <c r="AZ324" s="56"/>
      <c r="BA324" s="56"/>
      <c r="BB324" s="56"/>
      <c r="BC324" s="56"/>
      <c r="BD324" s="56"/>
      <c r="BE324" s="56"/>
      <c r="BF324" s="56"/>
      <c r="BG324" s="56"/>
      <c r="BH324" s="56"/>
      <c r="BI324" s="56"/>
      <c r="BJ324" s="56"/>
    </row>
    <row r="325" ht="15.75" customHeight="1">
      <c r="A325" s="56"/>
      <c r="B325" s="222"/>
      <c r="C325" s="56"/>
      <c r="D325" s="56"/>
      <c r="E325" s="56"/>
      <c r="F325" s="56"/>
      <c r="G325" s="56"/>
      <c r="H325" s="56"/>
      <c r="I325" s="56"/>
      <c r="J325" s="56"/>
      <c r="K325" s="56"/>
      <c r="L325" s="56"/>
      <c r="M325" s="56"/>
      <c r="N325" s="70"/>
      <c r="O325" s="56"/>
      <c r="P325" s="56"/>
      <c r="Q325" s="56"/>
      <c r="R325" s="70"/>
      <c r="S325" s="105"/>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row>
    <row r="326" ht="15.75" customHeight="1">
      <c r="A326" s="56"/>
      <c r="B326" s="222"/>
      <c r="C326" s="56"/>
      <c r="D326" s="56"/>
      <c r="E326" s="56"/>
      <c r="F326" s="56"/>
      <c r="G326" s="56"/>
      <c r="H326" s="56"/>
      <c r="I326" s="56"/>
      <c r="J326" s="56"/>
      <c r="K326" s="56"/>
      <c r="L326" s="56"/>
      <c r="M326" s="56"/>
      <c r="N326" s="70"/>
      <c r="O326" s="56"/>
      <c r="P326" s="56"/>
      <c r="Q326" s="56"/>
      <c r="R326" s="70"/>
      <c r="S326" s="105"/>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row>
    <row r="327" ht="15.75" customHeight="1">
      <c r="A327" s="56"/>
      <c r="B327" s="222"/>
      <c r="C327" s="56"/>
      <c r="D327" s="56"/>
      <c r="E327" s="56"/>
      <c r="F327" s="56"/>
      <c r="G327" s="56"/>
      <c r="H327" s="56"/>
      <c r="I327" s="56"/>
      <c r="J327" s="56"/>
      <c r="K327" s="56"/>
      <c r="L327" s="56"/>
      <c r="M327" s="56"/>
      <c r="N327" s="70"/>
      <c r="O327" s="56"/>
      <c r="P327" s="56"/>
      <c r="Q327" s="56"/>
      <c r="R327" s="70"/>
      <c r="S327" s="105"/>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row>
    <row r="328" ht="15.75" customHeight="1">
      <c r="A328" s="56"/>
      <c r="B328" s="222"/>
      <c r="C328" s="56"/>
      <c r="D328" s="56"/>
      <c r="E328" s="56"/>
      <c r="F328" s="56"/>
      <c r="G328" s="56"/>
      <c r="H328" s="56"/>
      <c r="I328" s="56"/>
      <c r="J328" s="56"/>
      <c r="K328" s="56"/>
      <c r="L328" s="56"/>
      <c r="M328" s="56"/>
      <c r="N328" s="70"/>
      <c r="O328" s="56"/>
      <c r="P328" s="56"/>
      <c r="Q328" s="56"/>
      <c r="R328" s="70"/>
      <c r="S328" s="105"/>
      <c r="T328" s="56"/>
      <c r="U328" s="56"/>
      <c r="V328" s="56"/>
      <c r="W328" s="56"/>
      <c r="X328" s="56"/>
      <c r="Y328" s="56"/>
      <c r="Z328" s="56"/>
      <c r="AA328" s="56"/>
      <c r="AB328" s="56"/>
      <c r="AC328" s="56"/>
      <c r="AD328" s="56"/>
      <c r="AE328" s="56"/>
      <c r="AF328" s="56"/>
      <c r="AG328" s="56"/>
      <c r="AH328" s="56"/>
      <c r="AI328" s="56"/>
      <c r="AJ328" s="56"/>
      <c r="AK328" s="56"/>
      <c r="AL328" s="56"/>
      <c r="AM328" s="56"/>
      <c r="AN328" s="56"/>
      <c r="AO328" s="56"/>
      <c r="AP328" s="56"/>
      <c r="AQ328" s="56"/>
      <c r="AR328" s="56"/>
      <c r="AS328" s="56"/>
      <c r="AT328" s="56"/>
      <c r="AU328" s="56"/>
      <c r="AV328" s="56"/>
      <c r="AW328" s="56"/>
      <c r="AX328" s="56"/>
      <c r="AY328" s="56"/>
      <c r="AZ328" s="56"/>
      <c r="BA328" s="56"/>
      <c r="BB328" s="56"/>
      <c r="BC328" s="56"/>
      <c r="BD328" s="56"/>
      <c r="BE328" s="56"/>
      <c r="BF328" s="56"/>
      <c r="BG328" s="56"/>
      <c r="BH328" s="56"/>
      <c r="BI328" s="56"/>
      <c r="BJ328" s="56"/>
    </row>
    <row r="329" ht="15.75" customHeight="1">
      <c r="A329" s="56"/>
      <c r="B329" s="222"/>
      <c r="C329" s="56"/>
      <c r="D329" s="56"/>
      <c r="E329" s="56"/>
      <c r="F329" s="56"/>
      <c r="G329" s="56"/>
      <c r="H329" s="56"/>
      <c r="I329" s="56"/>
      <c r="J329" s="56"/>
      <c r="K329" s="56"/>
      <c r="L329" s="56"/>
      <c r="M329" s="56"/>
      <c r="N329" s="70"/>
      <c r="O329" s="56"/>
      <c r="P329" s="56"/>
      <c r="Q329" s="56"/>
      <c r="R329" s="70"/>
      <c r="S329" s="105"/>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c r="AR329" s="56"/>
      <c r="AS329" s="56"/>
      <c r="AT329" s="56"/>
      <c r="AU329" s="56"/>
      <c r="AV329" s="56"/>
      <c r="AW329" s="56"/>
      <c r="AX329" s="56"/>
      <c r="AY329" s="56"/>
      <c r="AZ329" s="56"/>
      <c r="BA329" s="56"/>
      <c r="BB329" s="56"/>
      <c r="BC329" s="56"/>
      <c r="BD329" s="56"/>
      <c r="BE329" s="56"/>
      <c r="BF329" s="56"/>
      <c r="BG329" s="56"/>
      <c r="BH329" s="56"/>
      <c r="BI329" s="56"/>
      <c r="BJ329" s="56"/>
    </row>
    <row r="330" ht="15.75" customHeight="1">
      <c r="A330" s="56"/>
      <c r="B330" s="222"/>
      <c r="C330" s="56"/>
      <c r="D330" s="56"/>
      <c r="E330" s="56"/>
      <c r="F330" s="56"/>
      <c r="G330" s="56"/>
      <c r="H330" s="56"/>
      <c r="I330" s="56"/>
      <c r="J330" s="56"/>
      <c r="K330" s="56"/>
      <c r="L330" s="56"/>
      <c r="M330" s="56"/>
      <c r="N330" s="70"/>
      <c r="O330" s="56"/>
      <c r="P330" s="56"/>
      <c r="Q330" s="56"/>
      <c r="R330" s="70"/>
      <c r="S330" s="105"/>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c r="AR330" s="56"/>
      <c r="AS330" s="56"/>
      <c r="AT330" s="56"/>
      <c r="AU330" s="56"/>
      <c r="AV330" s="56"/>
      <c r="AW330" s="56"/>
      <c r="AX330" s="56"/>
      <c r="AY330" s="56"/>
      <c r="AZ330" s="56"/>
      <c r="BA330" s="56"/>
      <c r="BB330" s="56"/>
      <c r="BC330" s="56"/>
      <c r="BD330" s="56"/>
      <c r="BE330" s="56"/>
      <c r="BF330" s="56"/>
      <c r="BG330" s="56"/>
      <c r="BH330" s="56"/>
      <c r="BI330" s="56"/>
      <c r="BJ330" s="56"/>
    </row>
    <row r="331" ht="15.75" customHeight="1">
      <c r="A331" s="56"/>
      <c r="B331" s="222"/>
      <c r="C331" s="56"/>
      <c r="D331" s="56"/>
      <c r="E331" s="56"/>
      <c r="F331" s="56"/>
      <c r="G331" s="56"/>
      <c r="H331" s="56"/>
      <c r="I331" s="56"/>
      <c r="J331" s="56"/>
      <c r="K331" s="56"/>
      <c r="L331" s="56"/>
      <c r="M331" s="56"/>
      <c r="N331" s="70"/>
      <c r="O331" s="56"/>
      <c r="P331" s="56"/>
      <c r="Q331" s="56"/>
      <c r="R331" s="70"/>
      <c r="S331" s="105"/>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c r="AR331" s="56"/>
      <c r="AS331" s="56"/>
      <c r="AT331" s="56"/>
      <c r="AU331" s="56"/>
      <c r="AV331" s="56"/>
      <c r="AW331" s="56"/>
      <c r="AX331" s="56"/>
      <c r="AY331" s="56"/>
      <c r="AZ331" s="56"/>
      <c r="BA331" s="56"/>
      <c r="BB331" s="56"/>
      <c r="BC331" s="56"/>
      <c r="BD331" s="56"/>
      <c r="BE331" s="56"/>
      <c r="BF331" s="56"/>
      <c r="BG331" s="56"/>
      <c r="BH331" s="56"/>
      <c r="BI331" s="56"/>
      <c r="BJ331" s="56"/>
    </row>
    <row r="332" ht="15.75" customHeight="1">
      <c r="A332" s="56"/>
      <c r="B332" s="222"/>
      <c r="C332" s="56"/>
      <c r="D332" s="56"/>
      <c r="E332" s="56"/>
      <c r="F332" s="56"/>
      <c r="G332" s="56"/>
      <c r="H332" s="56"/>
      <c r="I332" s="56"/>
      <c r="J332" s="56"/>
      <c r="K332" s="56"/>
      <c r="L332" s="56"/>
      <c r="M332" s="56"/>
      <c r="N332" s="70"/>
      <c r="O332" s="56"/>
      <c r="P332" s="56"/>
      <c r="Q332" s="56"/>
      <c r="R332" s="70"/>
      <c r="S332" s="105"/>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c r="AR332" s="56"/>
      <c r="AS332" s="56"/>
      <c r="AT332" s="56"/>
      <c r="AU332" s="56"/>
      <c r="AV332" s="56"/>
      <c r="AW332" s="56"/>
      <c r="AX332" s="56"/>
      <c r="AY332" s="56"/>
      <c r="AZ332" s="56"/>
      <c r="BA332" s="56"/>
      <c r="BB332" s="56"/>
      <c r="BC332" s="56"/>
      <c r="BD332" s="56"/>
      <c r="BE332" s="56"/>
      <c r="BF332" s="56"/>
      <c r="BG332" s="56"/>
      <c r="BH332" s="56"/>
      <c r="BI332" s="56"/>
      <c r="BJ332" s="56"/>
    </row>
    <row r="333" ht="15.75" customHeight="1">
      <c r="A333" s="56"/>
      <c r="B333" s="222"/>
      <c r="C333" s="56"/>
      <c r="D333" s="56"/>
      <c r="E333" s="56"/>
      <c r="F333" s="56"/>
      <c r="G333" s="56"/>
      <c r="H333" s="56"/>
      <c r="I333" s="56"/>
      <c r="J333" s="56"/>
      <c r="K333" s="56"/>
      <c r="L333" s="56"/>
      <c r="M333" s="56"/>
      <c r="N333" s="70"/>
      <c r="O333" s="56"/>
      <c r="P333" s="56"/>
      <c r="Q333" s="56"/>
      <c r="R333" s="70"/>
      <c r="S333" s="105"/>
      <c r="T333" s="56"/>
      <c r="U333" s="56"/>
      <c r="V333" s="56"/>
      <c r="W333" s="56"/>
      <c r="X333" s="56"/>
      <c r="Y333" s="56"/>
      <c r="Z333" s="56"/>
      <c r="AA333" s="56"/>
      <c r="AB333" s="56"/>
      <c r="AC333" s="56"/>
      <c r="AD333" s="56"/>
      <c r="AE333" s="56"/>
      <c r="AF333" s="56"/>
      <c r="AG333" s="56"/>
      <c r="AH333" s="56"/>
      <c r="AI333" s="56"/>
      <c r="AJ333" s="56"/>
      <c r="AK333" s="56"/>
      <c r="AL333" s="56"/>
      <c r="AM333" s="56"/>
      <c r="AN333" s="56"/>
      <c r="AO333" s="56"/>
      <c r="AP333" s="56"/>
      <c r="AQ333" s="56"/>
      <c r="AR333" s="56"/>
      <c r="AS333" s="56"/>
      <c r="AT333" s="56"/>
      <c r="AU333" s="56"/>
      <c r="AV333" s="56"/>
      <c r="AW333" s="56"/>
      <c r="AX333" s="56"/>
      <c r="AY333" s="56"/>
      <c r="AZ333" s="56"/>
      <c r="BA333" s="56"/>
      <c r="BB333" s="56"/>
      <c r="BC333" s="56"/>
      <c r="BD333" s="56"/>
      <c r="BE333" s="56"/>
      <c r="BF333" s="56"/>
      <c r="BG333" s="56"/>
      <c r="BH333" s="56"/>
      <c r="BI333" s="56"/>
      <c r="BJ333" s="56"/>
    </row>
    <row r="334" ht="15.75" customHeight="1">
      <c r="A334" s="56"/>
      <c r="B334" s="222"/>
      <c r="C334" s="56"/>
      <c r="D334" s="56"/>
      <c r="E334" s="56"/>
      <c r="F334" s="56"/>
      <c r="G334" s="56"/>
      <c r="H334" s="56"/>
      <c r="I334" s="56"/>
      <c r="J334" s="56"/>
      <c r="K334" s="56"/>
      <c r="L334" s="56"/>
      <c r="M334" s="56"/>
      <c r="N334" s="70"/>
      <c r="O334" s="56"/>
      <c r="P334" s="56"/>
      <c r="Q334" s="56"/>
      <c r="R334" s="70"/>
      <c r="S334" s="105"/>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c r="AR334" s="56"/>
      <c r="AS334" s="56"/>
      <c r="AT334" s="56"/>
      <c r="AU334" s="56"/>
      <c r="AV334" s="56"/>
      <c r="AW334" s="56"/>
      <c r="AX334" s="56"/>
      <c r="AY334" s="56"/>
      <c r="AZ334" s="56"/>
      <c r="BA334" s="56"/>
      <c r="BB334" s="56"/>
      <c r="BC334" s="56"/>
      <c r="BD334" s="56"/>
      <c r="BE334" s="56"/>
      <c r="BF334" s="56"/>
      <c r="BG334" s="56"/>
      <c r="BH334" s="56"/>
      <c r="BI334" s="56"/>
      <c r="BJ334" s="56"/>
    </row>
    <row r="335" ht="15.75" customHeight="1">
      <c r="A335" s="56"/>
      <c r="B335" s="222"/>
      <c r="C335" s="56"/>
      <c r="D335" s="56"/>
      <c r="E335" s="56"/>
      <c r="F335" s="56"/>
      <c r="G335" s="56"/>
      <c r="H335" s="56"/>
      <c r="I335" s="56"/>
      <c r="J335" s="56"/>
      <c r="K335" s="56"/>
      <c r="L335" s="56"/>
      <c r="M335" s="56"/>
      <c r="N335" s="70"/>
      <c r="O335" s="56"/>
      <c r="P335" s="56"/>
      <c r="Q335" s="56"/>
      <c r="R335" s="70"/>
      <c r="S335" s="105"/>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c r="AR335" s="56"/>
      <c r="AS335" s="56"/>
      <c r="AT335" s="56"/>
      <c r="AU335" s="56"/>
      <c r="AV335" s="56"/>
      <c r="AW335" s="56"/>
      <c r="AX335" s="56"/>
      <c r="AY335" s="56"/>
      <c r="AZ335" s="56"/>
      <c r="BA335" s="56"/>
      <c r="BB335" s="56"/>
      <c r="BC335" s="56"/>
      <c r="BD335" s="56"/>
      <c r="BE335" s="56"/>
      <c r="BF335" s="56"/>
      <c r="BG335" s="56"/>
      <c r="BH335" s="56"/>
      <c r="BI335" s="56"/>
      <c r="BJ335" s="56"/>
    </row>
    <row r="336" ht="15.75" customHeight="1">
      <c r="A336" s="56"/>
      <c r="B336" s="222"/>
      <c r="C336" s="56"/>
      <c r="D336" s="56"/>
      <c r="E336" s="56"/>
      <c r="F336" s="56"/>
      <c r="G336" s="56"/>
      <c r="H336" s="56"/>
      <c r="I336" s="56"/>
      <c r="J336" s="56"/>
      <c r="K336" s="56"/>
      <c r="L336" s="56"/>
      <c r="M336" s="56"/>
      <c r="N336" s="70"/>
      <c r="O336" s="56"/>
      <c r="P336" s="56"/>
      <c r="Q336" s="56"/>
      <c r="R336" s="70"/>
      <c r="S336" s="105"/>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c r="AR336" s="56"/>
      <c r="AS336" s="56"/>
      <c r="AT336" s="56"/>
      <c r="AU336" s="56"/>
      <c r="AV336" s="56"/>
      <c r="AW336" s="56"/>
      <c r="AX336" s="56"/>
      <c r="AY336" s="56"/>
      <c r="AZ336" s="56"/>
      <c r="BA336" s="56"/>
      <c r="BB336" s="56"/>
      <c r="BC336" s="56"/>
      <c r="BD336" s="56"/>
      <c r="BE336" s="56"/>
      <c r="BF336" s="56"/>
      <c r="BG336" s="56"/>
      <c r="BH336" s="56"/>
      <c r="BI336" s="56"/>
      <c r="BJ336" s="56"/>
    </row>
    <row r="337" ht="15.75" customHeight="1">
      <c r="A337" s="56"/>
      <c r="B337" s="222"/>
      <c r="C337" s="56"/>
      <c r="D337" s="56"/>
      <c r="E337" s="56"/>
      <c r="F337" s="56"/>
      <c r="G337" s="56"/>
      <c r="H337" s="56"/>
      <c r="I337" s="56"/>
      <c r="J337" s="56"/>
      <c r="K337" s="56"/>
      <c r="L337" s="56"/>
      <c r="M337" s="56"/>
      <c r="N337" s="70"/>
      <c r="O337" s="56"/>
      <c r="P337" s="56"/>
      <c r="Q337" s="56"/>
      <c r="R337" s="70"/>
      <c r="S337" s="105"/>
      <c r="T337" s="56"/>
      <c r="U337" s="56"/>
      <c r="V337" s="56"/>
      <c r="W337" s="56"/>
      <c r="X337" s="56"/>
      <c r="Y337" s="56"/>
      <c r="Z337" s="56"/>
      <c r="AA337" s="56"/>
      <c r="AB337" s="56"/>
      <c r="AC337" s="56"/>
      <c r="AD337" s="56"/>
      <c r="AE337" s="56"/>
      <c r="AF337" s="56"/>
      <c r="AG337" s="56"/>
      <c r="AH337" s="56"/>
      <c r="AI337" s="56"/>
      <c r="AJ337" s="56"/>
      <c r="AK337" s="56"/>
      <c r="AL337" s="56"/>
      <c r="AM337" s="56"/>
      <c r="AN337" s="56"/>
      <c r="AO337" s="56"/>
      <c r="AP337" s="56"/>
      <c r="AQ337" s="56"/>
      <c r="AR337" s="56"/>
      <c r="AS337" s="56"/>
      <c r="AT337" s="56"/>
      <c r="AU337" s="56"/>
      <c r="AV337" s="56"/>
      <c r="AW337" s="56"/>
      <c r="AX337" s="56"/>
      <c r="AY337" s="56"/>
      <c r="AZ337" s="56"/>
      <c r="BA337" s="56"/>
      <c r="BB337" s="56"/>
      <c r="BC337" s="56"/>
      <c r="BD337" s="56"/>
      <c r="BE337" s="56"/>
      <c r="BF337" s="56"/>
      <c r="BG337" s="56"/>
      <c r="BH337" s="56"/>
      <c r="BI337" s="56"/>
      <c r="BJ337" s="56"/>
    </row>
    <row r="338" ht="15.75" customHeight="1">
      <c r="A338" s="56"/>
      <c r="B338" s="222"/>
      <c r="C338" s="56"/>
      <c r="D338" s="56"/>
      <c r="E338" s="56"/>
      <c r="F338" s="56"/>
      <c r="G338" s="56"/>
      <c r="H338" s="56"/>
      <c r="I338" s="56"/>
      <c r="J338" s="56"/>
      <c r="K338" s="56"/>
      <c r="L338" s="56"/>
      <c r="M338" s="56"/>
      <c r="N338" s="70"/>
      <c r="O338" s="56"/>
      <c r="P338" s="56"/>
      <c r="Q338" s="56"/>
      <c r="R338" s="70"/>
      <c r="S338" s="105"/>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c r="AR338" s="56"/>
      <c r="AS338" s="56"/>
      <c r="AT338" s="56"/>
      <c r="AU338" s="56"/>
      <c r="AV338" s="56"/>
      <c r="AW338" s="56"/>
      <c r="AX338" s="56"/>
      <c r="AY338" s="56"/>
      <c r="AZ338" s="56"/>
      <c r="BA338" s="56"/>
      <c r="BB338" s="56"/>
      <c r="BC338" s="56"/>
      <c r="BD338" s="56"/>
      <c r="BE338" s="56"/>
      <c r="BF338" s="56"/>
      <c r="BG338" s="56"/>
      <c r="BH338" s="56"/>
      <c r="BI338" s="56"/>
      <c r="BJ338" s="56"/>
    </row>
    <row r="339" ht="15.75" customHeight="1">
      <c r="A339" s="56"/>
      <c r="B339" s="222"/>
      <c r="C339" s="56"/>
      <c r="D339" s="56"/>
      <c r="E339" s="56"/>
      <c r="F339" s="56"/>
      <c r="G339" s="56"/>
      <c r="H339" s="56"/>
      <c r="I339" s="56"/>
      <c r="J339" s="56"/>
      <c r="K339" s="56"/>
      <c r="L339" s="56"/>
      <c r="M339" s="56"/>
      <c r="N339" s="70"/>
      <c r="O339" s="56"/>
      <c r="P339" s="56"/>
      <c r="Q339" s="56"/>
      <c r="R339" s="70"/>
      <c r="S339" s="105"/>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c r="AR339" s="56"/>
      <c r="AS339" s="56"/>
      <c r="AT339" s="56"/>
      <c r="AU339" s="56"/>
      <c r="AV339" s="56"/>
      <c r="AW339" s="56"/>
      <c r="AX339" s="56"/>
      <c r="AY339" s="56"/>
      <c r="AZ339" s="56"/>
      <c r="BA339" s="56"/>
      <c r="BB339" s="56"/>
      <c r="BC339" s="56"/>
      <c r="BD339" s="56"/>
      <c r="BE339" s="56"/>
      <c r="BF339" s="56"/>
      <c r="BG339" s="56"/>
      <c r="BH339" s="56"/>
      <c r="BI339" s="56"/>
      <c r="BJ339" s="56"/>
    </row>
    <row r="340" ht="15.75" customHeight="1">
      <c r="A340" s="56"/>
      <c r="B340" s="222"/>
      <c r="C340" s="56"/>
      <c r="D340" s="56"/>
      <c r="E340" s="56"/>
      <c r="F340" s="56"/>
      <c r="G340" s="56"/>
      <c r="H340" s="56"/>
      <c r="I340" s="56"/>
      <c r="J340" s="56"/>
      <c r="K340" s="56"/>
      <c r="L340" s="56"/>
      <c r="M340" s="56"/>
      <c r="N340" s="70"/>
      <c r="O340" s="56"/>
      <c r="P340" s="56"/>
      <c r="Q340" s="56"/>
      <c r="R340" s="70"/>
      <c r="S340" s="105"/>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c r="AR340" s="56"/>
      <c r="AS340" s="56"/>
      <c r="AT340" s="56"/>
      <c r="AU340" s="56"/>
      <c r="AV340" s="56"/>
      <c r="AW340" s="56"/>
      <c r="AX340" s="56"/>
      <c r="AY340" s="56"/>
      <c r="AZ340" s="56"/>
      <c r="BA340" s="56"/>
      <c r="BB340" s="56"/>
      <c r="BC340" s="56"/>
      <c r="BD340" s="56"/>
      <c r="BE340" s="56"/>
      <c r="BF340" s="56"/>
      <c r="BG340" s="56"/>
      <c r="BH340" s="56"/>
      <c r="BI340" s="56"/>
      <c r="BJ340" s="56"/>
    </row>
    <row r="341" ht="15.75" customHeight="1">
      <c r="A341" s="56"/>
      <c r="B341" s="222"/>
      <c r="C341" s="56"/>
      <c r="D341" s="56"/>
      <c r="E341" s="56"/>
      <c r="F341" s="56"/>
      <c r="G341" s="56"/>
      <c r="H341" s="56"/>
      <c r="I341" s="56"/>
      <c r="J341" s="56"/>
      <c r="K341" s="56"/>
      <c r="L341" s="56"/>
      <c r="M341" s="56"/>
      <c r="N341" s="70"/>
      <c r="O341" s="56"/>
      <c r="P341" s="56"/>
      <c r="Q341" s="56"/>
      <c r="R341" s="70"/>
      <c r="S341" s="105"/>
      <c r="T341" s="56"/>
      <c r="U341" s="56"/>
      <c r="V341" s="56"/>
      <c r="W341" s="56"/>
      <c r="X341" s="56"/>
      <c r="Y341" s="56"/>
      <c r="Z341" s="56"/>
      <c r="AA341" s="56"/>
      <c r="AB341" s="56"/>
      <c r="AC341" s="56"/>
      <c r="AD341" s="56"/>
      <c r="AE341" s="56"/>
      <c r="AF341" s="56"/>
      <c r="AG341" s="56"/>
      <c r="AH341" s="56"/>
      <c r="AI341" s="56"/>
      <c r="AJ341" s="56"/>
      <c r="AK341" s="56"/>
      <c r="AL341" s="56"/>
      <c r="AM341" s="56"/>
      <c r="AN341" s="56"/>
      <c r="AO341" s="56"/>
      <c r="AP341" s="56"/>
      <c r="AQ341" s="56"/>
      <c r="AR341" s="56"/>
      <c r="AS341" s="56"/>
      <c r="AT341" s="56"/>
      <c r="AU341" s="56"/>
      <c r="AV341" s="56"/>
      <c r="AW341" s="56"/>
      <c r="AX341" s="56"/>
      <c r="AY341" s="56"/>
      <c r="AZ341" s="56"/>
      <c r="BA341" s="56"/>
      <c r="BB341" s="56"/>
      <c r="BC341" s="56"/>
      <c r="BD341" s="56"/>
      <c r="BE341" s="56"/>
      <c r="BF341" s="56"/>
      <c r="BG341" s="56"/>
      <c r="BH341" s="56"/>
      <c r="BI341" s="56"/>
      <c r="BJ341" s="56"/>
    </row>
    <row r="342" ht="15.75" customHeight="1">
      <c r="A342" s="56"/>
      <c r="B342" s="222"/>
      <c r="C342" s="56"/>
      <c r="D342" s="56"/>
      <c r="E342" s="56"/>
      <c r="F342" s="56"/>
      <c r="G342" s="56"/>
      <c r="H342" s="56"/>
      <c r="I342" s="56"/>
      <c r="J342" s="56"/>
      <c r="K342" s="56"/>
      <c r="L342" s="56"/>
      <c r="M342" s="56"/>
      <c r="N342" s="70"/>
      <c r="O342" s="56"/>
      <c r="P342" s="56"/>
      <c r="Q342" s="56"/>
      <c r="R342" s="70"/>
      <c r="S342" s="105"/>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c r="AR342" s="56"/>
      <c r="AS342" s="56"/>
      <c r="AT342" s="56"/>
      <c r="AU342" s="56"/>
      <c r="AV342" s="56"/>
      <c r="AW342" s="56"/>
      <c r="AX342" s="56"/>
      <c r="AY342" s="56"/>
      <c r="AZ342" s="56"/>
      <c r="BA342" s="56"/>
      <c r="BB342" s="56"/>
      <c r="BC342" s="56"/>
      <c r="BD342" s="56"/>
      <c r="BE342" s="56"/>
      <c r="BF342" s="56"/>
      <c r="BG342" s="56"/>
      <c r="BH342" s="56"/>
      <c r="BI342" s="56"/>
      <c r="BJ342" s="56"/>
    </row>
    <row r="343" ht="15.75" customHeight="1">
      <c r="A343" s="56"/>
      <c r="B343" s="222"/>
      <c r="C343" s="56"/>
      <c r="D343" s="56"/>
      <c r="E343" s="56"/>
      <c r="F343" s="56"/>
      <c r="G343" s="56"/>
      <c r="H343" s="56"/>
      <c r="I343" s="56"/>
      <c r="J343" s="56"/>
      <c r="K343" s="56"/>
      <c r="L343" s="56"/>
      <c r="M343" s="56"/>
      <c r="N343" s="70"/>
      <c r="O343" s="56"/>
      <c r="P343" s="56"/>
      <c r="Q343" s="56"/>
      <c r="R343" s="70"/>
      <c r="S343" s="105"/>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c r="AR343" s="56"/>
      <c r="AS343" s="56"/>
      <c r="AT343" s="56"/>
      <c r="AU343" s="56"/>
      <c r="AV343" s="56"/>
      <c r="AW343" s="56"/>
      <c r="AX343" s="56"/>
      <c r="AY343" s="56"/>
      <c r="AZ343" s="56"/>
      <c r="BA343" s="56"/>
      <c r="BB343" s="56"/>
      <c r="BC343" s="56"/>
      <c r="BD343" s="56"/>
      <c r="BE343" s="56"/>
      <c r="BF343" s="56"/>
      <c r="BG343" s="56"/>
      <c r="BH343" s="56"/>
      <c r="BI343" s="56"/>
      <c r="BJ343" s="56"/>
    </row>
    <row r="344" ht="15.75" customHeight="1">
      <c r="A344" s="56"/>
      <c r="B344" s="222"/>
      <c r="C344" s="56"/>
      <c r="D344" s="56"/>
      <c r="E344" s="56"/>
      <c r="F344" s="56"/>
      <c r="G344" s="56"/>
      <c r="H344" s="56"/>
      <c r="I344" s="56"/>
      <c r="J344" s="56"/>
      <c r="K344" s="56"/>
      <c r="L344" s="56"/>
      <c r="M344" s="56"/>
      <c r="N344" s="70"/>
      <c r="O344" s="56"/>
      <c r="P344" s="56"/>
      <c r="Q344" s="56"/>
      <c r="R344" s="70"/>
      <c r="S344" s="105"/>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c r="AS344" s="56"/>
      <c r="AT344" s="56"/>
      <c r="AU344" s="56"/>
      <c r="AV344" s="56"/>
      <c r="AW344" s="56"/>
      <c r="AX344" s="56"/>
      <c r="AY344" s="56"/>
      <c r="AZ344" s="56"/>
      <c r="BA344" s="56"/>
      <c r="BB344" s="56"/>
      <c r="BC344" s="56"/>
      <c r="BD344" s="56"/>
      <c r="BE344" s="56"/>
      <c r="BF344" s="56"/>
      <c r="BG344" s="56"/>
      <c r="BH344" s="56"/>
      <c r="BI344" s="56"/>
      <c r="BJ344" s="56"/>
    </row>
    <row r="345" ht="15.75" customHeight="1">
      <c r="A345" s="56"/>
      <c r="B345" s="222"/>
      <c r="C345" s="56"/>
      <c r="D345" s="56"/>
      <c r="E345" s="56"/>
      <c r="F345" s="56"/>
      <c r="G345" s="56"/>
      <c r="H345" s="56"/>
      <c r="I345" s="56"/>
      <c r="J345" s="56"/>
      <c r="K345" s="56"/>
      <c r="L345" s="56"/>
      <c r="M345" s="56"/>
      <c r="N345" s="70"/>
      <c r="O345" s="56"/>
      <c r="P345" s="56"/>
      <c r="Q345" s="56"/>
      <c r="R345" s="70"/>
      <c r="S345" s="105"/>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c r="BA345" s="56"/>
      <c r="BB345" s="56"/>
      <c r="BC345" s="56"/>
      <c r="BD345" s="56"/>
      <c r="BE345" s="56"/>
      <c r="BF345" s="56"/>
      <c r="BG345" s="56"/>
      <c r="BH345" s="56"/>
      <c r="BI345" s="56"/>
      <c r="BJ345" s="56"/>
    </row>
    <row r="346" ht="15.75" customHeight="1">
      <c r="A346" s="56"/>
      <c r="B346" s="222"/>
      <c r="C346" s="56"/>
      <c r="D346" s="56"/>
      <c r="E346" s="56"/>
      <c r="F346" s="56"/>
      <c r="G346" s="56"/>
      <c r="H346" s="56"/>
      <c r="I346" s="56"/>
      <c r="J346" s="56"/>
      <c r="K346" s="56"/>
      <c r="L346" s="56"/>
      <c r="M346" s="56"/>
      <c r="N346" s="70"/>
      <c r="O346" s="56"/>
      <c r="P346" s="56"/>
      <c r="Q346" s="56"/>
      <c r="R346" s="70"/>
      <c r="S346" s="105"/>
      <c r="T346" s="56"/>
      <c r="U346" s="56"/>
      <c r="V346" s="56"/>
      <c r="W346" s="56"/>
      <c r="X346" s="56"/>
      <c r="Y346" s="56"/>
      <c r="Z346" s="56"/>
      <c r="AA346" s="56"/>
      <c r="AB346" s="56"/>
      <c r="AC346" s="56"/>
      <c r="AD346" s="56"/>
      <c r="AE346" s="56"/>
      <c r="AF346" s="56"/>
      <c r="AG346" s="56"/>
      <c r="AH346" s="56"/>
      <c r="AI346" s="56"/>
      <c r="AJ346" s="56"/>
      <c r="AK346" s="56"/>
      <c r="AL346" s="56"/>
      <c r="AM346" s="56"/>
      <c r="AN346" s="56"/>
      <c r="AO346" s="56"/>
      <c r="AP346" s="56"/>
      <c r="AQ346" s="56"/>
      <c r="AR346" s="56"/>
      <c r="AS346" s="56"/>
      <c r="AT346" s="56"/>
      <c r="AU346" s="56"/>
      <c r="AV346" s="56"/>
      <c r="AW346" s="56"/>
      <c r="AX346" s="56"/>
      <c r="AY346" s="56"/>
      <c r="AZ346" s="56"/>
      <c r="BA346" s="56"/>
      <c r="BB346" s="56"/>
      <c r="BC346" s="56"/>
      <c r="BD346" s="56"/>
      <c r="BE346" s="56"/>
      <c r="BF346" s="56"/>
      <c r="BG346" s="56"/>
      <c r="BH346" s="56"/>
      <c r="BI346" s="56"/>
      <c r="BJ346" s="56"/>
    </row>
    <row r="347" ht="15.75" customHeight="1">
      <c r="A347" s="56"/>
      <c r="B347" s="222"/>
      <c r="C347" s="56"/>
      <c r="D347" s="56"/>
      <c r="E347" s="56"/>
      <c r="F347" s="56"/>
      <c r="G347" s="56"/>
      <c r="H347" s="56"/>
      <c r="I347" s="56"/>
      <c r="J347" s="56"/>
      <c r="K347" s="56"/>
      <c r="L347" s="56"/>
      <c r="M347" s="56"/>
      <c r="N347" s="70"/>
      <c r="O347" s="56"/>
      <c r="P347" s="56"/>
      <c r="Q347" s="56"/>
      <c r="R347" s="70"/>
      <c r="S347" s="105"/>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c r="AR347" s="56"/>
      <c r="AS347" s="56"/>
      <c r="AT347" s="56"/>
      <c r="AU347" s="56"/>
      <c r="AV347" s="56"/>
      <c r="AW347" s="56"/>
      <c r="AX347" s="56"/>
      <c r="AY347" s="56"/>
      <c r="AZ347" s="56"/>
      <c r="BA347" s="56"/>
      <c r="BB347" s="56"/>
      <c r="BC347" s="56"/>
      <c r="BD347" s="56"/>
      <c r="BE347" s="56"/>
      <c r="BF347" s="56"/>
      <c r="BG347" s="56"/>
      <c r="BH347" s="56"/>
      <c r="BI347" s="56"/>
      <c r="BJ347" s="56"/>
    </row>
    <row r="348" ht="15.75" customHeight="1">
      <c r="A348" s="56"/>
      <c r="B348" s="222"/>
      <c r="C348" s="56"/>
      <c r="D348" s="56"/>
      <c r="E348" s="56"/>
      <c r="F348" s="56"/>
      <c r="G348" s="56"/>
      <c r="H348" s="56"/>
      <c r="I348" s="56"/>
      <c r="J348" s="56"/>
      <c r="K348" s="56"/>
      <c r="L348" s="56"/>
      <c r="M348" s="56"/>
      <c r="N348" s="70"/>
      <c r="O348" s="56"/>
      <c r="P348" s="56"/>
      <c r="Q348" s="56"/>
      <c r="R348" s="70"/>
      <c r="S348" s="105"/>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c r="AR348" s="56"/>
      <c r="AS348" s="56"/>
      <c r="AT348" s="56"/>
      <c r="AU348" s="56"/>
      <c r="AV348" s="56"/>
      <c r="AW348" s="56"/>
      <c r="AX348" s="56"/>
      <c r="AY348" s="56"/>
      <c r="AZ348" s="56"/>
      <c r="BA348" s="56"/>
      <c r="BB348" s="56"/>
      <c r="BC348" s="56"/>
      <c r="BD348" s="56"/>
      <c r="BE348" s="56"/>
      <c r="BF348" s="56"/>
      <c r="BG348" s="56"/>
      <c r="BH348" s="56"/>
      <c r="BI348" s="56"/>
      <c r="BJ348" s="56"/>
    </row>
    <row r="349" ht="15.75" customHeight="1">
      <c r="A349" s="56"/>
      <c r="B349" s="222"/>
      <c r="C349" s="56"/>
      <c r="D349" s="56"/>
      <c r="E349" s="56"/>
      <c r="F349" s="56"/>
      <c r="G349" s="56"/>
      <c r="H349" s="56"/>
      <c r="I349" s="56"/>
      <c r="J349" s="56"/>
      <c r="K349" s="56"/>
      <c r="L349" s="56"/>
      <c r="M349" s="56"/>
      <c r="N349" s="70"/>
      <c r="O349" s="56"/>
      <c r="P349" s="56"/>
      <c r="Q349" s="56"/>
      <c r="R349" s="70"/>
      <c r="S349" s="105"/>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c r="AR349" s="56"/>
      <c r="AS349" s="56"/>
      <c r="AT349" s="56"/>
      <c r="AU349" s="56"/>
      <c r="AV349" s="56"/>
      <c r="AW349" s="56"/>
      <c r="AX349" s="56"/>
      <c r="AY349" s="56"/>
      <c r="AZ349" s="56"/>
      <c r="BA349" s="56"/>
      <c r="BB349" s="56"/>
      <c r="BC349" s="56"/>
      <c r="BD349" s="56"/>
      <c r="BE349" s="56"/>
      <c r="BF349" s="56"/>
      <c r="BG349" s="56"/>
      <c r="BH349" s="56"/>
      <c r="BI349" s="56"/>
      <c r="BJ349" s="56"/>
    </row>
    <row r="350" ht="15.75" customHeight="1">
      <c r="A350" s="56"/>
      <c r="B350" s="222"/>
      <c r="C350" s="56"/>
      <c r="D350" s="56"/>
      <c r="E350" s="56"/>
      <c r="F350" s="56"/>
      <c r="G350" s="56"/>
      <c r="H350" s="56"/>
      <c r="I350" s="56"/>
      <c r="J350" s="56"/>
      <c r="K350" s="56"/>
      <c r="L350" s="56"/>
      <c r="M350" s="56"/>
      <c r="N350" s="70"/>
      <c r="O350" s="56"/>
      <c r="P350" s="56"/>
      <c r="Q350" s="56"/>
      <c r="R350" s="70"/>
      <c r="S350" s="105"/>
      <c r="T350" s="56"/>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c r="AR350" s="56"/>
      <c r="AS350" s="56"/>
      <c r="AT350" s="56"/>
      <c r="AU350" s="56"/>
      <c r="AV350" s="56"/>
      <c r="AW350" s="56"/>
      <c r="AX350" s="56"/>
      <c r="AY350" s="56"/>
      <c r="AZ350" s="56"/>
      <c r="BA350" s="56"/>
      <c r="BB350" s="56"/>
      <c r="BC350" s="56"/>
      <c r="BD350" s="56"/>
      <c r="BE350" s="56"/>
      <c r="BF350" s="56"/>
      <c r="BG350" s="56"/>
      <c r="BH350" s="56"/>
      <c r="BI350" s="56"/>
      <c r="BJ350" s="56"/>
    </row>
    <row r="351" ht="15.75" customHeight="1">
      <c r="A351" s="56"/>
      <c r="B351" s="222"/>
      <c r="C351" s="56"/>
      <c r="D351" s="56"/>
      <c r="E351" s="56"/>
      <c r="F351" s="56"/>
      <c r="G351" s="56"/>
      <c r="H351" s="56"/>
      <c r="I351" s="56"/>
      <c r="J351" s="56"/>
      <c r="K351" s="56"/>
      <c r="L351" s="56"/>
      <c r="M351" s="56"/>
      <c r="N351" s="70"/>
      <c r="O351" s="56"/>
      <c r="P351" s="56"/>
      <c r="Q351" s="56"/>
      <c r="R351" s="70"/>
      <c r="S351" s="105"/>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c r="AR351" s="56"/>
      <c r="AS351" s="56"/>
      <c r="AT351" s="56"/>
      <c r="AU351" s="56"/>
      <c r="AV351" s="56"/>
      <c r="AW351" s="56"/>
      <c r="AX351" s="56"/>
      <c r="AY351" s="56"/>
      <c r="AZ351" s="56"/>
      <c r="BA351" s="56"/>
      <c r="BB351" s="56"/>
      <c r="BC351" s="56"/>
      <c r="BD351" s="56"/>
      <c r="BE351" s="56"/>
      <c r="BF351" s="56"/>
      <c r="BG351" s="56"/>
      <c r="BH351" s="56"/>
      <c r="BI351" s="56"/>
      <c r="BJ351" s="56"/>
    </row>
    <row r="352" ht="15.75" customHeight="1">
      <c r="A352" s="56"/>
      <c r="B352" s="222"/>
      <c r="C352" s="56"/>
      <c r="D352" s="56"/>
      <c r="E352" s="56"/>
      <c r="F352" s="56"/>
      <c r="G352" s="56"/>
      <c r="H352" s="56"/>
      <c r="I352" s="56"/>
      <c r="J352" s="56"/>
      <c r="K352" s="56"/>
      <c r="L352" s="56"/>
      <c r="M352" s="56"/>
      <c r="N352" s="70"/>
      <c r="O352" s="56"/>
      <c r="P352" s="56"/>
      <c r="Q352" s="56"/>
      <c r="R352" s="70"/>
      <c r="S352" s="105"/>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c r="AR352" s="56"/>
      <c r="AS352" s="56"/>
      <c r="AT352" s="56"/>
      <c r="AU352" s="56"/>
      <c r="AV352" s="56"/>
      <c r="AW352" s="56"/>
      <c r="AX352" s="56"/>
      <c r="AY352" s="56"/>
      <c r="AZ352" s="56"/>
      <c r="BA352" s="56"/>
      <c r="BB352" s="56"/>
      <c r="BC352" s="56"/>
      <c r="BD352" s="56"/>
      <c r="BE352" s="56"/>
      <c r="BF352" s="56"/>
      <c r="BG352" s="56"/>
      <c r="BH352" s="56"/>
      <c r="BI352" s="56"/>
      <c r="BJ352" s="56"/>
    </row>
    <row r="353" ht="15.75" customHeight="1">
      <c r="A353" s="56"/>
      <c r="B353" s="222"/>
      <c r="C353" s="56"/>
      <c r="D353" s="56"/>
      <c r="E353" s="56"/>
      <c r="F353" s="56"/>
      <c r="G353" s="56"/>
      <c r="H353" s="56"/>
      <c r="I353" s="56"/>
      <c r="J353" s="56"/>
      <c r="K353" s="56"/>
      <c r="L353" s="56"/>
      <c r="M353" s="56"/>
      <c r="N353" s="70"/>
      <c r="O353" s="56"/>
      <c r="P353" s="56"/>
      <c r="Q353" s="56"/>
      <c r="R353" s="70"/>
      <c r="S353" s="105"/>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c r="AR353" s="56"/>
      <c r="AS353" s="56"/>
      <c r="AT353" s="56"/>
      <c r="AU353" s="56"/>
      <c r="AV353" s="56"/>
      <c r="AW353" s="56"/>
      <c r="AX353" s="56"/>
      <c r="AY353" s="56"/>
      <c r="AZ353" s="56"/>
      <c r="BA353" s="56"/>
      <c r="BB353" s="56"/>
      <c r="BC353" s="56"/>
      <c r="BD353" s="56"/>
      <c r="BE353" s="56"/>
      <c r="BF353" s="56"/>
      <c r="BG353" s="56"/>
      <c r="BH353" s="56"/>
      <c r="BI353" s="56"/>
      <c r="BJ353" s="56"/>
    </row>
    <row r="354" ht="15.75" customHeight="1">
      <c r="A354" s="56"/>
      <c r="B354" s="222"/>
      <c r="C354" s="56"/>
      <c r="D354" s="56"/>
      <c r="E354" s="56"/>
      <c r="F354" s="56"/>
      <c r="G354" s="56"/>
      <c r="H354" s="56"/>
      <c r="I354" s="56"/>
      <c r="J354" s="56"/>
      <c r="K354" s="56"/>
      <c r="L354" s="56"/>
      <c r="M354" s="56"/>
      <c r="N354" s="70"/>
      <c r="O354" s="56"/>
      <c r="P354" s="56"/>
      <c r="Q354" s="56"/>
      <c r="R354" s="70"/>
      <c r="S354" s="105"/>
      <c r="T354" s="56"/>
      <c r="U354" s="56"/>
      <c r="V354" s="56"/>
      <c r="W354" s="56"/>
      <c r="X354" s="56"/>
      <c r="Y354" s="56"/>
      <c r="Z354" s="56"/>
      <c r="AA354" s="56"/>
      <c r="AB354" s="56"/>
      <c r="AC354" s="56"/>
      <c r="AD354" s="56"/>
      <c r="AE354" s="56"/>
      <c r="AF354" s="56"/>
      <c r="AG354" s="56"/>
      <c r="AH354" s="56"/>
      <c r="AI354" s="56"/>
      <c r="AJ354" s="56"/>
      <c r="AK354" s="56"/>
      <c r="AL354" s="56"/>
      <c r="AM354" s="56"/>
      <c r="AN354" s="56"/>
      <c r="AO354" s="56"/>
      <c r="AP354" s="56"/>
      <c r="AQ354" s="56"/>
      <c r="AR354" s="56"/>
      <c r="AS354" s="56"/>
      <c r="AT354" s="56"/>
      <c r="AU354" s="56"/>
      <c r="AV354" s="56"/>
      <c r="AW354" s="56"/>
      <c r="AX354" s="56"/>
      <c r="AY354" s="56"/>
      <c r="AZ354" s="56"/>
      <c r="BA354" s="56"/>
      <c r="BB354" s="56"/>
      <c r="BC354" s="56"/>
      <c r="BD354" s="56"/>
      <c r="BE354" s="56"/>
      <c r="BF354" s="56"/>
      <c r="BG354" s="56"/>
      <c r="BH354" s="56"/>
      <c r="BI354" s="56"/>
      <c r="BJ354" s="56"/>
    </row>
    <row r="355" ht="15.75" customHeight="1">
      <c r="A355" s="56"/>
      <c r="B355" s="222"/>
      <c r="C355" s="56"/>
      <c r="D355" s="56"/>
      <c r="E355" s="56"/>
      <c r="F355" s="56"/>
      <c r="G355" s="56"/>
      <c r="H355" s="56"/>
      <c r="I355" s="56"/>
      <c r="J355" s="56"/>
      <c r="K355" s="56"/>
      <c r="L355" s="56"/>
      <c r="M355" s="56"/>
      <c r="N355" s="70"/>
      <c r="O355" s="56"/>
      <c r="P355" s="56"/>
      <c r="Q355" s="56"/>
      <c r="R355" s="70"/>
      <c r="S355" s="105"/>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c r="AP355" s="56"/>
      <c r="AQ355" s="56"/>
      <c r="AR355" s="56"/>
      <c r="AS355" s="56"/>
      <c r="AT355" s="56"/>
      <c r="AU355" s="56"/>
      <c r="AV355" s="56"/>
      <c r="AW355" s="56"/>
      <c r="AX355" s="56"/>
      <c r="AY355" s="56"/>
      <c r="AZ355" s="56"/>
      <c r="BA355" s="56"/>
      <c r="BB355" s="56"/>
      <c r="BC355" s="56"/>
      <c r="BD355" s="56"/>
      <c r="BE355" s="56"/>
      <c r="BF355" s="56"/>
      <c r="BG355" s="56"/>
      <c r="BH355" s="56"/>
      <c r="BI355" s="56"/>
      <c r="BJ355" s="56"/>
    </row>
    <row r="356" ht="15.75" customHeight="1">
      <c r="A356" s="56"/>
      <c r="B356" s="222"/>
      <c r="C356" s="56"/>
      <c r="D356" s="56"/>
      <c r="E356" s="56"/>
      <c r="F356" s="56"/>
      <c r="G356" s="56"/>
      <c r="H356" s="56"/>
      <c r="I356" s="56"/>
      <c r="J356" s="56"/>
      <c r="K356" s="56"/>
      <c r="L356" s="56"/>
      <c r="M356" s="56"/>
      <c r="N356" s="70"/>
      <c r="O356" s="56"/>
      <c r="P356" s="56"/>
      <c r="Q356" s="56"/>
      <c r="R356" s="70"/>
      <c r="S356" s="105"/>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c r="AR356" s="56"/>
      <c r="AS356" s="56"/>
      <c r="AT356" s="56"/>
      <c r="AU356" s="56"/>
      <c r="AV356" s="56"/>
      <c r="AW356" s="56"/>
      <c r="AX356" s="56"/>
      <c r="AY356" s="56"/>
      <c r="AZ356" s="56"/>
      <c r="BA356" s="56"/>
      <c r="BB356" s="56"/>
      <c r="BC356" s="56"/>
      <c r="BD356" s="56"/>
      <c r="BE356" s="56"/>
      <c r="BF356" s="56"/>
      <c r="BG356" s="56"/>
      <c r="BH356" s="56"/>
      <c r="BI356" s="56"/>
      <c r="BJ356" s="56"/>
    </row>
    <row r="357" ht="15.75" customHeight="1">
      <c r="A357" s="56"/>
      <c r="B357" s="222"/>
      <c r="C357" s="56"/>
      <c r="D357" s="56"/>
      <c r="E357" s="56"/>
      <c r="F357" s="56"/>
      <c r="G357" s="56"/>
      <c r="H357" s="56"/>
      <c r="I357" s="56"/>
      <c r="J357" s="56"/>
      <c r="K357" s="56"/>
      <c r="L357" s="56"/>
      <c r="M357" s="56"/>
      <c r="N357" s="70"/>
      <c r="O357" s="56"/>
      <c r="P357" s="56"/>
      <c r="Q357" s="56"/>
      <c r="R357" s="70"/>
      <c r="S357" s="105"/>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c r="AR357" s="56"/>
      <c r="AS357" s="56"/>
      <c r="AT357" s="56"/>
      <c r="AU357" s="56"/>
      <c r="AV357" s="56"/>
      <c r="AW357" s="56"/>
      <c r="AX357" s="56"/>
      <c r="AY357" s="56"/>
      <c r="AZ357" s="56"/>
      <c r="BA357" s="56"/>
      <c r="BB357" s="56"/>
      <c r="BC357" s="56"/>
      <c r="BD357" s="56"/>
      <c r="BE357" s="56"/>
      <c r="BF357" s="56"/>
      <c r="BG357" s="56"/>
      <c r="BH357" s="56"/>
      <c r="BI357" s="56"/>
      <c r="BJ357" s="56"/>
    </row>
    <row r="358" ht="15.75" customHeight="1">
      <c r="A358" s="56"/>
      <c r="B358" s="222"/>
      <c r="C358" s="56"/>
      <c r="D358" s="56"/>
      <c r="E358" s="56"/>
      <c r="F358" s="56"/>
      <c r="G358" s="56"/>
      <c r="H358" s="56"/>
      <c r="I358" s="56"/>
      <c r="J358" s="56"/>
      <c r="K358" s="56"/>
      <c r="L358" s="56"/>
      <c r="M358" s="56"/>
      <c r="N358" s="70"/>
      <c r="O358" s="56"/>
      <c r="P358" s="56"/>
      <c r="Q358" s="56"/>
      <c r="R358" s="70"/>
      <c r="S358" s="105"/>
      <c r="T358" s="56"/>
      <c r="U358" s="56"/>
      <c r="V358" s="56"/>
      <c r="W358" s="56"/>
      <c r="X358" s="56"/>
      <c r="Y358" s="56"/>
      <c r="Z358" s="56"/>
      <c r="AA358" s="56"/>
      <c r="AB358" s="56"/>
      <c r="AC358" s="56"/>
      <c r="AD358" s="56"/>
      <c r="AE358" s="56"/>
      <c r="AF358" s="56"/>
      <c r="AG358" s="56"/>
      <c r="AH358" s="56"/>
      <c r="AI358" s="56"/>
      <c r="AJ358" s="56"/>
      <c r="AK358" s="56"/>
      <c r="AL358" s="56"/>
      <c r="AM358" s="56"/>
      <c r="AN358" s="56"/>
      <c r="AO358" s="56"/>
      <c r="AP358" s="56"/>
      <c r="AQ358" s="56"/>
      <c r="AR358" s="56"/>
      <c r="AS358" s="56"/>
      <c r="AT358" s="56"/>
      <c r="AU358" s="56"/>
      <c r="AV358" s="56"/>
      <c r="AW358" s="56"/>
      <c r="AX358" s="56"/>
      <c r="AY358" s="56"/>
      <c r="AZ358" s="56"/>
      <c r="BA358" s="56"/>
      <c r="BB358" s="56"/>
      <c r="BC358" s="56"/>
      <c r="BD358" s="56"/>
      <c r="BE358" s="56"/>
      <c r="BF358" s="56"/>
      <c r="BG358" s="56"/>
      <c r="BH358" s="56"/>
      <c r="BI358" s="56"/>
      <c r="BJ358" s="56"/>
    </row>
    <row r="359" ht="15.75" customHeight="1">
      <c r="A359" s="56"/>
      <c r="B359" s="222"/>
      <c r="C359" s="56"/>
      <c r="D359" s="56"/>
      <c r="E359" s="56"/>
      <c r="F359" s="56"/>
      <c r="G359" s="56"/>
      <c r="H359" s="56"/>
      <c r="I359" s="56"/>
      <c r="J359" s="56"/>
      <c r="K359" s="56"/>
      <c r="L359" s="56"/>
      <c r="M359" s="56"/>
      <c r="N359" s="70"/>
      <c r="O359" s="56"/>
      <c r="P359" s="56"/>
      <c r="Q359" s="56"/>
      <c r="R359" s="70"/>
      <c r="S359" s="105"/>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c r="AS359" s="56"/>
      <c r="AT359" s="56"/>
      <c r="AU359" s="56"/>
      <c r="AV359" s="56"/>
      <c r="AW359" s="56"/>
      <c r="AX359" s="56"/>
      <c r="AY359" s="56"/>
      <c r="AZ359" s="56"/>
      <c r="BA359" s="56"/>
      <c r="BB359" s="56"/>
      <c r="BC359" s="56"/>
      <c r="BD359" s="56"/>
      <c r="BE359" s="56"/>
      <c r="BF359" s="56"/>
      <c r="BG359" s="56"/>
      <c r="BH359" s="56"/>
      <c r="BI359" s="56"/>
      <c r="BJ359" s="56"/>
    </row>
    <row r="360" ht="15.75" customHeight="1">
      <c r="A360" s="56"/>
      <c r="B360" s="222"/>
      <c r="C360" s="56"/>
      <c r="D360" s="56"/>
      <c r="E360" s="56"/>
      <c r="F360" s="56"/>
      <c r="G360" s="56"/>
      <c r="H360" s="56"/>
      <c r="I360" s="56"/>
      <c r="J360" s="56"/>
      <c r="K360" s="56"/>
      <c r="L360" s="56"/>
      <c r="M360" s="56"/>
      <c r="N360" s="70"/>
      <c r="O360" s="56"/>
      <c r="P360" s="56"/>
      <c r="Q360" s="56"/>
      <c r="R360" s="70"/>
      <c r="S360" s="105"/>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c r="AR360" s="56"/>
      <c r="AS360" s="56"/>
      <c r="AT360" s="56"/>
      <c r="AU360" s="56"/>
      <c r="AV360" s="56"/>
      <c r="AW360" s="56"/>
      <c r="AX360" s="56"/>
      <c r="AY360" s="56"/>
      <c r="AZ360" s="56"/>
      <c r="BA360" s="56"/>
      <c r="BB360" s="56"/>
      <c r="BC360" s="56"/>
      <c r="BD360" s="56"/>
      <c r="BE360" s="56"/>
      <c r="BF360" s="56"/>
      <c r="BG360" s="56"/>
      <c r="BH360" s="56"/>
      <c r="BI360" s="56"/>
      <c r="BJ360" s="56"/>
    </row>
    <row r="361" ht="15.75" customHeight="1">
      <c r="A361" s="56"/>
      <c r="B361" s="222"/>
      <c r="C361" s="56"/>
      <c r="D361" s="56"/>
      <c r="E361" s="56"/>
      <c r="F361" s="56"/>
      <c r="G361" s="56"/>
      <c r="H361" s="56"/>
      <c r="I361" s="56"/>
      <c r="J361" s="56"/>
      <c r="K361" s="56"/>
      <c r="L361" s="56"/>
      <c r="M361" s="56"/>
      <c r="N361" s="70"/>
      <c r="O361" s="56"/>
      <c r="P361" s="56"/>
      <c r="Q361" s="56"/>
      <c r="R361" s="70"/>
      <c r="S361" s="105"/>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c r="AR361" s="56"/>
      <c r="AS361" s="56"/>
      <c r="AT361" s="56"/>
      <c r="AU361" s="56"/>
      <c r="AV361" s="56"/>
      <c r="AW361" s="56"/>
      <c r="AX361" s="56"/>
      <c r="AY361" s="56"/>
      <c r="AZ361" s="56"/>
      <c r="BA361" s="56"/>
      <c r="BB361" s="56"/>
      <c r="BC361" s="56"/>
      <c r="BD361" s="56"/>
      <c r="BE361" s="56"/>
      <c r="BF361" s="56"/>
      <c r="BG361" s="56"/>
      <c r="BH361" s="56"/>
      <c r="BI361" s="56"/>
      <c r="BJ361" s="56"/>
    </row>
    <row r="362" ht="15.75" customHeight="1">
      <c r="A362" s="56"/>
      <c r="B362" s="222"/>
      <c r="C362" s="56"/>
      <c r="D362" s="56"/>
      <c r="E362" s="56"/>
      <c r="F362" s="56"/>
      <c r="G362" s="56"/>
      <c r="H362" s="56"/>
      <c r="I362" s="56"/>
      <c r="J362" s="56"/>
      <c r="K362" s="56"/>
      <c r="L362" s="56"/>
      <c r="M362" s="56"/>
      <c r="N362" s="70"/>
      <c r="O362" s="56"/>
      <c r="P362" s="56"/>
      <c r="Q362" s="56"/>
      <c r="R362" s="70"/>
      <c r="S362" s="105"/>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c r="AR362" s="56"/>
      <c r="AS362" s="56"/>
      <c r="AT362" s="56"/>
      <c r="AU362" s="56"/>
      <c r="AV362" s="56"/>
      <c r="AW362" s="56"/>
      <c r="AX362" s="56"/>
      <c r="AY362" s="56"/>
      <c r="AZ362" s="56"/>
      <c r="BA362" s="56"/>
      <c r="BB362" s="56"/>
      <c r="BC362" s="56"/>
      <c r="BD362" s="56"/>
      <c r="BE362" s="56"/>
      <c r="BF362" s="56"/>
      <c r="BG362" s="56"/>
      <c r="BH362" s="56"/>
      <c r="BI362" s="56"/>
      <c r="BJ362" s="56"/>
    </row>
    <row r="363" ht="15.75" customHeight="1">
      <c r="A363" s="56"/>
      <c r="B363" s="222"/>
      <c r="C363" s="56"/>
      <c r="D363" s="56"/>
      <c r="E363" s="56"/>
      <c r="F363" s="56"/>
      <c r="G363" s="56"/>
      <c r="H363" s="56"/>
      <c r="I363" s="56"/>
      <c r="J363" s="56"/>
      <c r="K363" s="56"/>
      <c r="L363" s="56"/>
      <c r="M363" s="56"/>
      <c r="N363" s="70"/>
      <c r="O363" s="56"/>
      <c r="P363" s="56"/>
      <c r="Q363" s="56"/>
      <c r="R363" s="70"/>
      <c r="S363" s="105"/>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6"/>
      <c r="BI363" s="56"/>
      <c r="BJ363" s="56"/>
    </row>
    <row r="364" ht="15.75" customHeight="1">
      <c r="A364" s="56"/>
      <c r="B364" s="222"/>
      <c r="C364" s="56"/>
      <c r="D364" s="56"/>
      <c r="E364" s="56"/>
      <c r="F364" s="56"/>
      <c r="G364" s="56"/>
      <c r="H364" s="56"/>
      <c r="I364" s="56"/>
      <c r="J364" s="56"/>
      <c r="K364" s="56"/>
      <c r="L364" s="56"/>
      <c r="M364" s="56"/>
      <c r="N364" s="70"/>
      <c r="O364" s="56"/>
      <c r="P364" s="56"/>
      <c r="Q364" s="56"/>
      <c r="R364" s="70"/>
      <c r="S364" s="105"/>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c r="AR364" s="56"/>
      <c r="AS364" s="56"/>
      <c r="AT364" s="56"/>
      <c r="AU364" s="56"/>
      <c r="AV364" s="56"/>
      <c r="AW364" s="56"/>
      <c r="AX364" s="56"/>
      <c r="AY364" s="56"/>
      <c r="AZ364" s="56"/>
      <c r="BA364" s="56"/>
      <c r="BB364" s="56"/>
      <c r="BC364" s="56"/>
      <c r="BD364" s="56"/>
      <c r="BE364" s="56"/>
      <c r="BF364" s="56"/>
      <c r="BG364" s="56"/>
      <c r="BH364" s="56"/>
      <c r="BI364" s="56"/>
      <c r="BJ364" s="56"/>
    </row>
    <row r="365" ht="15.75" customHeight="1">
      <c r="A365" s="56"/>
      <c r="B365" s="222"/>
      <c r="C365" s="56"/>
      <c r="D365" s="56"/>
      <c r="E365" s="56"/>
      <c r="F365" s="56"/>
      <c r="G365" s="56"/>
      <c r="H365" s="56"/>
      <c r="I365" s="56"/>
      <c r="J365" s="56"/>
      <c r="K365" s="56"/>
      <c r="L365" s="56"/>
      <c r="M365" s="56"/>
      <c r="N365" s="70"/>
      <c r="O365" s="56"/>
      <c r="P365" s="56"/>
      <c r="Q365" s="56"/>
      <c r="R365" s="70"/>
      <c r="S365" s="105"/>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c r="AR365" s="56"/>
      <c r="AS365" s="56"/>
      <c r="AT365" s="56"/>
      <c r="AU365" s="56"/>
      <c r="AV365" s="56"/>
      <c r="AW365" s="56"/>
      <c r="AX365" s="56"/>
      <c r="AY365" s="56"/>
      <c r="AZ365" s="56"/>
      <c r="BA365" s="56"/>
      <c r="BB365" s="56"/>
      <c r="BC365" s="56"/>
      <c r="BD365" s="56"/>
      <c r="BE365" s="56"/>
      <c r="BF365" s="56"/>
      <c r="BG365" s="56"/>
      <c r="BH365" s="56"/>
      <c r="BI365" s="56"/>
      <c r="BJ365" s="56"/>
    </row>
    <row r="366" ht="15.75" customHeight="1">
      <c r="A366" s="56"/>
      <c r="B366" s="222"/>
      <c r="C366" s="56"/>
      <c r="D366" s="56"/>
      <c r="E366" s="56"/>
      <c r="F366" s="56"/>
      <c r="G366" s="56"/>
      <c r="H366" s="56"/>
      <c r="I366" s="56"/>
      <c r="J366" s="56"/>
      <c r="K366" s="56"/>
      <c r="L366" s="56"/>
      <c r="M366" s="56"/>
      <c r="N366" s="70"/>
      <c r="O366" s="56"/>
      <c r="P366" s="56"/>
      <c r="Q366" s="56"/>
      <c r="R366" s="70"/>
      <c r="S366" s="105"/>
      <c r="T366" s="56"/>
      <c r="U366" s="56"/>
      <c r="V366" s="56"/>
      <c r="W366" s="56"/>
      <c r="X366" s="56"/>
      <c r="Y366" s="56"/>
      <c r="Z366" s="56"/>
      <c r="AA366" s="56"/>
      <c r="AB366" s="56"/>
      <c r="AC366" s="56"/>
      <c r="AD366" s="56"/>
      <c r="AE366" s="56"/>
      <c r="AF366" s="56"/>
      <c r="AG366" s="56"/>
      <c r="AH366" s="56"/>
      <c r="AI366" s="56"/>
      <c r="AJ366" s="56"/>
      <c r="AK366" s="56"/>
      <c r="AL366" s="56"/>
      <c r="AM366" s="56"/>
      <c r="AN366" s="56"/>
      <c r="AO366" s="56"/>
      <c r="AP366" s="56"/>
      <c r="AQ366" s="56"/>
      <c r="AR366" s="56"/>
      <c r="AS366" s="56"/>
      <c r="AT366" s="56"/>
      <c r="AU366" s="56"/>
      <c r="AV366" s="56"/>
      <c r="AW366" s="56"/>
      <c r="AX366" s="56"/>
      <c r="AY366" s="56"/>
      <c r="AZ366" s="56"/>
      <c r="BA366" s="56"/>
      <c r="BB366" s="56"/>
      <c r="BC366" s="56"/>
      <c r="BD366" s="56"/>
      <c r="BE366" s="56"/>
      <c r="BF366" s="56"/>
      <c r="BG366" s="56"/>
      <c r="BH366" s="56"/>
      <c r="BI366" s="56"/>
      <c r="BJ366" s="56"/>
    </row>
    <row r="367" ht="15.75" customHeight="1">
      <c r="A367" s="56"/>
      <c r="B367" s="222"/>
      <c r="C367" s="56"/>
      <c r="D367" s="56"/>
      <c r="E367" s="56"/>
      <c r="F367" s="56"/>
      <c r="G367" s="56"/>
      <c r="H367" s="56"/>
      <c r="I367" s="56"/>
      <c r="J367" s="56"/>
      <c r="K367" s="56"/>
      <c r="L367" s="56"/>
      <c r="M367" s="56"/>
      <c r="N367" s="70"/>
      <c r="O367" s="56"/>
      <c r="P367" s="56"/>
      <c r="Q367" s="56"/>
      <c r="R367" s="70"/>
      <c r="S367" s="105"/>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c r="AS367" s="56"/>
      <c r="AT367" s="56"/>
      <c r="AU367" s="56"/>
      <c r="AV367" s="56"/>
      <c r="AW367" s="56"/>
      <c r="AX367" s="56"/>
      <c r="AY367" s="56"/>
      <c r="AZ367" s="56"/>
      <c r="BA367" s="56"/>
      <c r="BB367" s="56"/>
      <c r="BC367" s="56"/>
      <c r="BD367" s="56"/>
      <c r="BE367" s="56"/>
      <c r="BF367" s="56"/>
      <c r="BG367" s="56"/>
      <c r="BH367" s="56"/>
      <c r="BI367" s="56"/>
      <c r="BJ367" s="56"/>
    </row>
    <row r="368" ht="15.75" customHeight="1">
      <c r="A368" s="56"/>
      <c r="B368" s="222"/>
      <c r="C368" s="56"/>
      <c r="D368" s="56"/>
      <c r="E368" s="56"/>
      <c r="F368" s="56"/>
      <c r="G368" s="56"/>
      <c r="H368" s="56"/>
      <c r="I368" s="56"/>
      <c r="J368" s="56"/>
      <c r="K368" s="56"/>
      <c r="L368" s="56"/>
      <c r="M368" s="56"/>
      <c r="N368" s="70"/>
      <c r="O368" s="56"/>
      <c r="P368" s="56"/>
      <c r="Q368" s="56"/>
      <c r="R368" s="70"/>
      <c r="S368" s="105"/>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c r="AR368" s="56"/>
      <c r="AS368" s="56"/>
      <c r="AT368" s="56"/>
      <c r="AU368" s="56"/>
      <c r="AV368" s="56"/>
      <c r="AW368" s="56"/>
      <c r="AX368" s="56"/>
      <c r="AY368" s="56"/>
      <c r="AZ368" s="56"/>
      <c r="BA368" s="56"/>
      <c r="BB368" s="56"/>
      <c r="BC368" s="56"/>
      <c r="BD368" s="56"/>
      <c r="BE368" s="56"/>
      <c r="BF368" s="56"/>
      <c r="BG368" s="56"/>
      <c r="BH368" s="56"/>
      <c r="BI368" s="56"/>
      <c r="BJ368" s="56"/>
    </row>
    <row r="369" ht="15.75" customHeight="1">
      <c r="A369" s="56"/>
      <c r="B369" s="222"/>
      <c r="C369" s="56"/>
      <c r="D369" s="56"/>
      <c r="E369" s="56"/>
      <c r="F369" s="56"/>
      <c r="G369" s="56"/>
      <c r="H369" s="56"/>
      <c r="I369" s="56"/>
      <c r="J369" s="56"/>
      <c r="K369" s="56"/>
      <c r="L369" s="56"/>
      <c r="M369" s="56"/>
      <c r="N369" s="70"/>
      <c r="O369" s="56"/>
      <c r="P369" s="56"/>
      <c r="Q369" s="56"/>
      <c r="R369" s="70"/>
      <c r="S369" s="105"/>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c r="AR369" s="56"/>
      <c r="AS369" s="56"/>
      <c r="AT369" s="56"/>
      <c r="AU369" s="56"/>
      <c r="AV369" s="56"/>
      <c r="AW369" s="56"/>
      <c r="AX369" s="56"/>
      <c r="AY369" s="56"/>
      <c r="AZ369" s="56"/>
      <c r="BA369" s="56"/>
      <c r="BB369" s="56"/>
      <c r="BC369" s="56"/>
      <c r="BD369" s="56"/>
      <c r="BE369" s="56"/>
      <c r="BF369" s="56"/>
      <c r="BG369" s="56"/>
      <c r="BH369" s="56"/>
      <c r="BI369" s="56"/>
      <c r="BJ369" s="56"/>
    </row>
    <row r="370" ht="15.75" customHeight="1">
      <c r="A370" s="56"/>
      <c r="B370" s="222"/>
      <c r="C370" s="56"/>
      <c r="D370" s="56"/>
      <c r="E370" s="56"/>
      <c r="F370" s="56"/>
      <c r="G370" s="56"/>
      <c r="H370" s="56"/>
      <c r="I370" s="56"/>
      <c r="J370" s="56"/>
      <c r="K370" s="56"/>
      <c r="L370" s="56"/>
      <c r="M370" s="56"/>
      <c r="N370" s="70"/>
      <c r="O370" s="56"/>
      <c r="P370" s="56"/>
      <c r="Q370" s="56"/>
      <c r="R370" s="70"/>
      <c r="S370" s="105"/>
      <c r="T370" s="56"/>
      <c r="U370" s="56"/>
      <c r="V370" s="56"/>
      <c r="W370" s="56"/>
      <c r="X370" s="56"/>
      <c r="Y370" s="56"/>
      <c r="Z370" s="56"/>
      <c r="AA370" s="56"/>
      <c r="AB370" s="56"/>
      <c r="AC370" s="56"/>
      <c r="AD370" s="56"/>
      <c r="AE370" s="56"/>
      <c r="AF370" s="56"/>
      <c r="AG370" s="56"/>
      <c r="AH370" s="56"/>
      <c r="AI370" s="56"/>
      <c r="AJ370" s="56"/>
      <c r="AK370" s="56"/>
      <c r="AL370" s="56"/>
      <c r="AM370" s="56"/>
      <c r="AN370" s="56"/>
      <c r="AO370" s="56"/>
      <c r="AP370" s="56"/>
      <c r="AQ370" s="56"/>
      <c r="AR370" s="56"/>
      <c r="AS370" s="56"/>
      <c r="AT370" s="56"/>
      <c r="AU370" s="56"/>
      <c r="AV370" s="56"/>
      <c r="AW370" s="56"/>
      <c r="AX370" s="56"/>
      <c r="AY370" s="56"/>
      <c r="AZ370" s="56"/>
      <c r="BA370" s="56"/>
      <c r="BB370" s="56"/>
      <c r="BC370" s="56"/>
      <c r="BD370" s="56"/>
      <c r="BE370" s="56"/>
      <c r="BF370" s="56"/>
      <c r="BG370" s="56"/>
      <c r="BH370" s="56"/>
      <c r="BI370" s="56"/>
      <c r="BJ370" s="56"/>
    </row>
    <row r="371" ht="15.75" customHeight="1">
      <c r="A371" s="56"/>
      <c r="B371" s="222"/>
      <c r="C371" s="56"/>
      <c r="D371" s="56"/>
      <c r="E371" s="56"/>
      <c r="F371" s="56"/>
      <c r="G371" s="56"/>
      <c r="H371" s="56"/>
      <c r="I371" s="56"/>
      <c r="J371" s="56"/>
      <c r="K371" s="56"/>
      <c r="L371" s="56"/>
      <c r="M371" s="56"/>
      <c r="N371" s="70"/>
      <c r="O371" s="56"/>
      <c r="P371" s="56"/>
      <c r="Q371" s="56"/>
      <c r="R371" s="70"/>
      <c r="S371" s="105"/>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c r="AR371" s="56"/>
      <c r="AS371" s="56"/>
      <c r="AT371" s="56"/>
      <c r="AU371" s="56"/>
      <c r="AV371" s="56"/>
      <c r="AW371" s="56"/>
      <c r="AX371" s="56"/>
      <c r="AY371" s="56"/>
      <c r="AZ371" s="56"/>
      <c r="BA371" s="56"/>
      <c r="BB371" s="56"/>
      <c r="BC371" s="56"/>
      <c r="BD371" s="56"/>
      <c r="BE371" s="56"/>
      <c r="BF371" s="56"/>
      <c r="BG371" s="56"/>
      <c r="BH371" s="56"/>
      <c r="BI371" s="56"/>
      <c r="BJ371" s="56"/>
    </row>
    <row r="372" ht="15.75" customHeight="1">
      <c r="A372" s="56"/>
      <c r="B372" s="222"/>
      <c r="C372" s="56"/>
      <c r="D372" s="56"/>
      <c r="E372" s="56"/>
      <c r="F372" s="56"/>
      <c r="G372" s="56"/>
      <c r="H372" s="56"/>
      <c r="I372" s="56"/>
      <c r="J372" s="56"/>
      <c r="K372" s="56"/>
      <c r="L372" s="56"/>
      <c r="M372" s="56"/>
      <c r="N372" s="70"/>
      <c r="O372" s="56"/>
      <c r="P372" s="56"/>
      <c r="Q372" s="56"/>
      <c r="R372" s="70"/>
      <c r="S372" s="105"/>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c r="AR372" s="56"/>
      <c r="AS372" s="56"/>
      <c r="AT372" s="56"/>
      <c r="AU372" s="56"/>
      <c r="AV372" s="56"/>
      <c r="AW372" s="56"/>
      <c r="AX372" s="56"/>
      <c r="AY372" s="56"/>
      <c r="AZ372" s="56"/>
      <c r="BA372" s="56"/>
      <c r="BB372" s="56"/>
      <c r="BC372" s="56"/>
      <c r="BD372" s="56"/>
      <c r="BE372" s="56"/>
      <c r="BF372" s="56"/>
      <c r="BG372" s="56"/>
      <c r="BH372" s="56"/>
      <c r="BI372" s="56"/>
      <c r="BJ372" s="56"/>
    </row>
    <row r="373" ht="15.75" customHeight="1">
      <c r="A373" s="56"/>
      <c r="B373" s="222"/>
      <c r="C373" s="56"/>
      <c r="D373" s="56"/>
      <c r="E373" s="56"/>
      <c r="F373" s="56"/>
      <c r="G373" s="56"/>
      <c r="H373" s="56"/>
      <c r="I373" s="56"/>
      <c r="J373" s="56"/>
      <c r="K373" s="56"/>
      <c r="L373" s="56"/>
      <c r="M373" s="56"/>
      <c r="N373" s="70"/>
      <c r="O373" s="56"/>
      <c r="P373" s="56"/>
      <c r="Q373" s="56"/>
      <c r="R373" s="70"/>
      <c r="S373" s="105"/>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c r="AR373" s="56"/>
      <c r="AS373" s="56"/>
      <c r="AT373" s="56"/>
      <c r="AU373" s="56"/>
      <c r="AV373" s="56"/>
      <c r="AW373" s="56"/>
      <c r="AX373" s="56"/>
      <c r="AY373" s="56"/>
      <c r="AZ373" s="56"/>
      <c r="BA373" s="56"/>
      <c r="BB373" s="56"/>
      <c r="BC373" s="56"/>
      <c r="BD373" s="56"/>
      <c r="BE373" s="56"/>
      <c r="BF373" s="56"/>
      <c r="BG373" s="56"/>
      <c r="BH373" s="56"/>
      <c r="BI373" s="56"/>
      <c r="BJ373" s="56"/>
    </row>
    <row r="374" ht="15.75" customHeight="1">
      <c r="A374" s="56"/>
      <c r="B374" s="222"/>
      <c r="C374" s="56"/>
      <c r="D374" s="56"/>
      <c r="E374" s="56"/>
      <c r="F374" s="56"/>
      <c r="G374" s="56"/>
      <c r="H374" s="56"/>
      <c r="I374" s="56"/>
      <c r="J374" s="56"/>
      <c r="K374" s="56"/>
      <c r="L374" s="56"/>
      <c r="M374" s="56"/>
      <c r="N374" s="70"/>
      <c r="O374" s="56"/>
      <c r="P374" s="56"/>
      <c r="Q374" s="56"/>
      <c r="R374" s="70"/>
      <c r="S374" s="105"/>
      <c r="T374" s="56"/>
      <c r="U374" s="56"/>
      <c r="V374" s="56"/>
      <c r="W374" s="56"/>
      <c r="X374" s="56"/>
      <c r="Y374" s="56"/>
      <c r="Z374" s="56"/>
      <c r="AA374" s="56"/>
      <c r="AB374" s="56"/>
      <c r="AC374" s="56"/>
      <c r="AD374" s="56"/>
      <c r="AE374" s="56"/>
      <c r="AF374" s="56"/>
      <c r="AG374" s="56"/>
      <c r="AH374" s="56"/>
      <c r="AI374" s="56"/>
      <c r="AJ374" s="56"/>
      <c r="AK374" s="56"/>
      <c r="AL374" s="56"/>
      <c r="AM374" s="56"/>
      <c r="AN374" s="56"/>
      <c r="AO374" s="56"/>
      <c r="AP374" s="56"/>
      <c r="AQ374" s="56"/>
      <c r="AR374" s="56"/>
      <c r="AS374" s="56"/>
      <c r="AT374" s="56"/>
      <c r="AU374" s="56"/>
      <c r="AV374" s="56"/>
      <c r="AW374" s="56"/>
      <c r="AX374" s="56"/>
      <c r="AY374" s="56"/>
      <c r="AZ374" s="56"/>
      <c r="BA374" s="56"/>
      <c r="BB374" s="56"/>
      <c r="BC374" s="56"/>
      <c r="BD374" s="56"/>
      <c r="BE374" s="56"/>
      <c r="BF374" s="56"/>
      <c r="BG374" s="56"/>
      <c r="BH374" s="56"/>
      <c r="BI374" s="56"/>
      <c r="BJ374" s="56"/>
    </row>
    <row r="375" ht="15.75" customHeight="1">
      <c r="A375" s="56"/>
      <c r="B375" s="222"/>
      <c r="C375" s="56"/>
      <c r="D375" s="56"/>
      <c r="E375" s="56"/>
      <c r="F375" s="56"/>
      <c r="G375" s="56"/>
      <c r="H375" s="56"/>
      <c r="I375" s="56"/>
      <c r="J375" s="56"/>
      <c r="K375" s="56"/>
      <c r="L375" s="56"/>
      <c r="M375" s="56"/>
      <c r="N375" s="70"/>
      <c r="O375" s="56"/>
      <c r="P375" s="56"/>
      <c r="Q375" s="56"/>
      <c r="R375" s="70"/>
      <c r="S375" s="105"/>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c r="AR375" s="56"/>
      <c r="AS375" s="56"/>
      <c r="AT375" s="56"/>
      <c r="AU375" s="56"/>
      <c r="AV375" s="56"/>
      <c r="AW375" s="56"/>
      <c r="AX375" s="56"/>
      <c r="AY375" s="56"/>
      <c r="AZ375" s="56"/>
      <c r="BA375" s="56"/>
      <c r="BB375" s="56"/>
      <c r="BC375" s="56"/>
      <c r="BD375" s="56"/>
      <c r="BE375" s="56"/>
      <c r="BF375" s="56"/>
      <c r="BG375" s="56"/>
      <c r="BH375" s="56"/>
      <c r="BI375" s="56"/>
      <c r="BJ375" s="56"/>
    </row>
    <row r="376" ht="15.75" customHeight="1">
      <c r="A376" s="56"/>
      <c r="B376" s="222"/>
      <c r="C376" s="56"/>
      <c r="D376" s="56"/>
      <c r="E376" s="56"/>
      <c r="F376" s="56"/>
      <c r="G376" s="56"/>
      <c r="H376" s="56"/>
      <c r="I376" s="56"/>
      <c r="J376" s="56"/>
      <c r="K376" s="56"/>
      <c r="L376" s="56"/>
      <c r="M376" s="56"/>
      <c r="N376" s="70"/>
      <c r="O376" s="56"/>
      <c r="P376" s="56"/>
      <c r="Q376" s="56"/>
      <c r="R376" s="70"/>
      <c r="S376" s="105"/>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c r="AR376" s="56"/>
      <c r="AS376" s="56"/>
      <c r="AT376" s="56"/>
      <c r="AU376" s="56"/>
      <c r="AV376" s="56"/>
      <c r="AW376" s="56"/>
      <c r="AX376" s="56"/>
      <c r="AY376" s="56"/>
      <c r="AZ376" s="56"/>
      <c r="BA376" s="56"/>
      <c r="BB376" s="56"/>
      <c r="BC376" s="56"/>
      <c r="BD376" s="56"/>
      <c r="BE376" s="56"/>
      <c r="BF376" s="56"/>
      <c r="BG376" s="56"/>
      <c r="BH376" s="56"/>
      <c r="BI376" s="56"/>
      <c r="BJ376" s="56"/>
    </row>
    <row r="377" ht="15.75" customHeight="1">
      <c r="A377" s="56"/>
      <c r="B377" s="222"/>
      <c r="C377" s="56"/>
      <c r="D377" s="56"/>
      <c r="E377" s="56"/>
      <c r="F377" s="56"/>
      <c r="G377" s="56"/>
      <c r="H377" s="56"/>
      <c r="I377" s="56"/>
      <c r="J377" s="56"/>
      <c r="K377" s="56"/>
      <c r="L377" s="56"/>
      <c r="M377" s="56"/>
      <c r="N377" s="70"/>
      <c r="O377" s="56"/>
      <c r="P377" s="56"/>
      <c r="Q377" s="56"/>
      <c r="R377" s="70"/>
      <c r="S377" s="105"/>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c r="AR377" s="56"/>
      <c r="AS377" s="56"/>
      <c r="AT377" s="56"/>
      <c r="AU377" s="56"/>
      <c r="AV377" s="56"/>
      <c r="AW377" s="56"/>
      <c r="AX377" s="56"/>
      <c r="AY377" s="56"/>
      <c r="AZ377" s="56"/>
      <c r="BA377" s="56"/>
      <c r="BB377" s="56"/>
      <c r="BC377" s="56"/>
      <c r="BD377" s="56"/>
      <c r="BE377" s="56"/>
      <c r="BF377" s="56"/>
      <c r="BG377" s="56"/>
      <c r="BH377" s="56"/>
      <c r="BI377" s="56"/>
      <c r="BJ377" s="56"/>
    </row>
    <row r="378" ht="15.75" customHeight="1">
      <c r="A378" s="56"/>
      <c r="B378" s="222"/>
      <c r="C378" s="56"/>
      <c r="D378" s="56"/>
      <c r="E378" s="56"/>
      <c r="F378" s="56"/>
      <c r="G378" s="56"/>
      <c r="H378" s="56"/>
      <c r="I378" s="56"/>
      <c r="J378" s="56"/>
      <c r="K378" s="56"/>
      <c r="L378" s="56"/>
      <c r="M378" s="56"/>
      <c r="N378" s="70"/>
      <c r="O378" s="56"/>
      <c r="P378" s="56"/>
      <c r="Q378" s="56"/>
      <c r="R378" s="70"/>
      <c r="S378" s="105"/>
      <c r="T378" s="56"/>
      <c r="U378" s="56"/>
      <c r="V378" s="56"/>
      <c r="W378" s="56"/>
      <c r="X378" s="56"/>
      <c r="Y378" s="56"/>
      <c r="Z378" s="56"/>
      <c r="AA378" s="56"/>
      <c r="AB378" s="56"/>
      <c r="AC378" s="56"/>
      <c r="AD378" s="56"/>
      <c r="AE378" s="56"/>
      <c r="AF378" s="56"/>
      <c r="AG378" s="56"/>
      <c r="AH378" s="56"/>
      <c r="AI378" s="56"/>
      <c r="AJ378" s="56"/>
      <c r="AK378" s="56"/>
      <c r="AL378" s="56"/>
      <c r="AM378" s="56"/>
      <c r="AN378" s="56"/>
      <c r="AO378" s="56"/>
      <c r="AP378" s="56"/>
      <c r="AQ378" s="56"/>
      <c r="AR378" s="56"/>
      <c r="AS378" s="56"/>
      <c r="AT378" s="56"/>
      <c r="AU378" s="56"/>
      <c r="AV378" s="56"/>
      <c r="AW378" s="56"/>
      <c r="AX378" s="56"/>
      <c r="AY378" s="56"/>
      <c r="AZ378" s="56"/>
      <c r="BA378" s="56"/>
      <c r="BB378" s="56"/>
      <c r="BC378" s="56"/>
      <c r="BD378" s="56"/>
      <c r="BE378" s="56"/>
      <c r="BF378" s="56"/>
      <c r="BG378" s="56"/>
      <c r="BH378" s="56"/>
      <c r="BI378" s="56"/>
      <c r="BJ378" s="56"/>
    </row>
    <row r="379" ht="15.75" customHeight="1">
      <c r="A379" s="56"/>
      <c r="B379" s="222"/>
      <c r="C379" s="56"/>
      <c r="D379" s="56"/>
      <c r="E379" s="56"/>
      <c r="F379" s="56"/>
      <c r="G379" s="56"/>
      <c r="H379" s="56"/>
      <c r="I379" s="56"/>
      <c r="J379" s="56"/>
      <c r="K379" s="56"/>
      <c r="L379" s="56"/>
      <c r="M379" s="56"/>
      <c r="N379" s="70"/>
      <c r="O379" s="56"/>
      <c r="P379" s="56"/>
      <c r="Q379" s="56"/>
      <c r="R379" s="70"/>
      <c r="S379" s="105"/>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c r="AP379" s="56"/>
      <c r="AQ379" s="56"/>
      <c r="AR379" s="56"/>
      <c r="AS379" s="56"/>
      <c r="AT379" s="56"/>
      <c r="AU379" s="56"/>
      <c r="AV379" s="56"/>
      <c r="AW379" s="56"/>
      <c r="AX379" s="56"/>
      <c r="AY379" s="56"/>
      <c r="AZ379" s="56"/>
      <c r="BA379" s="56"/>
      <c r="BB379" s="56"/>
      <c r="BC379" s="56"/>
      <c r="BD379" s="56"/>
      <c r="BE379" s="56"/>
      <c r="BF379" s="56"/>
      <c r="BG379" s="56"/>
      <c r="BH379" s="56"/>
      <c r="BI379" s="56"/>
      <c r="BJ379" s="56"/>
    </row>
    <row r="380" ht="15.75" customHeight="1">
      <c r="A380" s="56"/>
      <c r="B380" s="222"/>
      <c r="C380" s="56"/>
      <c r="D380" s="56"/>
      <c r="E380" s="56"/>
      <c r="F380" s="56"/>
      <c r="G380" s="56"/>
      <c r="H380" s="56"/>
      <c r="I380" s="56"/>
      <c r="J380" s="56"/>
      <c r="K380" s="56"/>
      <c r="L380" s="56"/>
      <c r="M380" s="56"/>
      <c r="N380" s="70"/>
      <c r="O380" s="56"/>
      <c r="P380" s="56"/>
      <c r="Q380" s="56"/>
      <c r="R380" s="70"/>
      <c r="S380" s="105"/>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c r="AR380" s="56"/>
      <c r="AS380" s="56"/>
      <c r="AT380" s="56"/>
      <c r="AU380" s="56"/>
      <c r="AV380" s="56"/>
      <c r="AW380" s="56"/>
      <c r="AX380" s="56"/>
      <c r="AY380" s="56"/>
      <c r="AZ380" s="56"/>
      <c r="BA380" s="56"/>
      <c r="BB380" s="56"/>
      <c r="BC380" s="56"/>
      <c r="BD380" s="56"/>
      <c r="BE380" s="56"/>
      <c r="BF380" s="56"/>
      <c r="BG380" s="56"/>
      <c r="BH380" s="56"/>
      <c r="BI380" s="56"/>
      <c r="BJ380" s="56"/>
    </row>
    <row r="381" ht="15.75" customHeight="1">
      <c r="A381" s="56"/>
      <c r="B381" s="222"/>
      <c r="C381" s="56"/>
      <c r="D381" s="56"/>
      <c r="E381" s="56"/>
      <c r="F381" s="56"/>
      <c r="G381" s="56"/>
      <c r="H381" s="56"/>
      <c r="I381" s="56"/>
      <c r="J381" s="56"/>
      <c r="K381" s="56"/>
      <c r="L381" s="56"/>
      <c r="M381" s="56"/>
      <c r="N381" s="70"/>
      <c r="O381" s="56"/>
      <c r="P381" s="56"/>
      <c r="Q381" s="56"/>
      <c r="R381" s="70"/>
      <c r="S381" s="105"/>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c r="AR381" s="56"/>
      <c r="AS381" s="56"/>
      <c r="AT381" s="56"/>
      <c r="AU381" s="56"/>
      <c r="AV381" s="56"/>
      <c r="AW381" s="56"/>
      <c r="AX381" s="56"/>
      <c r="AY381" s="56"/>
      <c r="AZ381" s="56"/>
      <c r="BA381" s="56"/>
      <c r="BB381" s="56"/>
      <c r="BC381" s="56"/>
      <c r="BD381" s="56"/>
      <c r="BE381" s="56"/>
      <c r="BF381" s="56"/>
      <c r="BG381" s="56"/>
      <c r="BH381" s="56"/>
      <c r="BI381" s="56"/>
      <c r="BJ381" s="56"/>
    </row>
    <row r="382" ht="15.75" customHeight="1">
      <c r="A382" s="56"/>
      <c r="B382" s="222"/>
      <c r="C382" s="56"/>
      <c r="D382" s="56"/>
      <c r="E382" s="56"/>
      <c r="F382" s="56"/>
      <c r="G382" s="56"/>
      <c r="H382" s="56"/>
      <c r="I382" s="56"/>
      <c r="J382" s="56"/>
      <c r="K382" s="56"/>
      <c r="L382" s="56"/>
      <c r="M382" s="56"/>
      <c r="N382" s="70"/>
      <c r="O382" s="56"/>
      <c r="P382" s="56"/>
      <c r="Q382" s="56"/>
      <c r="R382" s="70"/>
      <c r="S382" s="105"/>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c r="AR382" s="56"/>
      <c r="AS382" s="56"/>
      <c r="AT382" s="56"/>
      <c r="AU382" s="56"/>
      <c r="AV382" s="56"/>
      <c r="AW382" s="56"/>
      <c r="AX382" s="56"/>
      <c r="AY382" s="56"/>
      <c r="AZ382" s="56"/>
      <c r="BA382" s="56"/>
      <c r="BB382" s="56"/>
      <c r="BC382" s="56"/>
      <c r="BD382" s="56"/>
      <c r="BE382" s="56"/>
      <c r="BF382" s="56"/>
      <c r="BG382" s="56"/>
      <c r="BH382" s="56"/>
      <c r="BI382" s="56"/>
      <c r="BJ382" s="56"/>
    </row>
    <row r="383" ht="15.75" customHeight="1">
      <c r="A383" s="56"/>
      <c r="B383" s="222"/>
      <c r="C383" s="56"/>
      <c r="D383" s="56"/>
      <c r="E383" s="56"/>
      <c r="F383" s="56"/>
      <c r="G383" s="56"/>
      <c r="H383" s="56"/>
      <c r="I383" s="56"/>
      <c r="J383" s="56"/>
      <c r="K383" s="56"/>
      <c r="L383" s="56"/>
      <c r="M383" s="56"/>
      <c r="N383" s="70"/>
      <c r="O383" s="56"/>
      <c r="P383" s="56"/>
      <c r="Q383" s="56"/>
      <c r="R383" s="70"/>
      <c r="S383" s="105"/>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c r="AR383" s="56"/>
      <c r="AS383" s="56"/>
      <c r="AT383" s="56"/>
      <c r="AU383" s="56"/>
      <c r="AV383" s="56"/>
      <c r="AW383" s="56"/>
      <c r="AX383" s="56"/>
      <c r="AY383" s="56"/>
      <c r="AZ383" s="56"/>
      <c r="BA383" s="56"/>
      <c r="BB383" s="56"/>
      <c r="BC383" s="56"/>
      <c r="BD383" s="56"/>
      <c r="BE383" s="56"/>
      <c r="BF383" s="56"/>
      <c r="BG383" s="56"/>
      <c r="BH383" s="56"/>
      <c r="BI383" s="56"/>
      <c r="BJ383" s="56"/>
    </row>
    <row r="384" ht="15.75" customHeight="1">
      <c r="A384" s="56"/>
      <c r="B384" s="222"/>
      <c r="C384" s="56"/>
      <c r="D384" s="56"/>
      <c r="E384" s="56"/>
      <c r="F384" s="56"/>
      <c r="G384" s="56"/>
      <c r="H384" s="56"/>
      <c r="I384" s="56"/>
      <c r="J384" s="56"/>
      <c r="K384" s="56"/>
      <c r="L384" s="56"/>
      <c r="M384" s="56"/>
      <c r="N384" s="70"/>
      <c r="O384" s="56"/>
      <c r="P384" s="56"/>
      <c r="Q384" s="56"/>
      <c r="R384" s="70"/>
      <c r="S384" s="105"/>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c r="AR384" s="56"/>
      <c r="AS384" s="56"/>
      <c r="AT384" s="56"/>
      <c r="AU384" s="56"/>
      <c r="AV384" s="56"/>
      <c r="AW384" s="56"/>
      <c r="AX384" s="56"/>
      <c r="AY384" s="56"/>
      <c r="AZ384" s="56"/>
      <c r="BA384" s="56"/>
      <c r="BB384" s="56"/>
      <c r="BC384" s="56"/>
      <c r="BD384" s="56"/>
      <c r="BE384" s="56"/>
      <c r="BF384" s="56"/>
      <c r="BG384" s="56"/>
      <c r="BH384" s="56"/>
      <c r="BI384" s="56"/>
      <c r="BJ384" s="56"/>
    </row>
    <row r="385" ht="15.75" customHeight="1">
      <c r="A385" s="56"/>
      <c r="B385" s="222"/>
      <c r="C385" s="56"/>
      <c r="D385" s="56"/>
      <c r="E385" s="56"/>
      <c r="F385" s="56"/>
      <c r="G385" s="56"/>
      <c r="H385" s="56"/>
      <c r="I385" s="56"/>
      <c r="J385" s="56"/>
      <c r="K385" s="56"/>
      <c r="L385" s="56"/>
      <c r="M385" s="56"/>
      <c r="N385" s="70"/>
      <c r="O385" s="56"/>
      <c r="P385" s="56"/>
      <c r="Q385" s="56"/>
      <c r="R385" s="70"/>
      <c r="S385" s="105"/>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c r="AY385" s="56"/>
      <c r="AZ385" s="56"/>
      <c r="BA385" s="56"/>
      <c r="BB385" s="56"/>
      <c r="BC385" s="56"/>
      <c r="BD385" s="56"/>
      <c r="BE385" s="56"/>
      <c r="BF385" s="56"/>
      <c r="BG385" s="56"/>
      <c r="BH385" s="56"/>
      <c r="BI385" s="56"/>
      <c r="BJ385" s="56"/>
    </row>
    <row r="386" ht="15.75" customHeight="1">
      <c r="A386" s="56"/>
      <c r="B386" s="222"/>
      <c r="C386" s="56"/>
      <c r="D386" s="56"/>
      <c r="E386" s="56"/>
      <c r="F386" s="56"/>
      <c r="G386" s="56"/>
      <c r="H386" s="56"/>
      <c r="I386" s="56"/>
      <c r="J386" s="56"/>
      <c r="K386" s="56"/>
      <c r="L386" s="56"/>
      <c r="M386" s="56"/>
      <c r="N386" s="70"/>
      <c r="O386" s="56"/>
      <c r="P386" s="56"/>
      <c r="Q386" s="56"/>
      <c r="R386" s="70"/>
      <c r="S386" s="105"/>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c r="AY386" s="56"/>
      <c r="AZ386" s="56"/>
      <c r="BA386" s="56"/>
      <c r="BB386" s="56"/>
      <c r="BC386" s="56"/>
      <c r="BD386" s="56"/>
      <c r="BE386" s="56"/>
      <c r="BF386" s="56"/>
      <c r="BG386" s="56"/>
      <c r="BH386" s="56"/>
      <c r="BI386" s="56"/>
      <c r="BJ386" s="56"/>
    </row>
    <row r="387" ht="15.75" customHeight="1">
      <c r="A387" s="56"/>
      <c r="B387" s="222"/>
      <c r="C387" s="56"/>
      <c r="D387" s="56"/>
      <c r="E387" s="56"/>
      <c r="F387" s="56"/>
      <c r="G387" s="56"/>
      <c r="H387" s="56"/>
      <c r="I387" s="56"/>
      <c r="J387" s="56"/>
      <c r="K387" s="56"/>
      <c r="L387" s="56"/>
      <c r="M387" s="56"/>
      <c r="N387" s="70"/>
      <c r="O387" s="56"/>
      <c r="P387" s="56"/>
      <c r="Q387" s="56"/>
      <c r="R387" s="70"/>
      <c r="S387" s="105"/>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c r="BJ387" s="56"/>
    </row>
    <row r="388" ht="15.75" customHeight="1">
      <c r="A388" s="56"/>
      <c r="B388" s="222"/>
      <c r="C388" s="56"/>
      <c r="D388" s="56"/>
      <c r="E388" s="56"/>
      <c r="F388" s="56"/>
      <c r="G388" s="56"/>
      <c r="H388" s="56"/>
      <c r="I388" s="56"/>
      <c r="J388" s="56"/>
      <c r="K388" s="56"/>
      <c r="L388" s="56"/>
      <c r="M388" s="56"/>
      <c r="N388" s="70"/>
      <c r="O388" s="56"/>
      <c r="P388" s="56"/>
      <c r="Q388" s="56"/>
      <c r="R388" s="70"/>
      <c r="S388" s="105"/>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c r="AS388" s="56"/>
      <c r="AT388" s="56"/>
      <c r="AU388" s="56"/>
      <c r="AV388" s="56"/>
      <c r="AW388" s="56"/>
      <c r="AX388" s="56"/>
      <c r="AY388" s="56"/>
      <c r="AZ388" s="56"/>
      <c r="BA388" s="56"/>
      <c r="BB388" s="56"/>
      <c r="BC388" s="56"/>
      <c r="BD388" s="56"/>
      <c r="BE388" s="56"/>
      <c r="BF388" s="56"/>
      <c r="BG388" s="56"/>
      <c r="BH388" s="56"/>
      <c r="BI388" s="56"/>
      <c r="BJ388" s="56"/>
    </row>
    <row r="389" ht="15.75" customHeight="1">
      <c r="A389" s="56"/>
      <c r="B389" s="222"/>
      <c r="C389" s="56"/>
      <c r="D389" s="56"/>
      <c r="E389" s="56"/>
      <c r="F389" s="56"/>
      <c r="G389" s="56"/>
      <c r="H389" s="56"/>
      <c r="I389" s="56"/>
      <c r="J389" s="56"/>
      <c r="K389" s="56"/>
      <c r="L389" s="56"/>
      <c r="M389" s="56"/>
      <c r="N389" s="70"/>
      <c r="O389" s="56"/>
      <c r="P389" s="56"/>
      <c r="Q389" s="56"/>
      <c r="R389" s="70"/>
      <c r="S389" s="105"/>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c r="AS389" s="56"/>
      <c r="AT389" s="56"/>
      <c r="AU389" s="56"/>
      <c r="AV389" s="56"/>
      <c r="AW389" s="56"/>
      <c r="AX389" s="56"/>
      <c r="AY389" s="56"/>
      <c r="AZ389" s="56"/>
      <c r="BA389" s="56"/>
      <c r="BB389" s="56"/>
      <c r="BC389" s="56"/>
      <c r="BD389" s="56"/>
      <c r="BE389" s="56"/>
      <c r="BF389" s="56"/>
      <c r="BG389" s="56"/>
      <c r="BH389" s="56"/>
      <c r="BI389" s="56"/>
      <c r="BJ389" s="56"/>
    </row>
    <row r="390" ht="15.75" customHeight="1">
      <c r="A390" s="56"/>
      <c r="B390" s="222"/>
      <c r="C390" s="56"/>
      <c r="D390" s="56"/>
      <c r="E390" s="56"/>
      <c r="F390" s="56"/>
      <c r="G390" s="56"/>
      <c r="H390" s="56"/>
      <c r="I390" s="56"/>
      <c r="J390" s="56"/>
      <c r="K390" s="56"/>
      <c r="L390" s="56"/>
      <c r="M390" s="56"/>
      <c r="N390" s="70"/>
      <c r="O390" s="56"/>
      <c r="P390" s="56"/>
      <c r="Q390" s="56"/>
      <c r="R390" s="70"/>
      <c r="S390" s="105"/>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c r="AR390" s="56"/>
      <c r="AS390" s="56"/>
      <c r="AT390" s="56"/>
      <c r="AU390" s="56"/>
      <c r="AV390" s="56"/>
      <c r="AW390" s="56"/>
      <c r="AX390" s="56"/>
      <c r="AY390" s="56"/>
      <c r="AZ390" s="56"/>
      <c r="BA390" s="56"/>
      <c r="BB390" s="56"/>
      <c r="BC390" s="56"/>
      <c r="BD390" s="56"/>
      <c r="BE390" s="56"/>
      <c r="BF390" s="56"/>
      <c r="BG390" s="56"/>
      <c r="BH390" s="56"/>
      <c r="BI390" s="56"/>
      <c r="BJ390" s="56"/>
    </row>
    <row r="391" ht="15.75" customHeight="1">
      <c r="A391" s="56"/>
      <c r="B391" s="222"/>
      <c r="C391" s="56"/>
      <c r="D391" s="56"/>
      <c r="E391" s="56"/>
      <c r="F391" s="56"/>
      <c r="G391" s="56"/>
      <c r="H391" s="56"/>
      <c r="I391" s="56"/>
      <c r="J391" s="56"/>
      <c r="K391" s="56"/>
      <c r="L391" s="56"/>
      <c r="M391" s="56"/>
      <c r="N391" s="70"/>
      <c r="O391" s="56"/>
      <c r="P391" s="56"/>
      <c r="Q391" s="56"/>
      <c r="R391" s="70"/>
      <c r="S391" s="105"/>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c r="AS391" s="56"/>
      <c r="AT391" s="56"/>
      <c r="AU391" s="56"/>
      <c r="AV391" s="56"/>
      <c r="AW391" s="56"/>
      <c r="AX391" s="56"/>
      <c r="AY391" s="56"/>
      <c r="AZ391" s="56"/>
      <c r="BA391" s="56"/>
      <c r="BB391" s="56"/>
      <c r="BC391" s="56"/>
      <c r="BD391" s="56"/>
      <c r="BE391" s="56"/>
      <c r="BF391" s="56"/>
      <c r="BG391" s="56"/>
      <c r="BH391" s="56"/>
      <c r="BI391" s="56"/>
      <c r="BJ391" s="56"/>
    </row>
    <row r="392" ht="15.75" customHeight="1">
      <c r="A392" s="56"/>
      <c r="B392" s="222"/>
      <c r="C392" s="56"/>
      <c r="D392" s="56"/>
      <c r="E392" s="56"/>
      <c r="F392" s="56"/>
      <c r="G392" s="56"/>
      <c r="H392" s="56"/>
      <c r="I392" s="56"/>
      <c r="J392" s="56"/>
      <c r="K392" s="56"/>
      <c r="L392" s="56"/>
      <c r="M392" s="56"/>
      <c r="N392" s="70"/>
      <c r="O392" s="56"/>
      <c r="P392" s="56"/>
      <c r="Q392" s="56"/>
      <c r="R392" s="70"/>
      <c r="S392" s="105"/>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c r="AS392" s="56"/>
      <c r="AT392" s="56"/>
      <c r="AU392" s="56"/>
      <c r="AV392" s="56"/>
      <c r="AW392" s="56"/>
      <c r="AX392" s="56"/>
      <c r="AY392" s="56"/>
      <c r="AZ392" s="56"/>
      <c r="BA392" s="56"/>
      <c r="BB392" s="56"/>
      <c r="BC392" s="56"/>
      <c r="BD392" s="56"/>
      <c r="BE392" s="56"/>
      <c r="BF392" s="56"/>
      <c r="BG392" s="56"/>
      <c r="BH392" s="56"/>
      <c r="BI392" s="56"/>
      <c r="BJ392" s="56"/>
    </row>
    <row r="393" ht="15.75" customHeight="1">
      <c r="A393" s="56"/>
      <c r="B393" s="222"/>
      <c r="C393" s="56"/>
      <c r="D393" s="56"/>
      <c r="E393" s="56"/>
      <c r="F393" s="56"/>
      <c r="G393" s="56"/>
      <c r="H393" s="56"/>
      <c r="I393" s="56"/>
      <c r="J393" s="56"/>
      <c r="K393" s="56"/>
      <c r="L393" s="56"/>
      <c r="M393" s="56"/>
      <c r="N393" s="70"/>
      <c r="O393" s="56"/>
      <c r="P393" s="56"/>
      <c r="Q393" s="56"/>
      <c r="R393" s="70"/>
      <c r="S393" s="105"/>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c r="AS393" s="56"/>
      <c r="AT393" s="56"/>
      <c r="AU393" s="56"/>
      <c r="AV393" s="56"/>
      <c r="AW393" s="56"/>
      <c r="AX393" s="56"/>
      <c r="AY393" s="56"/>
      <c r="AZ393" s="56"/>
      <c r="BA393" s="56"/>
      <c r="BB393" s="56"/>
      <c r="BC393" s="56"/>
      <c r="BD393" s="56"/>
      <c r="BE393" s="56"/>
      <c r="BF393" s="56"/>
      <c r="BG393" s="56"/>
      <c r="BH393" s="56"/>
      <c r="BI393" s="56"/>
      <c r="BJ393" s="56"/>
    </row>
    <row r="394" ht="15.75" customHeight="1">
      <c r="A394" s="56"/>
      <c r="B394" s="222"/>
      <c r="C394" s="56"/>
      <c r="D394" s="56"/>
      <c r="E394" s="56"/>
      <c r="F394" s="56"/>
      <c r="G394" s="56"/>
      <c r="H394" s="56"/>
      <c r="I394" s="56"/>
      <c r="J394" s="56"/>
      <c r="K394" s="56"/>
      <c r="L394" s="56"/>
      <c r="M394" s="56"/>
      <c r="N394" s="70"/>
      <c r="O394" s="56"/>
      <c r="P394" s="56"/>
      <c r="Q394" s="56"/>
      <c r="R394" s="70"/>
      <c r="S394" s="105"/>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c r="AR394" s="56"/>
      <c r="AS394" s="56"/>
      <c r="AT394" s="56"/>
      <c r="AU394" s="56"/>
      <c r="AV394" s="56"/>
      <c r="AW394" s="56"/>
      <c r="AX394" s="56"/>
      <c r="AY394" s="56"/>
      <c r="AZ394" s="56"/>
      <c r="BA394" s="56"/>
      <c r="BB394" s="56"/>
      <c r="BC394" s="56"/>
      <c r="BD394" s="56"/>
      <c r="BE394" s="56"/>
      <c r="BF394" s="56"/>
      <c r="BG394" s="56"/>
      <c r="BH394" s="56"/>
      <c r="BI394" s="56"/>
      <c r="BJ394" s="56"/>
    </row>
    <row r="395" ht="15.75" customHeight="1">
      <c r="A395" s="56"/>
      <c r="B395" s="222"/>
      <c r="C395" s="56"/>
      <c r="D395" s="56"/>
      <c r="E395" s="56"/>
      <c r="F395" s="56"/>
      <c r="G395" s="56"/>
      <c r="H395" s="56"/>
      <c r="I395" s="56"/>
      <c r="J395" s="56"/>
      <c r="K395" s="56"/>
      <c r="L395" s="56"/>
      <c r="M395" s="56"/>
      <c r="N395" s="70"/>
      <c r="O395" s="56"/>
      <c r="P395" s="56"/>
      <c r="Q395" s="56"/>
      <c r="R395" s="70"/>
      <c r="S395" s="105"/>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c r="AS395" s="56"/>
      <c r="AT395" s="56"/>
      <c r="AU395" s="56"/>
      <c r="AV395" s="56"/>
      <c r="AW395" s="56"/>
      <c r="AX395" s="56"/>
      <c r="AY395" s="56"/>
      <c r="AZ395" s="56"/>
      <c r="BA395" s="56"/>
      <c r="BB395" s="56"/>
      <c r="BC395" s="56"/>
      <c r="BD395" s="56"/>
      <c r="BE395" s="56"/>
      <c r="BF395" s="56"/>
      <c r="BG395" s="56"/>
      <c r="BH395" s="56"/>
      <c r="BI395" s="56"/>
      <c r="BJ395" s="56"/>
    </row>
    <row r="396" ht="15.75" customHeight="1">
      <c r="A396" s="56"/>
      <c r="B396" s="222"/>
      <c r="C396" s="56"/>
      <c r="D396" s="56"/>
      <c r="E396" s="56"/>
      <c r="F396" s="56"/>
      <c r="G396" s="56"/>
      <c r="H396" s="56"/>
      <c r="I396" s="56"/>
      <c r="J396" s="56"/>
      <c r="K396" s="56"/>
      <c r="L396" s="56"/>
      <c r="M396" s="56"/>
      <c r="N396" s="70"/>
      <c r="O396" s="56"/>
      <c r="P396" s="56"/>
      <c r="Q396" s="56"/>
      <c r="R396" s="70"/>
      <c r="S396" s="105"/>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row>
    <row r="397" ht="15.75" customHeight="1">
      <c r="A397" s="56"/>
      <c r="B397" s="222"/>
      <c r="C397" s="56"/>
      <c r="D397" s="56"/>
      <c r="E397" s="56"/>
      <c r="F397" s="56"/>
      <c r="G397" s="56"/>
      <c r="H397" s="56"/>
      <c r="I397" s="56"/>
      <c r="J397" s="56"/>
      <c r="K397" s="56"/>
      <c r="L397" s="56"/>
      <c r="M397" s="56"/>
      <c r="N397" s="70"/>
      <c r="O397" s="56"/>
      <c r="P397" s="56"/>
      <c r="Q397" s="56"/>
      <c r="R397" s="70"/>
      <c r="S397" s="105"/>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c r="BJ397" s="56"/>
    </row>
    <row r="398" ht="15.75" customHeight="1">
      <c r="A398" s="56"/>
      <c r="B398" s="222"/>
      <c r="C398" s="56"/>
      <c r="D398" s="56"/>
      <c r="E398" s="56"/>
      <c r="F398" s="56"/>
      <c r="G398" s="56"/>
      <c r="H398" s="56"/>
      <c r="I398" s="56"/>
      <c r="J398" s="56"/>
      <c r="K398" s="56"/>
      <c r="L398" s="56"/>
      <c r="M398" s="56"/>
      <c r="N398" s="70"/>
      <c r="O398" s="56"/>
      <c r="P398" s="56"/>
      <c r="Q398" s="56"/>
      <c r="R398" s="70"/>
      <c r="S398" s="105"/>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c r="BJ398" s="56"/>
    </row>
    <row r="399" ht="15.75" customHeight="1">
      <c r="A399" s="56"/>
      <c r="B399" s="222"/>
      <c r="C399" s="56"/>
      <c r="D399" s="56"/>
      <c r="E399" s="56"/>
      <c r="F399" s="56"/>
      <c r="G399" s="56"/>
      <c r="H399" s="56"/>
      <c r="I399" s="56"/>
      <c r="J399" s="56"/>
      <c r="K399" s="56"/>
      <c r="L399" s="56"/>
      <c r="M399" s="56"/>
      <c r="N399" s="70"/>
      <c r="O399" s="56"/>
      <c r="P399" s="56"/>
      <c r="Q399" s="56"/>
      <c r="R399" s="70"/>
      <c r="S399" s="105"/>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c r="AS399" s="56"/>
      <c r="AT399" s="56"/>
      <c r="AU399" s="56"/>
      <c r="AV399" s="56"/>
      <c r="AW399" s="56"/>
      <c r="AX399" s="56"/>
      <c r="AY399" s="56"/>
      <c r="AZ399" s="56"/>
      <c r="BA399" s="56"/>
      <c r="BB399" s="56"/>
      <c r="BC399" s="56"/>
      <c r="BD399" s="56"/>
      <c r="BE399" s="56"/>
      <c r="BF399" s="56"/>
      <c r="BG399" s="56"/>
      <c r="BH399" s="56"/>
      <c r="BI399" s="56"/>
      <c r="BJ399" s="56"/>
    </row>
    <row r="400" ht="15.75" customHeight="1">
      <c r="A400" s="56"/>
      <c r="B400" s="222"/>
      <c r="C400" s="56"/>
      <c r="D400" s="56"/>
      <c r="E400" s="56"/>
      <c r="F400" s="56"/>
      <c r="G400" s="56"/>
      <c r="H400" s="56"/>
      <c r="I400" s="56"/>
      <c r="J400" s="56"/>
      <c r="K400" s="56"/>
      <c r="L400" s="56"/>
      <c r="M400" s="56"/>
      <c r="N400" s="70"/>
      <c r="O400" s="56"/>
      <c r="P400" s="56"/>
      <c r="Q400" s="56"/>
      <c r="R400" s="70"/>
      <c r="S400" s="105"/>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c r="AS400" s="56"/>
      <c r="AT400" s="56"/>
      <c r="AU400" s="56"/>
      <c r="AV400" s="56"/>
      <c r="AW400" s="56"/>
      <c r="AX400" s="56"/>
      <c r="AY400" s="56"/>
      <c r="AZ400" s="56"/>
      <c r="BA400" s="56"/>
      <c r="BB400" s="56"/>
      <c r="BC400" s="56"/>
      <c r="BD400" s="56"/>
      <c r="BE400" s="56"/>
      <c r="BF400" s="56"/>
      <c r="BG400" s="56"/>
      <c r="BH400" s="56"/>
      <c r="BI400" s="56"/>
      <c r="BJ400" s="56"/>
    </row>
    <row r="401" ht="15.75" customHeight="1">
      <c r="A401" s="56"/>
      <c r="B401" s="222"/>
      <c r="C401" s="56"/>
      <c r="D401" s="56"/>
      <c r="E401" s="56"/>
      <c r="F401" s="56"/>
      <c r="G401" s="56"/>
      <c r="H401" s="56"/>
      <c r="I401" s="56"/>
      <c r="J401" s="56"/>
      <c r="K401" s="56"/>
      <c r="L401" s="56"/>
      <c r="M401" s="56"/>
      <c r="N401" s="70"/>
      <c r="O401" s="56"/>
      <c r="P401" s="56"/>
      <c r="Q401" s="56"/>
      <c r="R401" s="70"/>
      <c r="S401" s="105"/>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c r="AS401" s="56"/>
      <c r="AT401" s="56"/>
      <c r="AU401" s="56"/>
      <c r="AV401" s="56"/>
      <c r="AW401" s="56"/>
      <c r="AX401" s="56"/>
      <c r="AY401" s="56"/>
      <c r="AZ401" s="56"/>
      <c r="BA401" s="56"/>
      <c r="BB401" s="56"/>
      <c r="BC401" s="56"/>
      <c r="BD401" s="56"/>
      <c r="BE401" s="56"/>
      <c r="BF401" s="56"/>
      <c r="BG401" s="56"/>
      <c r="BH401" s="56"/>
      <c r="BI401" s="56"/>
      <c r="BJ401" s="56"/>
    </row>
    <row r="402" ht="15.75" customHeight="1">
      <c r="A402" s="56"/>
      <c r="B402" s="222"/>
      <c r="C402" s="56"/>
      <c r="D402" s="56"/>
      <c r="E402" s="56"/>
      <c r="F402" s="56"/>
      <c r="G402" s="56"/>
      <c r="H402" s="56"/>
      <c r="I402" s="56"/>
      <c r="J402" s="56"/>
      <c r="K402" s="56"/>
      <c r="L402" s="56"/>
      <c r="M402" s="56"/>
      <c r="N402" s="70"/>
      <c r="O402" s="56"/>
      <c r="P402" s="56"/>
      <c r="Q402" s="56"/>
      <c r="R402" s="70"/>
      <c r="S402" s="105"/>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c r="AR402" s="56"/>
      <c r="AS402" s="56"/>
      <c r="AT402" s="56"/>
      <c r="AU402" s="56"/>
      <c r="AV402" s="56"/>
      <c r="AW402" s="56"/>
      <c r="AX402" s="56"/>
      <c r="AY402" s="56"/>
      <c r="AZ402" s="56"/>
      <c r="BA402" s="56"/>
      <c r="BB402" s="56"/>
      <c r="BC402" s="56"/>
      <c r="BD402" s="56"/>
      <c r="BE402" s="56"/>
      <c r="BF402" s="56"/>
      <c r="BG402" s="56"/>
      <c r="BH402" s="56"/>
      <c r="BI402" s="56"/>
      <c r="BJ402" s="56"/>
    </row>
    <row r="403" ht="15.75" customHeight="1">
      <c r="A403" s="56"/>
      <c r="B403" s="222"/>
      <c r="C403" s="56"/>
      <c r="D403" s="56"/>
      <c r="E403" s="56"/>
      <c r="F403" s="56"/>
      <c r="G403" s="56"/>
      <c r="H403" s="56"/>
      <c r="I403" s="56"/>
      <c r="J403" s="56"/>
      <c r="K403" s="56"/>
      <c r="L403" s="56"/>
      <c r="M403" s="56"/>
      <c r="N403" s="70"/>
      <c r="O403" s="56"/>
      <c r="P403" s="56"/>
      <c r="Q403" s="56"/>
      <c r="R403" s="70"/>
      <c r="S403" s="105"/>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c r="AR403" s="56"/>
      <c r="AS403" s="56"/>
      <c r="AT403" s="56"/>
      <c r="AU403" s="56"/>
      <c r="AV403" s="56"/>
      <c r="AW403" s="56"/>
      <c r="AX403" s="56"/>
      <c r="AY403" s="56"/>
      <c r="AZ403" s="56"/>
      <c r="BA403" s="56"/>
      <c r="BB403" s="56"/>
      <c r="BC403" s="56"/>
      <c r="BD403" s="56"/>
      <c r="BE403" s="56"/>
      <c r="BF403" s="56"/>
      <c r="BG403" s="56"/>
      <c r="BH403" s="56"/>
      <c r="BI403" s="56"/>
      <c r="BJ403" s="56"/>
    </row>
    <row r="404" ht="15.75" customHeight="1">
      <c r="A404" s="56"/>
      <c r="B404" s="222"/>
      <c r="C404" s="56"/>
      <c r="D404" s="56"/>
      <c r="E404" s="56"/>
      <c r="F404" s="56"/>
      <c r="G404" s="56"/>
      <c r="H404" s="56"/>
      <c r="I404" s="56"/>
      <c r="J404" s="56"/>
      <c r="K404" s="56"/>
      <c r="L404" s="56"/>
      <c r="M404" s="56"/>
      <c r="N404" s="70"/>
      <c r="O404" s="56"/>
      <c r="P404" s="56"/>
      <c r="Q404" s="56"/>
      <c r="R404" s="70"/>
      <c r="S404" s="105"/>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56"/>
      <c r="BD404" s="56"/>
      <c r="BE404" s="56"/>
      <c r="BF404" s="56"/>
      <c r="BG404" s="56"/>
      <c r="BH404" s="56"/>
      <c r="BI404" s="56"/>
      <c r="BJ404" s="56"/>
    </row>
    <row r="405" ht="15.75" customHeight="1">
      <c r="A405" s="56"/>
      <c r="B405" s="222"/>
      <c r="C405" s="56"/>
      <c r="D405" s="56"/>
      <c r="E405" s="56"/>
      <c r="F405" s="56"/>
      <c r="G405" s="56"/>
      <c r="H405" s="56"/>
      <c r="I405" s="56"/>
      <c r="J405" s="56"/>
      <c r="K405" s="56"/>
      <c r="L405" s="56"/>
      <c r="M405" s="56"/>
      <c r="N405" s="70"/>
      <c r="O405" s="56"/>
      <c r="P405" s="56"/>
      <c r="Q405" s="56"/>
      <c r="R405" s="70"/>
      <c r="S405" s="105"/>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c r="AR405" s="56"/>
      <c r="AS405" s="56"/>
      <c r="AT405" s="56"/>
      <c r="AU405" s="56"/>
      <c r="AV405" s="56"/>
      <c r="AW405" s="56"/>
      <c r="AX405" s="56"/>
      <c r="AY405" s="56"/>
      <c r="AZ405" s="56"/>
      <c r="BA405" s="56"/>
      <c r="BB405" s="56"/>
      <c r="BC405" s="56"/>
      <c r="BD405" s="56"/>
      <c r="BE405" s="56"/>
      <c r="BF405" s="56"/>
      <c r="BG405" s="56"/>
      <c r="BH405" s="56"/>
      <c r="BI405" s="56"/>
      <c r="BJ405" s="56"/>
    </row>
    <row r="406" ht="15.75" customHeight="1">
      <c r="A406" s="56"/>
      <c r="B406" s="222"/>
      <c r="C406" s="56"/>
      <c r="D406" s="56"/>
      <c r="E406" s="56"/>
      <c r="F406" s="56"/>
      <c r="G406" s="56"/>
      <c r="H406" s="56"/>
      <c r="I406" s="56"/>
      <c r="J406" s="56"/>
      <c r="K406" s="56"/>
      <c r="L406" s="56"/>
      <c r="M406" s="56"/>
      <c r="N406" s="70"/>
      <c r="O406" s="56"/>
      <c r="P406" s="56"/>
      <c r="Q406" s="56"/>
      <c r="R406" s="70"/>
      <c r="S406" s="105"/>
      <c r="T406" s="56"/>
      <c r="U406" s="56"/>
      <c r="V406" s="56"/>
      <c r="W406" s="56"/>
      <c r="X406" s="56"/>
      <c r="Y406" s="56"/>
      <c r="Z406" s="56"/>
      <c r="AA406" s="56"/>
      <c r="AB406" s="56"/>
      <c r="AC406" s="56"/>
      <c r="AD406" s="56"/>
      <c r="AE406" s="56"/>
      <c r="AF406" s="56"/>
      <c r="AG406" s="56"/>
      <c r="AH406" s="56"/>
      <c r="AI406" s="56"/>
      <c r="AJ406" s="56"/>
      <c r="AK406" s="56"/>
      <c r="AL406" s="56"/>
      <c r="AM406" s="56"/>
      <c r="AN406" s="56"/>
      <c r="AO406" s="56"/>
      <c r="AP406" s="56"/>
      <c r="AQ406" s="56"/>
      <c r="AR406" s="56"/>
      <c r="AS406" s="56"/>
      <c r="AT406" s="56"/>
      <c r="AU406" s="56"/>
      <c r="AV406" s="56"/>
      <c r="AW406" s="56"/>
      <c r="AX406" s="56"/>
      <c r="AY406" s="56"/>
      <c r="AZ406" s="56"/>
      <c r="BA406" s="56"/>
      <c r="BB406" s="56"/>
      <c r="BC406" s="56"/>
      <c r="BD406" s="56"/>
      <c r="BE406" s="56"/>
      <c r="BF406" s="56"/>
      <c r="BG406" s="56"/>
      <c r="BH406" s="56"/>
      <c r="BI406" s="56"/>
      <c r="BJ406" s="56"/>
    </row>
    <row r="407" ht="15.75" customHeight="1">
      <c r="A407" s="56"/>
      <c r="B407" s="222"/>
      <c r="C407" s="56"/>
      <c r="D407" s="56"/>
      <c r="E407" s="56"/>
      <c r="F407" s="56"/>
      <c r="G407" s="56"/>
      <c r="H407" s="56"/>
      <c r="I407" s="56"/>
      <c r="J407" s="56"/>
      <c r="K407" s="56"/>
      <c r="L407" s="56"/>
      <c r="M407" s="56"/>
      <c r="N407" s="70"/>
      <c r="O407" s="56"/>
      <c r="P407" s="56"/>
      <c r="Q407" s="56"/>
      <c r="R407" s="70"/>
      <c r="S407" s="105"/>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56"/>
      <c r="BC407" s="56"/>
      <c r="BD407" s="56"/>
      <c r="BE407" s="56"/>
      <c r="BF407" s="56"/>
      <c r="BG407" s="56"/>
      <c r="BH407" s="56"/>
      <c r="BI407" s="56"/>
      <c r="BJ407" s="56"/>
    </row>
    <row r="408" ht="15.75" customHeight="1">
      <c r="A408" s="56"/>
      <c r="B408" s="222"/>
      <c r="C408" s="56"/>
      <c r="D408" s="56"/>
      <c r="E408" s="56"/>
      <c r="F408" s="56"/>
      <c r="G408" s="56"/>
      <c r="H408" s="56"/>
      <c r="I408" s="56"/>
      <c r="J408" s="56"/>
      <c r="K408" s="56"/>
      <c r="L408" s="56"/>
      <c r="M408" s="56"/>
      <c r="N408" s="70"/>
      <c r="O408" s="56"/>
      <c r="P408" s="56"/>
      <c r="Q408" s="56"/>
      <c r="R408" s="70"/>
      <c r="S408" s="105"/>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c r="AS408" s="56"/>
      <c r="AT408" s="56"/>
      <c r="AU408" s="56"/>
      <c r="AV408" s="56"/>
      <c r="AW408" s="56"/>
      <c r="AX408" s="56"/>
      <c r="AY408" s="56"/>
      <c r="AZ408" s="56"/>
      <c r="BA408" s="56"/>
      <c r="BB408" s="56"/>
      <c r="BC408" s="56"/>
      <c r="BD408" s="56"/>
      <c r="BE408" s="56"/>
      <c r="BF408" s="56"/>
      <c r="BG408" s="56"/>
      <c r="BH408" s="56"/>
      <c r="BI408" s="56"/>
      <c r="BJ408" s="56"/>
    </row>
    <row r="409" ht="15.75" customHeight="1">
      <c r="A409" s="56"/>
      <c r="B409" s="222"/>
      <c r="C409" s="56"/>
      <c r="D409" s="56"/>
      <c r="E409" s="56"/>
      <c r="F409" s="56"/>
      <c r="G409" s="56"/>
      <c r="H409" s="56"/>
      <c r="I409" s="56"/>
      <c r="J409" s="56"/>
      <c r="K409" s="56"/>
      <c r="L409" s="56"/>
      <c r="M409" s="56"/>
      <c r="N409" s="70"/>
      <c r="O409" s="56"/>
      <c r="P409" s="56"/>
      <c r="Q409" s="56"/>
      <c r="R409" s="70"/>
      <c r="S409" s="105"/>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c r="AR409" s="56"/>
      <c r="AS409" s="56"/>
      <c r="AT409" s="56"/>
      <c r="AU409" s="56"/>
      <c r="AV409" s="56"/>
      <c r="AW409" s="56"/>
      <c r="AX409" s="56"/>
      <c r="AY409" s="56"/>
      <c r="AZ409" s="56"/>
      <c r="BA409" s="56"/>
      <c r="BB409" s="56"/>
      <c r="BC409" s="56"/>
      <c r="BD409" s="56"/>
      <c r="BE409" s="56"/>
      <c r="BF409" s="56"/>
      <c r="BG409" s="56"/>
      <c r="BH409" s="56"/>
      <c r="BI409" s="56"/>
      <c r="BJ409" s="56"/>
    </row>
    <row r="410" ht="15.75" customHeight="1">
      <c r="A410" s="56"/>
      <c r="B410" s="222"/>
      <c r="C410" s="56"/>
      <c r="D410" s="56"/>
      <c r="E410" s="56"/>
      <c r="F410" s="56"/>
      <c r="G410" s="56"/>
      <c r="H410" s="56"/>
      <c r="I410" s="56"/>
      <c r="J410" s="56"/>
      <c r="K410" s="56"/>
      <c r="L410" s="56"/>
      <c r="M410" s="56"/>
      <c r="N410" s="70"/>
      <c r="O410" s="56"/>
      <c r="P410" s="56"/>
      <c r="Q410" s="56"/>
      <c r="R410" s="70"/>
      <c r="S410" s="105"/>
      <c r="T410" s="56"/>
      <c r="U410" s="56"/>
      <c r="V410" s="56"/>
      <c r="W410" s="56"/>
      <c r="X410" s="56"/>
      <c r="Y410" s="56"/>
      <c r="Z410" s="56"/>
      <c r="AA410" s="56"/>
      <c r="AB410" s="56"/>
      <c r="AC410" s="56"/>
      <c r="AD410" s="56"/>
      <c r="AE410" s="56"/>
      <c r="AF410" s="56"/>
      <c r="AG410" s="56"/>
      <c r="AH410" s="56"/>
      <c r="AI410" s="56"/>
      <c r="AJ410" s="56"/>
      <c r="AK410" s="56"/>
      <c r="AL410" s="56"/>
      <c r="AM410" s="56"/>
      <c r="AN410" s="56"/>
      <c r="AO410" s="56"/>
      <c r="AP410" s="56"/>
      <c r="AQ410" s="56"/>
      <c r="AR410" s="56"/>
      <c r="AS410" s="56"/>
      <c r="AT410" s="56"/>
      <c r="AU410" s="56"/>
      <c r="AV410" s="56"/>
      <c r="AW410" s="56"/>
      <c r="AX410" s="56"/>
      <c r="AY410" s="56"/>
      <c r="AZ410" s="56"/>
      <c r="BA410" s="56"/>
      <c r="BB410" s="56"/>
      <c r="BC410" s="56"/>
      <c r="BD410" s="56"/>
      <c r="BE410" s="56"/>
      <c r="BF410" s="56"/>
      <c r="BG410" s="56"/>
      <c r="BH410" s="56"/>
      <c r="BI410" s="56"/>
      <c r="BJ410" s="56"/>
    </row>
  </sheetData>
  <mergeCells count="137">
    <mergeCell ref="A1:AP2"/>
    <mergeCell ref="C4:O4"/>
    <mergeCell ref="S4:AH4"/>
    <mergeCell ref="C5:D5"/>
    <mergeCell ref="E5:O5"/>
    <mergeCell ref="S5:U5"/>
    <mergeCell ref="V5:AH5"/>
    <mergeCell ref="C6:D6"/>
    <mergeCell ref="E6:O6"/>
    <mergeCell ref="S6:U6"/>
    <mergeCell ref="V6:AH6"/>
    <mergeCell ref="E7:O7"/>
    <mergeCell ref="S7:U7"/>
    <mergeCell ref="V7:AH7"/>
    <mergeCell ref="S9:U9"/>
    <mergeCell ref="V9:AH9"/>
    <mergeCell ref="C7:D7"/>
    <mergeCell ref="C8:D8"/>
    <mergeCell ref="E8:O8"/>
    <mergeCell ref="S8:U8"/>
    <mergeCell ref="V8:AH8"/>
    <mergeCell ref="C9:D9"/>
    <mergeCell ref="E9:O9"/>
    <mergeCell ref="C10:D10"/>
    <mergeCell ref="E10:O10"/>
    <mergeCell ref="S10:U10"/>
    <mergeCell ref="V10:AH10"/>
    <mergeCell ref="A13:S13"/>
    <mergeCell ref="D14:S14"/>
    <mergeCell ref="T14:V14"/>
    <mergeCell ref="A14:C14"/>
    <mergeCell ref="A15:C15"/>
    <mergeCell ref="D15:S15"/>
    <mergeCell ref="A16:C16"/>
    <mergeCell ref="D16:S16"/>
    <mergeCell ref="A17:C17"/>
    <mergeCell ref="D17:S17"/>
    <mergeCell ref="A18:C18"/>
    <mergeCell ref="D18:S18"/>
    <mergeCell ref="A20:L20"/>
    <mergeCell ref="M20:S20"/>
    <mergeCell ref="T20:AB20"/>
    <mergeCell ref="AC20:AI20"/>
    <mergeCell ref="AK20:AP20"/>
    <mergeCell ref="AH21:AH22"/>
    <mergeCell ref="AH24:AH25"/>
    <mergeCell ref="AK28:AK30"/>
    <mergeCell ref="AL28:AL30"/>
    <mergeCell ref="AM28:AM30"/>
    <mergeCell ref="AD21:AD22"/>
    <mergeCell ref="AE21:AE22"/>
    <mergeCell ref="AF21:AF22"/>
    <mergeCell ref="AG21:AG22"/>
    <mergeCell ref="AI21:AI22"/>
    <mergeCell ref="AJ21:AJ22"/>
    <mergeCell ref="AF24:AF25"/>
    <mergeCell ref="O26:O27"/>
    <mergeCell ref="Q26:Q27"/>
    <mergeCell ref="R26:R27"/>
    <mergeCell ref="S26:S27"/>
    <mergeCell ref="H26:H27"/>
    <mergeCell ref="I26:I27"/>
    <mergeCell ref="J26:J27"/>
    <mergeCell ref="K26:K27"/>
    <mergeCell ref="L26:L27"/>
    <mergeCell ref="M26:M27"/>
    <mergeCell ref="N26:N27"/>
    <mergeCell ref="A26:A27"/>
    <mergeCell ref="B26:B27"/>
    <mergeCell ref="C26:C27"/>
    <mergeCell ref="D26:D27"/>
    <mergeCell ref="E26:E27"/>
    <mergeCell ref="F26:F27"/>
    <mergeCell ref="G26:G27"/>
    <mergeCell ref="A28:A30"/>
    <mergeCell ref="B28:B30"/>
    <mergeCell ref="C28:C30"/>
    <mergeCell ref="D28:D30"/>
    <mergeCell ref="E28:E30"/>
    <mergeCell ref="F28:F30"/>
    <mergeCell ref="G28:G30"/>
    <mergeCell ref="O28:O30"/>
    <mergeCell ref="Q28:Q30"/>
    <mergeCell ref="R28:R30"/>
    <mergeCell ref="S28:S30"/>
    <mergeCell ref="H28:H30"/>
    <mergeCell ref="I28:I30"/>
    <mergeCell ref="J28:J30"/>
    <mergeCell ref="K28:K30"/>
    <mergeCell ref="L28:L30"/>
    <mergeCell ref="M28:M30"/>
    <mergeCell ref="N28:N30"/>
    <mergeCell ref="K21:K22"/>
    <mergeCell ref="L21:L22"/>
    <mergeCell ref="M21:M22"/>
    <mergeCell ref="N21:N22"/>
    <mergeCell ref="O21:O22"/>
    <mergeCell ref="P21:P22"/>
    <mergeCell ref="Q21:Q22"/>
    <mergeCell ref="R21:R22"/>
    <mergeCell ref="S21:S22"/>
    <mergeCell ref="T21:T22"/>
    <mergeCell ref="U21:U22"/>
    <mergeCell ref="V21:V22"/>
    <mergeCell ref="W21:AB21"/>
    <mergeCell ref="AC21:AC22"/>
    <mergeCell ref="AK21:AK22"/>
    <mergeCell ref="AL21:AL22"/>
    <mergeCell ref="AM21:AM22"/>
    <mergeCell ref="AN21:AN22"/>
    <mergeCell ref="AO21:AO22"/>
    <mergeCell ref="AP21:AP22"/>
    <mergeCell ref="A21:A22"/>
    <mergeCell ref="B21:B22"/>
    <mergeCell ref="C21:C22"/>
    <mergeCell ref="D21:D22"/>
    <mergeCell ref="E21:E22"/>
    <mergeCell ref="F21:F22"/>
    <mergeCell ref="G21:J21"/>
    <mergeCell ref="O23:O25"/>
    <mergeCell ref="Q23:Q25"/>
    <mergeCell ref="R23:R25"/>
    <mergeCell ref="S23:S25"/>
    <mergeCell ref="H23:H25"/>
    <mergeCell ref="I23:I25"/>
    <mergeCell ref="J23:J25"/>
    <mergeCell ref="K23:K25"/>
    <mergeCell ref="L23:L25"/>
    <mergeCell ref="M23:M25"/>
    <mergeCell ref="N23:N25"/>
    <mergeCell ref="A23:A25"/>
    <mergeCell ref="B23:B25"/>
    <mergeCell ref="C23:C25"/>
    <mergeCell ref="D23:D25"/>
    <mergeCell ref="E23:E25"/>
    <mergeCell ref="F23:F25"/>
    <mergeCell ref="G23:G25"/>
  </mergeCells>
  <conditionalFormatting sqref="M23 M26:M28 M31:M32 AD23:AD32">
    <cfRule type="cellIs" dxfId="0" priority="1" operator="equal">
      <formula>"Muy Alta"</formula>
    </cfRule>
  </conditionalFormatting>
  <conditionalFormatting sqref="M23 M26:M28 M31:M32 AD23:AD32">
    <cfRule type="cellIs" dxfId="1" priority="2" operator="equal">
      <formula>"Alta"</formula>
    </cfRule>
  </conditionalFormatting>
  <conditionalFormatting sqref="M23 M26:M28 M31:M32 AD23:AD32">
    <cfRule type="cellIs" dxfId="2" priority="3" operator="equal">
      <formula>"Media"</formula>
    </cfRule>
  </conditionalFormatting>
  <conditionalFormatting sqref="M23 M26:M28 M31:M32 AD23:AD32">
    <cfRule type="cellIs" dxfId="3" priority="4" operator="equal">
      <formula>"Baja"</formula>
    </cfRule>
  </conditionalFormatting>
  <conditionalFormatting sqref="M23 M26:M28 M31:M32 AD23:AD32">
    <cfRule type="cellIs" dxfId="4" priority="5" operator="equal">
      <formula>"Muy Baja"</formula>
    </cfRule>
  </conditionalFormatting>
  <conditionalFormatting sqref="P23:P31">
    <cfRule type="containsText" dxfId="5" priority="6" operator="containsText" text="❌">
      <formula>NOT(ISERROR(SEARCH(("❌"),(P23))))</formula>
    </cfRule>
  </conditionalFormatting>
  <conditionalFormatting sqref="Q23 Q26:Q32 AF26:AF32">
    <cfRule type="cellIs" dxfId="0" priority="7" operator="equal">
      <formula>"Catastrófico"</formula>
    </cfRule>
  </conditionalFormatting>
  <conditionalFormatting sqref="Q23 Q26:Q32 AF26:AF32">
    <cfRule type="cellIs" dxfId="1" priority="8" operator="equal">
      <formula>"Mayor"</formula>
    </cfRule>
  </conditionalFormatting>
  <conditionalFormatting sqref="Q23 Q26:Q32 AF26:AF32">
    <cfRule type="cellIs" dxfId="2" priority="9" operator="equal">
      <formula>"Moderado"</formula>
    </cfRule>
  </conditionalFormatting>
  <conditionalFormatting sqref="Q23 Q26:Q32 AF26:AF32">
    <cfRule type="cellIs" dxfId="3" priority="10" operator="equal">
      <formula>"Menor"</formula>
    </cfRule>
  </conditionalFormatting>
  <conditionalFormatting sqref="Q23 Q26:Q32 AF26:AF32">
    <cfRule type="cellIs" dxfId="4" priority="11" operator="equal">
      <formula>"Leve"</formula>
    </cfRule>
  </conditionalFormatting>
  <conditionalFormatting sqref="S23 S26:S32 AH26:AH32">
    <cfRule type="cellIs" dxfId="6" priority="12" operator="equal">
      <formula>"Extremo"</formula>
    </cfRule>
  </conditionalFormatting>
  <conditionalFormatting sqref="S23 S26:S32 AH26:AH32">
    <cfRule type="cellIs" dxfId="7" priority="13" operator="equal">
      <formula>"Alto"</formula>
    </cfRule>
  </conditionalFormatting>
  <conditionalFormatting sqref="S23 S26:S32 AH26:AH32">
    <cfRule type="cellIs" dxfId="8" priority="14" operator="equal">
      <formula>"Moderado"</formula>
    </cfRule>
  </conditionalFormatting>
  <conditionalFormatting sqref="S23 S26:S32 AH26:AH32">
    <cfRule type="cellIs" dxfId="4" priority="15" operator="equal">
      <formula>"Bajo"</formula>
    </cfRule>
  </conditionalFormatting>
  <conditionalFormatting sqref="AF23:AF24">
    <cfRule type="cellIs" dxfId="0" priority="16" operator="equal">
      <formula>"Catastrófico"</formula>
    </cfRule>
  </conditionalFormatting>
  <conditionalFormatting sqref="AF23:AF24">
    <cfRule type="cellIs" dxfId="1" priority="17" operator="equal">
      <formula>"Mayor"</formula>
    </cfRule>
  </conditionalFormatting>
  <conditionalFormatting sqref="AF23:AF24">
    <cfRule type="cellIs" dxfId="2" priority="18" operator="equal">
      <formula>"Moderado"</formula>
    </cfRule>
  </conditionalFormatting>
  <conditionalFormatting sqref="AF23:AF24">
    <cfRule type="cellIs" dxfId="3" priority="19" operator="equal">
      <formula>"Menor"</formula>
    </cfRule>
  </conditionalFormatting>
  <conditionalFormatting sqref="AF23:AF24">
    <cfRule type="cellIs" dxfId="4" priority="20" operator="equal">
      <formula>"Leve"</formula>
    </cfRule>
  </conditionalFormatting>
  <conditionalFormatting sqref="AH23:AH24">
    <cfRule type="cellIs" dxfId="6" priority="21" operator="equal">
      <formula>"Extremo"</formula>
    </cfRule>
  </conditionalFormatting>
  <conditionalFormatting sqref="AH23:AH24">
    <cfRule type="cellIs" dxfId="7" priority="22" operator="equal">
      <formula>"Alto"</formula>
    </cfRule>
  </conditionalFormatting>
  <conditionalFormatting sqref="AH23:AH24">
    <cfRule type="cellIs" dxfId="8" priority="23" operator="equal">
      <formula>"Moderado"</formula>
    </cfRule>
  </conditionalFormatting>
  <conditionalFormatting sqref="AH23:AH24">
    <cfRule type="cellIs" dxfId="4" priority="24" operator="equal">
      <formula>"Bajo"</formula>
    </cfRule>
  </conditionalFormatting>
  <dataValidations>
    <dataValidation type="custom" allowBlank="1" showInputMessage="1" showErrorMessage="1" prompt="Recuerde que las acciones se generan bajo la medida de mitigar el riesgo" sqref="AO23:AO32">
      <formula1>IF(OR(AI23='Opciones Tratamiento'!$B$2,AI23='Opciones Tratamiento'!$B$3,AI23='Opciones Tratamiento'!$B$4),ISBLANK(AI23),ISTEXT(AI23))</formula1>
    </dataValidation>
    <dataValidation type="list" allowBlank="1" showErrorMessage="1" sqref="Z23:Z32">
      <formula1>'Tabla Valoración controles'!$D$9:$D$10</formula1>
    </dataValidation>
    <dataValidation type="list" allowBlank="1" showErrorMessage="1" sqref="AI23:AI32">
      <formula1>'Opciones Tratamiento'!$B$2:$B$5</formula1>
    </dataValidation>
    <dataValidation type="list" allowBlank="1" showErrorMessage="1" sqref="C23 C26 C28 C31:C32">
      <formula1>'Opciones Tratamiento'!$E$2:$E$4</formula1>
    </dataValidation>
    <dataValidation type="custom" allowBlank="1" showInputMessage="1" showErrorMessage="1" prompt="Recuerde que las acciones se generan bajo la medida de mitigar el riesgo" sqref="AM23:AM28 AM31:AM32">
      <formula1>IF(OR(AI23='Opciones Tratamiento'!$B$2,AI23='Opciones Tratamiento'!$B$3,AI23='Opciones Tratamiento'!$B$4),ISBLANK(AI23),ISTEXT(AI23))</formula1>
    </dataValidation>
    <dataValidation type="list" allowBlank="1" showErrorMessage="1" sqref="X23:X32">
      <formula1>'Tabla Valoración controles'!$D$7:$D$8</formula1>
    </dataValidation>
    <dataValidation type="list" allowBlank="1" showErrorMessage="1" sqref="K23 K26 K28 K31:K32">
      <formula1>'Opciones Tratamiento'!$B$13:$B$19</formula1>
    </dataValidation>
    <dataValidation type="list" allowBlank="1" showErrorMessage="1" sqref="AB23:AB32">
      <formula1>'Tabla Valoración controles'!$D$13:$D$14</formula1>
    </dataValidation>
    <dataValidation type="custom" allowBlank="1" showInputMessage="1" showErrorMessage="1" prompt="Recuerde que las acciones se generan bajo la medida de mitigar el riesgo" sqref="AJ23:AK28 AJ29:AJ30 AJ31:AK32">
      <formula1>IF(OR(AH23='Opciones Tratamiento'!$B$2,AH23='Opciones Tratamiento'!$B$3,AH23='Opciones Tratamiento'!$B$4),ISBLANK(AH23),ISTEXT(AH23))</formula1>
    </dataValidation>
    <dataValidation type="list" allowBlank="1" showErrorMessage="1" sqref="W23:W32">
      <formula1>'Tabla Valoración controles'!$D$4:$D$6</formula1>
    </dataValidation>
    <dataValidation type="custom" allowBlank="1" showInputMessage="1" showErrorMessage="1" prompt="Recuerde que las acciones se generan bajo la medida de mitigar el riesgo" sqref="AL23:AL28 AL31:AL32">
      <formula1>IF(OR(AI23='Opciones Tratamiento'!$B$2,AI23='Opciones Tratamiento'!$B$3,AI23='Opciones Tratamiento'!$B$4),ISBLANK(AI23),ISTEXT(AI23))</formula1>
    </dataValidation>
    <dataValidation type="list" allowBlank="1" showErrorMessage="1" sqref="O23 O26 O28 O31:O32">
      <formula1>'Tabla Impacto'!$F$210:$F$221</formula1>
    </dataValidation>
    <dataValidation type="list" allowBlank="1" showErrorMessage="1" sqref="AA23:AA32">
      <formula1>'Tabla Valoración controles'!$D$11:$D$12</formula1>
    </dataValidation>
    <dataValidation type="list" allowBlank="1" showErrorMessage="1" sqref="AP23:AP32">
      <formula1>'Opciones Tratamiento'!$B$9:$B$10</formula1>
    </dataValidation>
    <dataValidation type="custom" allowBlank="1" showInputMessage="1" showErrorMessage="1" prompt="Recuerde que las acciones se generan bajo la medida de mitigar el riesgo" sqref="AN23:AN32">
      <formula1>IF(OR(AI23='Opciones Tratamiento'!$B$2,AI23='Opciones Tratamiento'!$B$3,AI23='Opciones Tratamiento'!$B$4),ISBLANK(AI23),ISTEXT(AI23))</formula1>
    </dataValidation>
  </dataValidations>
  <printOptions/>
  <pageMargins bottom="0.75" footer="0.0" header="0.0" left="0.7" right="0.7" top="0.75"/>
  <pageSetup orientation="landscape"/>
  <colBreaks count="1" manualBreakCount="1">
    <brk id="39" man="1"/>
  </colBreaks>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39" width="5.0"/>
    <col customWidth="1" min="40" max="40" width="9.38"/>
    <col customWidth="1" min="41" max="46" width="5.0"/>
    <col customWidth="1" min="47" max="61"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23" t="s">
        <v>189</v>
      </c>
      <c r="J2" s="224" t="s">
        <v>15</v>
      </c>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6"/>
      <c r="AN2" s="1"/>
      <c r="AO2" s="1"/>
      <c r="AP2" s="1"/>
      <c r="AQ2" s="1"/>
      <c r="AR2" s="1"/>
      <c r="AS2" s="1"/>
      <c r="AT2" s="1"/>
      <c r="AU2" s="1"/>
      <c r="AV2" s="1"/>
      <c r="AW2" s="1"/>
      <c r="AX2" s="1"/>
      <c r="AY2" s="1"/>
      <c r="AZ2" s="1"/>
      <c r="BA2" s="1"/>
      <c r="BB2" s="1"/>
      <c r="BC2" s="1"/>
      <c r="BD2" s="1"/>
      <c r="BE2" s="1"/>
      <c r="BF2" s="1"/>
      <c r="BG2" s="1"/>
      <c r="BH2" s="1"/>
      <c r="BI2" s="1"/>
    </row>
    <row r="3" ht="18.75" customHeight="1">
      <c r="A3" s="1"/>
      <c r="J3" s="227"/>
      <c r="AM3" s="228"/>
      <c r="AN3" s="1"/>
      <c r="AO3" s="1"/>
      <c r="AP3" s="1"/>
      <c r="AQ3" s="1"/>
      <c r="AR3" s="1"/>
      <c r="AS3" s="1"/>
      <c r="AT3" s="1"/>
      <c r="AU3" s="1"/>
      <c r="AV3" s="1"/>
      <c r="AW3" s="1"/>
      <c r="AX3" s="1"/>
      <c r="AY3" s="1"/>
      <c r="AZ3" s="1"/>
      <c r="BA3" s="1"/>
      <c r="BB3" s="1"/>
      <c r="BC3" s="1"/>
      <c r="BD3" s="1"/>
      <c r="BE3" s="1"/>
      <c r="BF3" s="1"/>
      <c r="BG3" s="1"/>
      <c r="BH3" s="1"/>
      <c r="BI3" s="1"/>
    </row>
    <row r="4" ht="15.0" customHeight="1">
      <c r="A4" s="1"/>
      <c r="J4" s="229"/>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1"/>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32" t="s">
        <v>190</v>
      </c>
      <c r="C6" s="225"/>
      <c r="D6" s="233"/>
      <c r="E6" s="234" t="s">
        <v>191</v>
      </c>
      <c r="F6" s="235"/>
      <c r="G6" s="235"/>
      <c r="H6" s="235"/>
      <c r="I6" s="236"/>
      <c r="J6" s="237" t="str">
        <f>IF(AND('Mapa final'!$M$23="Muy Alta",'Mapa final'!$Q$23="Leve"),CONCATENATE("R",'Mapa final'!$A$23),"")</f>
        <v/>
      </c>
      <c r="K6" s="238"/>
      <c r="L6" s="239" t="str">
        <f>IF(AND('Mapa final'!$M$26="Muy Alta",'Mapa final'!$Q$26="Leve"),CONCATENATE("R",'Mapa final'!$A$26),"")</f>
        <v/>
      </c>
      <c r="M6" s="238"/>
      <c r="N6" s="239" t="str">
        <f>IF(AND('Mapa final'!$M$28="Muy Alta",'Mapa final'!$Q$28="Leve"),CONCATENATE("R",'Mapa final'!$A$28),"")</f>
        <v/>
      </c>
      <c r="O6" s="236"/>
      <c r="P6" s="237" t="str">
        <f>IF(AND('Mapa final'!$M$23="Muy Alta",'Mapa final'!$Q$23="Menor"),CONCATENATE("R",'Mapa final'!$A$23),"")</f>
        <v/>
      </c>
      <c r="Q6" s="238"/>
      <c r="R6" s="239" t="str">
        <f>IF(AND('Mapa final'!$M$26="Muy Alta",'Mapa final'!$Q$26="Menor"),CONCATENATE("R",'Mapa final'!$A$26),"")</f>
        <v/>
      </c>
      <c r="S6" s="238"/>
      <c r="T6" s="239" t="str">
        <f>IF(AND('Mapa final'!$M$28="Muy Alta",'Mapa final'!$Q$28="Menor"),CONCATENATE("R",'Mapa final'!$A$28),"")</f>
        <v/>
      </c>
      <c r="U6" s="236"/>
      <c r="V6" s="237" t="str">
        <f>IF(AND('Mapa final'!$M$23="Muy Alta",'Mapa final'!$Q$23="Moderado"),CONCATENATE("R",'Mapa final'!$A$23),"")</f>
        <v/>
      </c>
      <c r="W6" s="238"/>
      <c r="X6" s="239" t="str">
        <f>IF(AND('Mapa final'!$M$26="Muy Alta",'Mapa final'!$Q$26="Moderado"),CONCATENATE("R",'Mapa final'!$A$26),"")</f>
        <v/>
      </c>
      <c r="Y6" s="238"/>
      <c r="Z6" s="239" t="str">
        <f>IF(AND('Mapa final'!$M$28="Muy Alta",'Mapa final'!$Q$28="Moderado"),CONCATENATE("R",'Mapa final'!$A$28),"")</f>
        <v/>
      </c>
      <c r="AA6" s="236"/>
      <c r="AB6" s="237" t="str">
        <f>IF(AND('Mapa final'!$M$23="Muy Alta",'Mapa final'!$Q$23="Mayor"),CONCATENATE("R",'Mapa final'!$A$23),"")</f>
        <v/>
      </c>
      <c r="AC6" s="238"/>
      <c r="AD6" s="239" t="str">
        <f>IF(AND('Mapa final'!$M$26="Muy Alta",'Mapa final'!$Q$26="Mayor"),CONCATENATE("R",'Mapa final'!$A$26),"")</f>
        <v/>
      </c>
      <c r="AE6" s="238"/>
      <c r="AF6" s="239" t="str">
        <f>IF(AND('Mapa final'!$M$28="Muy Alta",'Mapa final'!$Q$28="Mayor"),CONCATENATE("R",'Mapa final'!$A$28),"")</f>
        <v/>
      </c>
      <c r="AG6" s="236"/>
      <c r="AH6" s="240" t="str">
        <f>IF(AND('Mapa final'!$M$23="Muy Alta",'Mapa final'!$Q$23="Catastrófico"),CONCATENATE("R",'Mapa final'!$A$23),"")</f>
        <v/>
      </c>
      <c r="AI6" s="238"/>
      <c r="AJ6" s="241" t="str">
        <f>IF(AND('Mapa final'!$M$26="Muy Alta",'Mapa final'!$Q$26="Catastrófico"),CONCATENATE("R",'Mapa final'!$A$26),"")</f>
        <v/>
      </c>
      <c r="AK6" s="238"/>
      <c r="AL6" s="241" t="str">
        <f>IF(AND('Mapa final'!$M$28="Muy Alta",'Mapa final'!$Q$28="Catastrófico"),CONCATENATE("R",'Mapa final'!$A$28),"")</f>
        <v/>
      </c>
      <c r="AM6" s="236"/>
      <c r="AO6" s="242" t="s">
        <v>192</v>
      </c>
      <c r="AP6" s="243"/>
      <c r="AQ6" s="243"/>
      <c r="AR6" s="243"/>
      <c r="AS6" s="243"/>
      <c r="AT6" s="244"/>
      <c r="AU6" s="1"/>
      <c r="AV6" s="1"/>
      <c r="AW6" s="1"/>
      <c r="AX6" s="1"/>
      <c r="AY6" s="1"/>
      <c r="AZ6" s="1"/>
      <c r="BA6" s="1"/>
      <c r="BB6" s="1"/>
      <c r="BC6" s="1"/>
      <c r="BD6" s="1"/>
      <c r="BE6" s="1"/>
      <c r="BF6" s="1"/>
      <c r="BG6" s="1"/>
      <c r="BH6" s="1"/>
      <c r="BI6" s="1"/>
    </row>
    <row r="7" ht="15.0" customHeight="1">
      <c r="A7" s="1"/>
      <c r="B7" s="227"/>
      <c r="D7" s="9"/>
      <c r="E7" s="23"/>
      <c r="I7" s="9"/>
      <c r="J7" s="245"/>
      <c r="K7" s="231"/>
      <c r="L7" s="229"/>
      <c r="M7" s="231"/>
      <c r="N7" s="229"/>
      <c r="O7" s="246"/>
      <c r="P7" s="245"/>
      <c r="Q7" s="231"/>
      <c r="R7" s="229"/>
      <c r="S7" s="231"/>
      <c r="T7" s="229"/>
      <c r="U7" s="246"/>
      <c r="V7" s="245"/>
      <c r="W7" s="231"/>
      <c r="X7" s="229"/>
      <c r="Y7" s="231"/>
      <c r="Z7" s="229"/>
      <c r="AA7" s="246"/>
      <c r="AB7" s="245"/>
      <c r="AC7" s="231"/>
      <c r="AD7" s="229"/>
      <c r="AE7" s="231"/>
      <c r="AF7" s="229"/>
      <c r="AG7" s="246"/>
      <c r="AH7" s="245"/>
      <c r="AI7" s="231"/>
      <c r="AJ7" s="229"/>
      <c r="AK7" s="231"/>
      <c r="AL7" s="229"/>
      <c r="AM7" s="246"/>
      <c r="AN7" s="1"/>
      <c r="AO7" s="247"/>
      <c r="AT7" s="248"/>
      <c r="AU7" s="1"/>
      <c r="AV7" s="1"/>
      <c r="AW7" s="1"/>
      <c r="AX7" s="1"/>
      <c r="AY7" s="1"/>
      <c r="AZ7" s="1"/>
      <c r="BA7" s="1"/>
      <c r="BB7" s="1"/>
      <c r="BC7" s="1"/>
      <c r="BD7" s="1"/>
      <c r="BE7" s="1"/>
      <c r="BF7" s="1"/>
      <c r="BG7" s="1"/>
      <c r="BH7" s="1"/>
      <c r="BI7" s="1"/>
    </row>
    <row r="8" ht="15.0" customHeight="1">
      <c r="A8" s="1"/>
      <c r="B8" s="227"/>
      <c r="D8" s="9"/>
      <c r="E8" s="23"/>
      <c r="I8" s="9"/>
      <c r="J8" s="249" t="str">
        <f>IF(AND('Mapa final'!$M$31="Muy Alta",'Mapa final'!$Q$31="Leve"),CONCATENATE("R",'Mapa final'!$A$31),"")</f>
        <v/>
      </c>
      <c r="K8" s="226"/>
      <c r="L8" s="250" t="str">
        <f>IF(AND('Mapa final'!$M$32="Muy Alta",'Mapa final'!$Q$32="Leve"),CONCATENATE("R",'Mapa final'!$A$32),"")</f>
        <v/>
      </c>
      <c r="M8" s="226"/>
      <c r="N8" s="250" t="str">
        <f>IF(AND('Mapa final'!#REF!="Muy Alta",'Mapa final'!#REF!="Leve"),CONCATENATE("R",'Mapa final'!#REF!),"")</f>
        <v>#ERROR!</v>
      </c>
      <c r="O8" s="233"/>
      <c r="P8" s="249" t="str">
        <f>IF(AND('Mapa final'!$M$31="Muy Alta",'Mapa final'!$Q$31="Menor"),CONCATENATE("R",'Mapa final'!$A$31),"")</f>
        <v/>
      </c>
      <c r="Q8" s="226"/>
      <c r="R8" s="250" t="str">
        <f>IF(AND('Mapa final'!$M$32="Muy Alta",'Mapa final'!$Q$32="Menor"),CONCATENATE("R",'Mapa final'!$A$32),"")</f>
        <v/>
      </c>
      <c r="S8" s="226"/>
      <c r="T8" s="250" t="str">
        <f>IF(AND('Mapa final'!#REF!="Muy Alta",'Mapa final'!#REF!="Menor"),CONCATENATE("R",'Mapa final'!#REF!),"")</f>
        <v>#ERROR!</v>
      </c>
      <c r="U8" s="233"/>
      <c r="V8" s="249" t="str">
        <f>IF(AND('Mapa final'!$M$31="Muy Alta",'Mapa final'!$Q$31="Moderado"),CONCATENATE("R",'Mapa final'!$A$31),"")</f>
        <v/>
      </c>
      <c r="W8" s="226"/>
      <c r="X8" s="250" t="str">
        <f>IF(AND('Mapa final'!$M$32="Muy Alta",'Mapa final'!$Q$32="Moderado"),CONCATENATE("R",'Mapa final'!$A$32),"")</f>
        <v/>
      </c>
      <c r="Y8" s="226"/>
      <c r="Z8" s="250" t="str">
        <f>IF(AND('Mapa final'!#REF!="Muy Alta",'Mapa final'!#REF!="Moderado"),CONCATENATE("R",'Mapa final'!#REF!),"")</f>
        <v>#ERROR!</v>
      </c>
      <c r="AA8" s="233"/>
      <c r="AB8" s="249" t="str">
        <f>IF(AND('Mapa final'!$M$31="Muy Alta",'Mapa final'!$Q$31="Mayor"),CONCATENATE("R",'Mapa final'!$A$31),"")</f>
        <v/>
      </c>
      <c r="AC8" s="226"/>
      <c r="AD8" s="250" t="str">
        <f>IF(AND('Mapa final'!$M$32="Muy Alta",'Mapa final'!$Q$32="Mayor"),CONCATENATE("R",'Mapa final'!$A$32),"")</f>
        <v/>
      </c>
      <c r="AE8" s="226"/>
      <c r="AF8" s="250" t="str">
        <f>IF(AND('Mapa final'!#REF!="Muy Alta",'Mapa final'!#REF!="Mayor"),CONCATENATE("R",'Mapa final'!#REF!),"")</f>
        <v>#ERROR!</v>
      </c>
      <c r="AG8" s="233"/>
      <c r="AH8" s="251" t="str">
        <f>IF(AND('Mapa final'!$M$31="Muy Alta",'Mapa final'!$Q$31="Catastrófico"),CONCATENATE("R",'Mapa final'!$A$31),"")</f>
        <v/>
      </c>
      <c r="AI8" s="226"/>
      <c r="AJ8" s="252" t="str">
        <f>IF(AND('Mapa final'!$M$32="Muy Alta",'Mapa final'!$Q$32="Catastrófico"),CONCATENATE("R",'Mapa final'!$A$32),"")</f>
        <v/>
      </c>
      <c r="AK8" s="226"/>
      <c r="AL8" s="252" t="str">
        <f>IF(AND('Mapa final'!#REF!="Muy Alta",'Mapa final'!#REF!="Catastrófico"),CONCATENATE("R",'Mapa final'!#REF!),"")</f>
        <v>#ERROR!</v>
      </c>
      <c r="AM8" s="233"/>
      <c r="AN8" s="1"/>
      <c r="AO8" s="247"/>
      <c r="AT8" s="248"/>
      <c r="AU8" s="1"/>
      <c r="AV8" s="1"/>
      <c r="AW8" s="1"/>
      <c r="AX8" s="1"/>
      <c r="AY8" s="1"/>
      <c r="AZ8" s="1"/>
      <c r="BA8" s="1"/>
      <c r="BB8" s="1"/>
      <c r="BC8" s="1"/>
      <c r="BD8" s="1"/>
      <c r="BE8" s="1"/>
      <c r="BF8" s="1"/>
      <c r="BG8" s="1"/>
      <c r="BH8" s="1"/>
      <c r="BI8" s="1"/>
    </row>
    <row r="9" ht="15.0" customHeight="1">
      <c r="A9" s="1"/>
      <c r="B9" s="227"/>
      <c r="D9" s="9"/>
      <c r="E9" s="23"/>
      <c r="I9" s="9"/>
      <c r="J9" s="245"/>
      <c r="K9" s="231"/>
      <c r="L9" s="229"/>
      <c r="M9" s="231"/>
      <c r="N9" s="229"/>
      <c r="O9" s="246"/>
      <c r="P9" s="245"/>
      <c r="Q9" s="231"/>
      <c r="R9" s="229"/>
      <c r="S9" s="231"/>
      <c r="T9" s="229"/>
      <c r="U9" s="246"/>
      <c r="V9" s="245"/>
      <c r="W9" s="231"/>
      <c r="X9" s="229"/>
      <c r="Y9" s="231"/>
      <c r="Z9" s="229"/>
      <c r="AA9" s="246"/>
      <c r="AB9" s="245"/>
      <c r="AC9" s="231"/>
      <c r="AD9" s="229"/>
      <c r="AE9" s="231"/>
      <c r="AF9" s="229"/>
      <c r="AG9" s="246"/>
      <c r="AH9" s="245"/>
      <c r="AI9" s="231"/>
      <c r="AJ9" s="229"/>
      <c r="AK9" s="231"/>
      <c r="AL9" s="229"/>
      <c r="AM9" s="246"/>
      <c r="AN9" s="1"/>
      <c r="AO9" s="247"/>
      <c r="AT9" s="248"/>
      <c r="AU9" s="1"/>
      <c r="AV9" s="1"/>
      <c r="AW9" s="1"/>
      <c r="AX9" s="1"/>
      <c r="AY9" s="1"/>
      <c r="AZ9" s="1"/>
      <c r="BA9" s="1"/>
      <c r="BB9" s="1"/>
      <c r="BC9" s="1"/>
      <c r="BD9" s="1"/>
      <c r="BE9" s="1"/>
      <c r="BF9" s="1"/>
      <c r="BG9" s="1"/>
      <c r="BH9" s="1"/>
      <c r="BI9" s="1"/>
    </row>
    <row r="10" ht="15.0" customHeight="1">
      <c r="A10" s="1"/>
      <c r="B10" s="227"/>
      <c r="D10" s="9"/>
      <c r="E10" s="23"/>
      <c r="I10" s="9"/>
      <c r="J10" s="249" t="str">
        <f>IF(AND('Mapa final'!#REF!="Muy Alta",'Mapa final'!#REF!="Leve"),CONCATENATE("R",'Mapa final'!#REF!),"")</f>
        <v>#ERROR!</v>
      </c>
      <c r="K10" s="226"/>
      <c r="L10" s="250" t="str">
        <f>IF(AND('Mapa final'!#REF!="Muy Alta",'Mapa final'!#REF!="Leve"),CONCATENATE("R",'Mapa final'!#REF!),"")</f>
        <v>#ERROR!</v>
      </c>
      <c r="M10" s="226"/>
      <c r="N10" s="250" t="str">
        <f>IF(AND('Mapa final'!#REF!="Muy Alta",'Mapa final'!#REF!="Leve"),CONCATENATE("R",'Mapa final'!#REF!),"")</f>
        <v>#ERROR!</v>
      </c>
      <c r="O10" s="233"/>
      <c r="P10" s="249" t="str">
        <f>IF(AND('Mapa final'!#REF!="Muy Alta",'Mapa final'!#REF!="Menor"),CONCATENATE("R",'Mapa final'!#REF!),"")</f>
        <v>#ERROR!</v>
      </c>
      <c r="Q10" s="226"/>
      <c r="R10" s="250" t="str">
        <f>IF(AND('Mapa final'!#REF!="Muy Alta",'Mapa final'!#REF!="Menor"),CONCATENATE("R",'Mapa final'!#REF!),"")</f>
        <v>#ERROR!</v>
      </c>
      <c r="S10" s="226"/>
      <c r="T10" s="250" t="str">
        <f>IF(AND('Mapa final'!#REF!="Muy Alta",'Mapa final'!#REF!="Menor"),CONCATENATE("R",'Mapa final'!#REF!),"")</f>
        <v>#ERROR!</v>
      </c>
      <c r="U10" s="233"/>
      <c r="V10" s="249" t="str">
        <f>IF(AND('Mapa final'!#REF!="Muy Alta",'Mapa final'!#REF!="Moderado"),CONCATENATE("R",'Mapa final'!#REF!),"")</f>
        <v>#ERROR!</v>
      </c>
      <c r="W10" s="226"/>
      <c r="X10" s="250" t="str">
        <f>IF(AND('Mapa final'!#REF!="Muy Alta",'Mapa final'!#REF!="Moderado"),CONCATENATE("R",'Mapa final'!#REF!),"")</f>
        <v>#ERROR!</v>
      </c>
      <c r="Y10" s="226"/>
      <c r="Z10" s="250" t="str">
        <f>IF(AND('Mapa final'!#REF!="Muy Alta",'Mapa final'!#REF!="Moderado"),CONCATENATE("R",'Mapa final'!#REF!),"")</f>
        <v>#ERROR!</v>
      </c>
      <c r="AA10" s="233"/>
      <c r="AB10" s="249" t="str">
        <f>IF(AND('Mapa final'!#REF!="Muy Alta",'Mapa final'!#REF!="Mayor"),CONCATENATE("R",'Mapa final'!#REF!),"")</f>
        <v>#ERROR!</v>
      </c>
      <c r="AC10" s="226"/>
      <c r="AD10" s="250" t="str">
        <f>IF(AND('Mapa final'!#REF!="Muy Alta",'Mapa final'!#REF!="Mayor"),CONCATENATE("R",'Mapa final'!#REF!),"")</f>
        <v>#ERROR!</v>
      </c>
      <c r="AE10" s="226"/>
      <c r="AF10" s="250" t="str">
        <f>IF(AND('Mapa final'!#REF!="Muy Alta",'Mapa final'!#REF!="Mayor"),CONCATENATE("R",'Mapa final'!#REF!),"")</f>
        <v>#ERROR!</v>
      </c>
      <c r="AG10" s="233"/>
      <c r="AH10" s="251" t="str">
        <f>IF(AND('Mapa final'!#REF!="Muy Alta",'Mapa final'!#REF!="Catastrófico"),CONCATENATE("R",'Mapa final'!#REF!),"")</f>
        <v>#ERROR!</v>
      </c>
      <c r="AI10" s="226"/>
      <c r="AJ10" s="252" t="str">
        <f>IF(AND('Mapa final'!#REF!="Muy Alta",'Mapa final'!#REF!="Catastrófico"),CONCATENATE("R",'Mapa final'!#REF!),"")</f>
        <v>#ERROR!</v>
      </c>
      <c r="AK10" s="226"/>
      <c r="AL10" s="252" t="str">
        <f>IF(AND('Mapa final'!#REF!="Muy Alta",'Mapa final'!#REF!="Catastrófico"),CONCATENATE("R",'Mapa final'!#REF!),"")</f>
        <v>#ERROR!</v>
      </c>
      <c r="AM10" s="233"/>
      <c r="AN10" s="1"/>
      <c r="AO10" s="247"/>
      <c r="AT10" s="248"/>
      <c r="AU10" s="1"/>
      <c r="AV10" s="1"/>
      <c r="AW10" s="1"/>
      <c r="AX10" s="1"/>
      <c r="AY10" s="1"/>
      <c r="AZ10" s="1"/>
      <c r="BA10" s="1"/>
      <c r="BB10" s="1"/>
      <c r="BC10" s="1"/>
      <c r="BD10" s="1"/>
      <c r="BE10" s="1"/>
      <c r="BF10" s="1"/>
      <c r="BG10" s="1"/>
      <c r="BH10" s="1"/>
      <c r="BI10" s="1"/>
    </row>
    <row r="11" ht="15.0" customHeight="1">
      <c r="A11" s="1"/>
      <c r="B11" s="227"/>
      <c r="D11" s="9"/>
      <c r="E11" s="23"/>
      <c r="I11" s="9"/>
      <c r="J11" s="245"/>
      <c r="K11" s="231"/>
      <c r="L11" s="229"/>
      <c r="M11" s="231"/>
      <c r="N11" s="229"/>
      <c r="O11" s="246"/>
      <c r="P11" s="245"/>
      <c r="Q11" s="231"/>
      <c r="R11" s="229"/>
      <c r="S11" s="231"/>
      <c r="T11" s="229"/>
      <c r="U11" s="246"/>
      <c r="V11" s="245"/>
      <c r="W11" s="231"/>
      <c r="X11" s="229"/>
      <c r="Y11" s="231"/>
      <c r="Z11" s="229"/>
      <c r="AA11" s="246"/>
      <c r="AB11" s="245"/>
      <c r="AC11" s="231"/>
      <c r="AD11" s="229"/>
      <c r="AE11" s="231"/>
      <c r="AF11" s="229"/>
      <c r="AG11" s="246"/>
      <c r="AH11" s="245"/>
      <c r="AI11" s="231"/>
      <c r="AJ11" s="229"/>
      <c r="AK11" s="231"/>
      <c r="AL11" s="229"/>
      <c r="AM11" s="246"/>
      <c r="AN11" s="1"/>
      <c r="AO11" s="247"/>
      <c r="AT11" s="248"/>
      <c r="AU11" s="1"/>
      <c r="AV11" s="1"/>
      <c r="AW11" s="1"/>
      <c r="AX11" s="1"/>
      <c r="AY11" s="1"/>
      <c r="AZ11" s="1"/>
      <c r="BA11" s="1"/>
      <c r="BB11" s="1"/>
      <c r="BC11" s="1"/>
      <c r="BD11" s="1"/>
      <c r="BE11" s="1"/>
      <c r="BF11" s="1"/>
      <c r="BG11" s="1"/>
      <c r="BH11" s="1"/>
      <c r="BI11" s="1"/>
    </row>
    <row r="12" ht="15.0" customHeight="1">
      <c r="A12" s="1"/>
      <c r="B12" s="227"/>
      <c r="D12" s="9"/>
      <c r="E12" s="23"/>
      <c r="I12" s="9"/>
      <c r="J12" s="249" t="str">
        <f>IF(AND('Mapa final'!#REF!="Muy Alta",'Mapa final'!#REF!="Leve"),CONCATENATE("R",'Mapa final'!#REF!),"")</f>
        <v>#ERROR!</v>
      </c>
      <c r="K12" s="226"/>
      <c r="L12" s="250" t="str">
        <f>IF(AND('Mapa final'!#REF!="Muy Alta",'Mapa final'!#REF!="Leve"),CONCATENATE("R",'Mapa final'!#REF!),"")</f>
        <v>#ERROR!</v>
      </c>
      <c r="M12" s="226"/>
      <c r="N12" s="250" t="str">
        <f>IF(AND('Mapa final'!#REF!="Muy Alta",'Mapa final'!#REF!="Leve"),CONCATENATE("R",'Mapa final'!#REF!),"")</f>
        <v>#ERROR!</v>
      </c>
      <c r="O12" s="233"/>
      <c r="P12" s="249" t="str">
        <f>IF(AND('Mapa final'!#REF!="Muy Alta",'Mapa final'!#REF!="Menor"),CONCATENATE("R",'Mapa final'!#REF!),"")</f>
        <v>#ERROR!</v>
      </c>
      <c r="Q12" s="226"/>
      <c r="R12" s="250" t="str">
        <f>IF(AND('Mapa final'!#REF!="Muy Alta",'Mapa final'!#REF!="Menor"),CONCATENATE("R",'Mapa final'!#REF!),"")</f>
        <v>#ERROR!</v>
      </c>
      <c r="S12" s="226"/>
      <c r="T12" s="250" t="str">
        <f>IF(AND('Mapa final'!#REF!="Muy Alta",'Mapa final'!#REF!="Menor"),CONCATENATE("R",'Mapa final'!#REF!),"")</f>
        <v>#ERROR!</v>
      </c>
      <c r="U12" s="233"/>
      <c r="V12" s="249" t="str">
        <f>IF(AND('Mapa final'!#REF!="Muy Alta",'Mapa final'!#REF!="Moderado"),CONCATENATE("R",'Mapa final'!#REF!),"")</f>
        <v>#ERROR!</v>
      </c>
      <c r="W12" s="226"/>
      <c r="X12" s="250" t="str">
        <f>IF(AND('Mapa final'!#REF!="Muy Alta",'Mapa final'!#REF!="Moderado"),CONCATENATE("R",'Mapa final'!#REF!),"")</f>
        <v>#ERROR!</v>
      </c>
      <c r="Y12" s="226"/>
      <c r="Z12" s="250" t="str">
        <f>IF(AND('Mapa final'!#REF!="Muy Alta",'Mapa final'!#REF!="Moderado"),CONCATENATE("R",'Mapa final'!#REF!),"")</f>
        <v>#ERROR!</v>
      </c>
      <c r="AA12" s="233"/>
      <c r="AB12" s="249" t="str">
        <f>IF(AND('Mapa final'!#REF!="Muy Alta",'Mapa final'!#REF!="Mayor"),CONCATENATE("R",'Mapa final'!#REF!),"")</f>
        <v>#ERROR!</v>
      </c>
      <c r="AC12" s="226"/>
      <c r="AD12" s="250" t="str">
        <f>IF(AND('Mapa final'!#REF!="Muy Alta",'Mapa final'!#REF!="Mayor"),CONCATENATE("R",'Mapa final'!#REF!),"")</f>
        <v>#ERROR!</v>
      </c>
      <c r="AE12" s="226"/>
      <c r="AF12" s="250" t="str">
        <f>IF(AND('Mapa final'!#REF!="Muy Alta",'Mapa final'!#REF!="Mayor"),CONCATENATE("R",'Mapa final'!#REF!),"")</f>
        <v>#ERROR!</v>
      </c>
      <c r="AG12" s="233"/>
      <c r="AH12" s="251" t="str">
        <f>IF(AND('Mapa final'!#REF!="Muy Alta",'Mapa final'!#REF!="Catastrófico"),CONCATENATE("R",'Mapa final'!#REF!),"")</f>
        <v>#ERROR!</v>
      </c>
      <c r="AI12" s="226"/>
      <c r="AJ12" s="252" t="str">
        <f>IF(AND('Mapa final'!#REF!="Muy Alta",'Mapa final'!#REF!="Catastrófico"),CONCATENATE("R",'Mapa final'!#REF!),"")</f>
        <v>#ERROR!</v>
      </c>
      <c r="AK12" s="226"/>
      <c r="AL12" s="252" t="str">
        <f>IF(AND('Mapa final'!#REF!="Muy Alta",'Mapa final'!#REF!="Catastrófico"),CONCATENATE("R",'Mapa final'!#REF!),"")</f>
        <v>#ERROR!</v>
      </c>
      <c r="AM12" s="233"/>
      <c r="AN12" s="1"/>
      <c r="AO12" s="247"/>
      <c r="AT12" s="248"/>
      <c r="AU12" s="1"/>
      <c r="AV12" s="1"/>
      <c r="AW12" s="1"/>
      <c r="AX12" s="1"/>
      <c r="AY12" s="1"/>
      <c r="AZ12" s="1"/>
      <c r="BA12" s="1"/>
      <c r="BB12" s="1"/>
      <c r="BC12" s="1"/>
      <c r="BD12" s="1"/>
      <c r="BE12" s="1"/>
      <c r="BF12" s="1"/>
      <c r="BG12" s="1"/>
      <c r="BH12" s="1"/>
      <c r="BI12" s="1"/>
    </row>
    <row r="13" ht="15.75" customHeight="1">
      <c r="A13" s="1"/>
      <c r="B13" s="227"/>
      <c r="D13" s="9"/>
      <c r="E13" s="253"/>
      <c r="F13" s="254"/>
      <c r="G13" s="254"/>
      <c r="H13" s="254"/>
      <c r="I13" s="255"/>
      <c r="J13" s="245"/>
      <c r="K13" s="231"/>
      <c r="L13" s="229"/>
      <c r="M13" s="231"/>
      <c r="N13" s="229"/>
      <c r="O13" s="246"/>
      <c r="P13" s="245"/>
      <c r="Q13" s="231"/>
      <c r="R13" s="229"/>
      <c r="S13" s="231"/>
      <c r="T13" s="229"/>
      <c r="U13" s="246"/>
      <c r="V13" s="245"/>
      <c r="W13" s="231"/>
      <c r="X13" s="229"/>
      <c r="Y13" s="231"/>
      <c r="Z13" s="229"/>
      <c r="AA13" s="246"/>
      <c r="AB13" s="245"/>
      <c r="AC13" s="231"/>
      <c r="AD13" s="229"/>
      <c r="AE13" s="231"/>
      <c r="AF13" s="229"/>
      <c r="AG13" s="246"/>
      <c r="AH13" s="253"/>
      <c r="AI13" s="256"/>
      <c r="AJ13" s="257"/>
      <c r="AK13" s="256"/>
      <c r="AL13" s="257"/>
      <c r="AM13" s="255"/>
      <c r="AN13" s="1"/>
      <c r="AO13" s="258"/>
      <c r="AP13" s="259"/>
      <c r="AQ13" s="259"/>
      <c r="AR13" s="259"/>
      <c r="AS13" s="259"/>
      <c r="AT13" s="260"/>
      <c r="AU13" s="1"/>
      <c r="AV13" s="1"/>
      <c r="AW13" s="1"/>
      <c r="AX13" s="1"/>
      <c r="AY13" s="1"/>
      <c r="AZ13" s="1"/>
      <c r="BA13" s="1"/>
      <c r="BB13" s="1"/>
      <c r="BC13" s="1"/>
      <c r="BD13" s="1"/>
      <c r="BE13" s="1"/>
      <c r="BF13" s="1"/>
      <c r="BG13" s="1"/>
      <c r="BH13" s="1"/>
      <c r="BI13" s="1"/>
    </row>
    <row r="14" ht="15.0" customHeight="1">
      <c r="A14" s="1"/>
      <c r="B14" s="227"/>
      <c r="D14" s="9"/>
      <c r="E14" s="234" t="s">
        <v>193</v>
      </c>
      <c r="F14" s="235"/>
      <c r="G14" s="235"/>
      <c r="H14" s="235"/>
      <c r="I14" s="235"/>
      <c r="J14" s="261" t="str">
        <f>IF(AND('Mapa final'!$M$23="Alta",'Mapa final'!$Q$23="Leve"),CONCATENATE("R",'Mapa final'!$A$23),"")</f>
        <v/>
      </c>
      <c r="K14" s="238"/>
      <c r="L14" s="262" t="str">
        <f>IF(AND('Mapa final'!$M$26="Alta",'Mapa final'!$Q$26="Leve"),CONCATENATE("R",'Mapa final'!$A$26),"")</f>
        <v/>
      </c>
      <c r="M14" s="238"/>
      <c r="N14" s="262" t="str">
        <f>IF(AND('Mapa final'!$M$28="Alta",'Mapa final'!$Q$28="Leve"),CONCATENATE("R",'Mapa final'!$A$28),"")</f>
        <v/>
      </c>
      <c r="O14" s="236"/>
      <c r="P14" s="261" t="str">
        <f>IF(AND('Mapa final'!$M$23="Alta",'Mapa final'!$Q$23="Menor"),CONCATENATE("R",'Mapa final'!$A$23),"")</f>
        <v/>
      </c>
      <c r="Q14" s="238"/>
      <c r="R14" s="262" t="str">
        <f>IF(AND('Mapa final'!$M$26="Alta",'Mapa final'!$Q$26="Menor"),CONCATENATE("R",'Mapa final'!$A$26),"")</f>
        <v/>
      </c>
      <c r="S14" s="238"/>
      <c r="T14" s="262" t="str">
        <f>IF(AND('Mapa final'!$M$28="Alta",'Mapa final'!$Q$28="Menor"),CONCATENATE("R",'Mapa final'!$A$28),"")</f>
        <v/>
      </c>
      <c r="U14" s="236"/>
      <c r="V14" s="237" t="str">
        <f>IF(AND('Mapa final'!$M$23="Alta",'Mapa final'!$Q$23="Moderado"),CONCATENATE("R",'Mapa final'!$A$23),"")</f>
        <v/>
      </c>
      <c r="W14" s="238"/>
      <c r="X14" s="239" t="str">
        <f>IF(AND('Mapa final'!$M$26="Alta",'Mapa final'!$Q$26="Moderado"),CONCATENATE("R",'Mapa final'!$A$26),"")</f>
        <v/>
      </c>
      <c r="Y14" s="238"/>
      <c r="Z14" s="239" t="str">
        <f>IF(AND('Mapa final'!$M$28="Alta",'Mapa final'!$Q$28="Moderado"),CONCATENATE("R",'Mapa final'!$A$28),"")</f>
        <v/>
      </c>
      <c r="AA14" s="236"/>
      <c r="AB14" s="237" t="str">
        <f>IF(AND('Mapa final'!$M$23="Alta",'Mapa final'!$Q$23="Mayor"),CONCATENATE("R",'Mapa final'!$A$23),"")</f>
        <v/>
      </c>
      <c r="AC14" s="238"/>
      <c r="AD14" s="239" t="str">
        <f>IF(AND('Mapa final'!$M$26="Alta",'Mapa final'!$Q$26="Mayor"),CONCATENATE("R",'Mapa final'!$A$26),"")</f>
        <v/>
      </c>
      <c r="AE14" s="238"/>
      <c r="AF14" s="239" t="str">
        <f>IF(AND('Mapa final'!$M$28="Alta",'Mapa final'!$Q$28="Mayor"),CONCATENATE("R",'Mapa final'!$A$28),"")</f>
        <v/>
      </c>
      <c r="AG14" s="236"/>
      <c r="AH14" s="240" t="str">
        <f>IF(AND('Mapa final'!$M$23="Alta",'Mapa final'!$Q$23="Catastrófico"),CONCATENATE("R",'Mapa final'!$A$23),"")</f>
        <v/>
      </c>
      <c r="AI14" s="238"/>
      <c r="AJ14" s="241" t="str">
        <f>IF(AND('Mapa final'!$M$26="Alta",'Mapa final'!$Q$26="Catastrófico"),CONCATENATE("R",'Mapa final'!$A$26),"")</f>
        <v/>
      </c>
      <c r="AK14" s="238"/>
      <c r="AL14" s="241" t="str">
        <f>IF(AND('Mapa final'!$M$28="Alta",'Mapa final'!$Q$28="Catastrófico"),CONCATENATE("R",'Mapa final'!$A$28),"")</f>
        <v/>
      </c>
      <c r="AM14" s="236"/>
      <c r="AN14" s="1"/>
      <c r="AO14" s="263" t="s">
        <v>194</v>
      </c>
      <c r="AP14" s="243"/>
      <c r="AQ14" s="243"/>
      <c r="AR14" s="243"/>
      <c r="AS14" s="243"/>
      <c r="AT14" s="244"/>
      <c r="AU14" s="1"/>
      <c r="AV14" s="1"/>
      <c r="AW14" s="1"/>
      <c r="AX14" s="1"/>
      <c r="AY14" s="1"/>
      <c r="AZ14" s="1"/>
      <c r="BA14" s="1"/>
      <c r="BB14" s="1"/>
      <c r="BC14" s="1"/>
      <c r="BD14" s="1"/>
      <c r="BE14" s="1"/>
      <c r="BF14" s="1"/>
      <c r="BG14" s="1"/>
      <c r="BH14" s="1"/>
      <c r="BI14" s="1"/>
    </row>
    <row r="15" ht="15.0" customHeight="1">
      <c r="A15" s="1"/>
      <c r="B15" s="227"/>
      <c r="D15" s="9"/>
      <c r="E15" s="23"/>
      <c r="J15" s="245"/>
      <c r="K15" s="231"/>
      <c r="L15" s="229"/>
      <c r="M15" s="231"/>
      <c r="N15" s="229"/>
      <c r="O15" s="246"/>
      <c r="P15" s="245"/>
      <c r="Q15" s="231"/>
      <c r="R15" s="229"/>
      <c r="S15" s="231"/>
      <c r="T15" s="229"/>
      <c r="U15" s="246"/>
      <c r="V15" s="245"/>
      <c r="W15" s="231"/>
      <c r="X15" s="229"/>
      <c r="Y15" s="231"/>
      <c r="Z15" s="229"/>
      <c r="AA15" s="246"/>
      <c r="AB15" s="245"/>
      <c r="AC15" s="231"/>
      <c r="AD15" s="229"/>
      <c r="AE15" s="231"/>
      <c r="AF15" s="229"/>
      <c r="AG15" s="246"/>
      <c r="AH15" s="245"/>
      <c r="AI15" s="231"/>
      <c r="AJ15" s="229"/>
      <c r="AK15" s="231"/>
      <c r="AL15" s="229"/>
      <c r="AM15" s="246"/>
      <c r="AN15" s="1"/>
      <c r="AO15" s="247"/>
      <c r="AT15" s="248"/>
      <c r="AU15" s="1"/>
      <c r="AV15" s="1"/>
      <c r="AW15" s="1"/>
      <c r="AX15" s="1"/>
      <c r="AY15" s="1"/>
      <c r="AZ15" s="1"/>
      <c r="BA15" s="1"/>
      <c r="BB15" s="1"/>
      <c r="BC15" s="1"/>
      <c r="BD15" s="1"/>
      <c r="BE15" s="1"/>
      <c r="BF15" s="1"/>
      <c r="BG15" s="1"/>
      <c r="BH15" s="1"/>
      <c r="BI15" s="1"/>
    </row>
    <row r="16" ht="15.0" customHeight="1">
      <c r="A16" s="1"/>
      <c r="B16" s="227"/>
      <c r="D16" s="9"/>
      <c r="E16" s="23"/>
      <c r="J16" s="264" t="str">
        <f>IF(AND('Mapa final'!$M$31="Alta",'Mapa final'!$Q$31="Leve"),CONCATENATE("R",'Mapa final'!$A$31),"")</f>
        <v/>
      </c>
      <c r="K16" s="226"/>
      <c r="L16" s="265" t="str">
        <f>IF(AND('Mapa final'!$M$32="Alta",'Mapa final'!$Q$32="Leve"),CONCATENATE("R",'Mapa final'!$A$32),"")</f>
        <v/>
      </c>
      <c r="M16" s="226"/>
      <c r="N16" s="265" t="str">
        <f>IF(AND('Mapa final'!#REF!="Alta",'Mapa final'!#REF!="Leve"),CONCATENATE("R",'Mapa final'!#REF!),"")</f>
        <v>#ERROR!</v>
      </c>
      <c r="O16" s="233"/>
      <c r="P16" s="264" t="str">
        <f>IF(AND('Mapa final'!$M$31="Alta",'Mapa final'!$Q$31="Menor"),CONCATENATE("R",'Mapa final'!$A$31),"")</f>
        <v/>
      </c>
      <c r="Q16" s="226"/>
      <c r="R16" s="265" t="str">
        <f>IF(AND('Mapa final'!$M$32="Alta",'Mapa final'!$Q$32="Menor"),CONCATENATE("R",'Mapa final'!$A$32),"")</f>
        <v/>
      </c>
      <c r="S16" s="226"/>
      <c r="T16" s="265" t="str">
        <f>IF(AND('Mapa final'!#REF!="Alta",'Mapa final'!#REF!="Menor"),CONCATENATE("R",'Mapa final'!#REF!),"")</f>
        <v>#ERROR!</v>
      </c>
      <c r="U16" s="233"/>
      <c r="V16" s="249" t="str">
        <f>IF(AND('Mapa final'!$M$31="Alta",'Mapa final'!$Q$31="Moderado"),CONCATENATE("R",'Mapa final'!$A$31),"")</f>
        <v/>
      </c>
      <c r="W16" s="226"/>
      <c r="X16" s="250" t="str">
        <f>IF(AND('Mapa final'!$M$32="Alta",'Mapa final'!$Q$32="Moderado"),CONCATENATE("R",'Mapa final'!$A$32),"")</f>
        <v/>
      </c>
      <c r="Y16" s="226"/>
      <c r="Z16" s="250" t="str">
        <f>IF(AND('Mapa final'!#REF!="Alta",'Mapa final'!#REF!="Moderado"),CONCATENATE("R",'Mapa final'!#REF!),"")</f>
        <v>#ERROR!</v>
      </c>
      <c r="AA16" s="233"/>
      <c r="AB16" s="249" t="str">
        <f>IF(AND('Mapa final'!$M$31="Alta",'Mapa final'!$Q$31="Mayor"),CONCATENATE("R",'Mapa final'!$A$31),"")</f>
        <v/>
      </c>
      <c r="AC16" s="226"/>
      <c r="AD16" s="250" t="str">
        <f>IF(AND('Mapa final'!$M$32="Alta",'Mapa final'!$Q$32="Mayor"),CONCATENATE("R",'Mapa final'!$A$32),"")</f>
        <v/>
      </c>
      <c r="AE16" s="226"/>
      <c r="AF16" s="250" t="str">
        <f>IF(AND('Mapa final'!#REF!="Alta",'Mapa final'!#REF!="Mayor"),CONCATENATE("R",'Mapa final'!#REF!),"")</f>
        <v>#ERROR!</v>
      </c>
      <c r="AG16" s="233"/>
      <c r="AH16" s="251" t="str">
        <f>IF(AND('Mapa final'!$M$31="Alta",'Mapa final'!$Q$31="Catastrófico"),CONCATENATE("R",'Mapa final'!$A$31),"")</f>
        <v/>
      </c>
      <c r="AI16" s="226"/>
      <c r="AJ16" s="252" t="str">
        <f>IF(AND('Mapa final'!$M$32="Alta",'Mapa final'!$Q$32="Catastrófico"),CONCATENATE("R",'Mapa final'!$A$32),"")</f>
        <v/>
      </c>
      <c r="AK16" s="226"/>
      <c r="AL16" s="252" t="str">
        <f>IF(AND('Mapa final'!#REF!="Alta",'Mapa final'!#REF!="Catastrófico"),CONCATENATE("R",'Mapa final'!#REF!),"")</f>
        <v>#ERROR!</v>
      </c>
      <c r="AM16" s="233"/>
      <c r="AN16" s="1"/>
      <c r="AO16" s="247"/>
      <c r="AT16" s="248"/>
      <c r="AU16" s="1"/>
      <c r="AV16" s="1"/>
      <c r="AW16" s="1"/>
      <c r="AX16" s="1"/>
      <c r="AY16" s="1"/>
      <c r="AZ16" s="1"/>
      <c r="BA16" s="1"/>
      <c r="BB16" s="1"/>
      <c r="BC16" s="1"/>
      <c r="BD16" s="1"/>
      <c r="BE16" s="1"/>
      <c r="BF16" s="1"/>
      <c r="BG16" s="1"/>
      <c r="BH16" s="1"/>
      <c r="BI16" s="1"/>
    </row>
    <row r="17" ht="15.0" customHeight="1">
      <c r="A17" s="1"/>
      <c r="B17" s="227"/>
      <c r="D17" s="9"/>
      <c r="E17" s="23"/>
      <c r="J17" s="245"/>
      <c r="K17" s="231"/>
      <c r="L17" s="229"/>
      <c r="M17" s="231"/>
      <c r="N17" s="229"/>
      <c r="O17" s="246"/>
      <c r="P17" s="245"/>
      <c r="Q17" s="231"/>
      <c r="R17" s="229"/>
      <c r="S17" s="231"/>
      <c r="T17" s="229"/>
      <c r="U17" s="246"/>
      <c r="V17" s="245"/>
      <c r="W17" s="231"/>
      <c r="X17" s="229"/>
      <c r="Y17" s="231"/>
      <c r="Z17" s="229"/>
      <c r="AA17" s="246"/>
      <c r="AB17" s="245"/>
      <c r="AC17" s="231"/>
      <c r="AD17" s="229"/>
      <c r="AE17" s="231"/>
      <c r="AF17" s="229"/>
      <c r="AG17" s="246"/>
      <c r="AH17" s="245"/>
      <c r="AI17" s="231"/>
      <c r="AJ17" s="229"/>
      <c r="AK17" s="231"/>
      <c r="AL17" s="229"/>
      <c r="AM17" s="246"/>
      <c r="AN17" s="1"/>
      <c r="AO17" s="247"/>
      <c r="AT17" s="248"/>
      <c r="AU17" s="1"/>
      <c r="AV17" s="1"/>
      <c r="AW17" s="1"/>
      <c r="AX17" s="1"/>
      <c r="AY17" s="1"/>
      <c r="AZ17" s="1"/>
      <c r="BA17" s="1"/>
      <c r="BB17" s="1"/>
      <c r="BC17" s="1"/>
      <c r="BD17" s="1"/>
      <c r="BE17" s="1"/>
      <c r="BF17" s="1"/>
      <c r="BG17" s="1"/>
      <c r="BH17" s="1"/>
      <c r="BI17" s="1"/>
    </row>
    <row r="18" ht="15.0" customHeight="1">
      <c r="A18" s="1"/>
      <c r="B18" s="227"/>
      <c r="D18" s="9"/>
      <c r="E18" s="23"/>
      <c r="J18" s="264" t="str">
        <f>IF(AND('Mapa final'!#REF!="Alta",'Mapa final'!#REF!="Leve"),CONCATENATE("R",'Mapa final'!#REF!),"")</f>
        <v>#ERROR!</v>
      </c>
      <c r="K18" s="226"/>
      <c r="L18" s="265" t="str">
        <f>IF(AND('Mapa final'!#REF!="Alta",'Mapa final'!#REF!="Leve"),CONCATENATE("R",'Mapa final'!#REF!),"")</f>
        <v>#ERROR!</v>
      </c>
      <c r="M18" s="226"/>
      <c r="N18" s="265" t="str">
        <f>IF(AND('Mapa final'!#REF!="Alta",'Mapa final'!#REF!="Leve"),CONCATENATE("R",'Mapa final'!#REF!),"")</f>
        <v>#ERROR!</v>
      </c>
      <c r="O18" s="233"/>
      <c r="P18" s="264" t="str">
        <f>IF(AND('Mapa final'!#REF!="Alta",'Mapa final'!#REF!="Menor"),CONCATENATE("R",'Mapa final'!#REF!),"")</f>
        <v>#ERROR!</v>
      </c>
      <c r="Q18" s="226"/>
      <c r="R18" s="265" t="str">
        <f>IF(AND('Mapa final'!#REF!="Alta",'Mapa final'!#REF!="Menor"),CONCATENATE("R",'Mapa final'!#REF!),"")</f>
        <v>#ERROR!</v>
      </c>
      <c r="S18" s="226"/>
      <c r="T18" s="265" t="str">
        <f>IF(AND('Mapa final'!#REF!="Alta",'Mapa final'!#REF!="Menor"),CONCATENATE("R",'Mapa final'!#REF!),"")</f>
        <v>#ERROR!</v>
      </c>
      <c r="U18" s="233"/>
      <c r="V18" s="249" t="str">
        <f>IF(AND('Mapa final'!#REF!="Alta",'Mapa final'!#REF!="Moderado"),CONCATENATE("R",'Mapa final'!#REF!),"")</f>
        <v>#ERROR!</v>
      </c>
      <c r="W18" s="226"/>
      <c r="X18" s="250" t="str">
        <f>IF(AND('Mapa final'!#REF!="Alta",'Mapa final'!#REF!="Moderado"),CONCATENATE("R",'Mapa final'!#REF!),"")</f>
        <v>#ERROR!</v>
      </c>
      <c r="Y18" s="226"/>
      <c r="Z18" s="250" t="str">
        <f>IF(AND('Mapa final'!#REF!="Alta",'Mapa final'!#REF!="Moderado"),CONCATENATE("R",'Mapa final'!#REF!),"")</f>
        <v>#ERROR!</v>
      </c>
      <c r="AA18" s="233"/>
      <c r="AB18" s="249" t="str">
        <f>IF(AND('Mapa final'!#REF!="Alta",'Mapa final'!#REF!="Mayor"),CONCATENATE("R",'Mapa final'!#REF!),"")</f>
        <v>#ERROR!</v>
      </c>
      <c r="AC18" s="226"/>
      <c r="AD18" s="250" t="str">
        <f>IF(AND('Mapa final'!#REF!="Alta",'Mapa final'!#REF!="Mayor"),CONCATENATE("R",'Mapa final'!#REF!),"")</f>
        <v>#ERROR!</v>
      </c>
      <c r="AE18" s="226"/>
      <c r="AF18" s="250" t="str">
        <f>IF(AND('Mapa final'!#REF!="Alta",'Mapa final'!#REF!="Mayor"),CONCATENATE("R",'Mapa final'!#REF!),"")</f>
        <v>#ERROR!</v>
      </c>
      <c r="AG18" s="233"/>
      <c r="AH18" s="251" t="str">
        <f>IF(AND('Mapa final'!#REF!="Alta",'Mapa final'!#REF!="Catastrófico"),CONCATENATE("R",'Mapa final'!#REF!),"")</f>
        <v>#ERROR!</v>
      </c>
      <c r="AI18" s="226"/>
      <c r="AJ18" s="252" t="str">
        <f>IF(AND('Mapa final'!#REF!="Alta",'Mapa final'!#REF!="Catastrófico"),CONCATENATE("R",'Mapa final'!#REF!),"")</f>
        <v>#ERROR!</v>
      </c>
      <c r="AK18" s="226"/>
      <c r="AL18" s="252" t="str">
        <f>IF(AND('Mapa final'!#REF!="Alta",'Mapa final'!#REF!="Catastrófico"),CONCATENATE("R",'Mapa final'!#REF!),"")</f>
        <v>#ERROR!</v>
      </c>
      <c r="AM18" s="233"/>
      <c r="AN18" s="1"/>
      <c r="AO18" s="247"/>
      <c r="AT18" s="248"/>
      <c r="AU18" s="1"/>
      <c r="AV18" s="1"/>
      <c r="AW18" s="1"/>
      <c r="AX18" s="1"/>
      <c r="AY18" s="1"/>
      <c r="AZ18" s="1"/>
      <c r="BA18" s="1"/>
      <c r="BB18" s="1"/>
      <c r="BC18" s="1"/>
      <c r="BD18" s="1"/>
      <c r="BE18" s="1"/>
      <c r="BF18" s="1"/>
      <c r="BG18" s="1"/>
      <c r="BH18" s="1"/>
      <c r="BI18" s="1"/>
    </row>
    <row r="19" ht="15.0" customHeight="1">
      <c r="A19" s="1"/>
      <c r="B19" s="227"/>
      <c r="D19" s="9"/>
      <c r="E19" s="23"/>
      <c r="J19" s="245"/>
      <c r="K19" s="231"/>
      <c r="L19" s="229"/>
      <c r="M19" s="231"/>
      <c r="N19" s="229"/>
      <c r="O19" s="246"/>
      <c r="P19" s="245"/>
      <c r="Q19" s="231"/>
      <c r="R19" s="229"/>
      <c r="S19" s="231"/>
      <c r="T19" s="229"/>
      <c r="U19" s="246"/>
      <c r="V19" s="245"/>
      <c r="W19" s="231"/>
      <c r="X19" s="229"/>
      <c r="Y19" s="231"/>
      <c r="Z19" s="229"/>
      <c r="AA19" s="246"/>
      <c r="AB19" s="245"/>
      <c r="AC19" s="231"/>
      <c r="AD19" s="229"/>
      <c r="AE19" s="231"/>
      <c r="AF19" s="229"/>
      <c r="AG19" s="246"/>
      <c r="AH19" s="245"/>
      <c r="AI19" s="231"/>
      <c r="AJ19" s="229"/>
      <c r="AK19" s="231"/>
      <c r="AL19" s="229"/>
      <c r="AM19" s="246"/>
      <c r="AN19" s="1"/>
      <c r="AO19" s="247"/>
      <c r="AT19" s="248"/>
      <c r="AU19" s="1"/>
      <c r="AV19" s="1"/>
      <c r="AW19" s="1"/>
      <c r="AX19" s="1"/>
      <c r="AY19" s="1"/>
      <c r="AZ19" s="1"/>
      <c r="BA19" s="1"/>
      <c r="BB19" s="1"/>
      <c r="BC19" s="1"/>
      <c r="BD19" s="1"/>
      <c r="BE19" s="1"/>
      <c r="BF19" s="1"/>
      <c r="BG19" s="1"/>
      <c r="BH19" s="1"/>
      <c r="BI19" s="1"/>
    </row>
    <row r="20" ht="15.0" customHeight="1">
      <c r="A20" s="1"/>
      <c r="B20" s="227"/>
      <c r="D20" s="9"/>
      <c r="E20" s="23"/>
      <c r="J20" s="264" t="str">
        <f>IF(AND('Mapa final'!#REF!="Alta",'Mapa final'!#REF!="Leve"),CONCATENATE("R",'Mapa final'!#REF!),"")</f>
        <v>#ERROR!</v>
      </c>
      <c r="K20" s="226"/>
      <c r="L20" s="265" t="str">
        <f>IF(AND('Mapa final'!#REF!="Alta",'Mapa final'!#REF!="Leve"),CONCATENATE("R",'Mapa final'!#REF!),"")</f>
        <v>#ERROR!</v>
      </c>
      <c r="M20" s="226"/>
      <c r="N20" s="265" t="str">
        <f>IF(AND('Mapa final'!#REF!="Alta",'Mapa final'!#REF!="Leve"),CONCATENATE("R",'Mapa final'!#REF!),"")</f>
        <v>#ERROR!</v>
      </c>
      <c r="O20" s="233"/>
      <c r="P20" s="264" t="str">
        <f>IF(AND('Mapa final'!#REF!="Alta",'Mapa final'!#REF!="Menor"),CONCATENATE("R",'Mapa final'!#REF!),"")</f>
        <v>#ERROR!</v>
      </c>
      <c r="Q20" s="226"/>
      <c r="R20" s="265" t="str">
        <f>IF(AND('Mapa final'!#REF!="Alta",'Mapa final'!#REF!="Menor"),CONCATENATE("R",'Mapa final'!#REF!),"")</f>
        <v>#ERROR!</v>
      </c>
      <c r="S20" s="226"/>
      <c r="T20" s="265" t="str">
        <f>IF(AND('Mapa final'!#REF!="Alta",'Mapa final'!#REF!="Menor"),CONCATENATE("R",'Mapa final'!#REF!),"")</f>
        <v>#ERROR!</v>
      </c>
      <c r="U20" s="233"/>
      <c r="V20" s="249" t="str">
        <f>IF(AND('Mapa final'!#REF!="Alta",'Mapa final'!#REF!="Moderado"),CONCATENATE("R",'Mapa final'!#REF!),"")</f>
        <v>#ERROR!</v>
      </c>
      <c r="W20" s="226"/>
      <c r="X20" s="250" t="str">
        <f>IF(AND('Mapa final'!#REF!="Alta",'Mapa final'!#REF!="Moderado"),CONCATENATE("R",'Mapa final'!#REF!),"")</f>
        <v>#ERROR!</v>
      </c>
      <c r="Y20" s="226"/>
      <c r="Z20" s="250" t="str">
        <f>IF(AND('Mapa final'!#REF!="Alta",'Mapa final'!#REF!="Moderado"),CONCATENATE("R",'Mapa final'!#REF!),"")</f>
        <v>#ERROR!</v>
      </c>
      <c r="AA20" s="233"/>
      <c r="AB20" s="249" t="str">
        <f>IF(AND('Mapa final'!#REF!="Alta",'Mapa final'!#REF!="Mayor"),CONCATENATE("R",'Mapa final'!#REF!),"")</f>
        <v>#ERROR!</v>
      </c>
      <c r="AC20" s="226"/>
      <c r="AD20" s="250" t="str">
        <f>IF(AND('Mapa final'!#REF!="Alta",'Mapa final'!#REF!="Mayor"),CONCATENATE("R",'Mapa final'!#REF!),"")</f>
        <v>#ERROR!</v>
      </c>
      <c r="AE20" s="226"/>
      <c r="AF20" s="250" t="str">
        <f>IF(AND('Mapa final'!#REF!="Alta",'Mapa final'!#REF!="Mayor"),CONCATENATE("R",'Mapa final'!#REF!),"")</f>
        <v>#ERROR!</v>
      </c>
      <c r="AG20" s="233"/>
      <c r="AH20" s="251" t="str">
        <f>IF(AND('Mapa final'!#REF!="Alta",'Mapa final'!#REF!="Catastrófico"),CONCATENATE("R",'Mapa final'!#REF!),"")</f>
        <v>#ERROR!</v>
      </c>
      <c r="AI20" s="226"/>
      <c r="AJ20" s="252" t="str">
        <f>IF(AND('Mapa final'!#REF!="Alta",'Mapa final'!#REF!="Catastrófico"),CONCATENATE("R",'Mapa final'!#REF!),"")</f>
        <v>#ERROR!</v>
      </c>
      <c r="AK20" s="226"/>
      <c r="AL20" s="252" t="str">
        <f>IF(AND('Mapa final'!#REF!="Alta",'Mapa final'!#REF!="Catastrófico"),CONCATENATE("R",'Mapa final'!#REF!),"")</f>
        <v>#ERROR!</v>
      </c>
      <c r="AM20" s="233"/>
      <c r="AN20" s="1"/>
      <c r="AO20" s="247"/>
      <c r="AT20" s="248"/>
      <c r="AU20" s="1"/>
      <c r="AV20" s="1"/>
      <c r="AW20" s="1"/>
      <c r="AX20" s="1"/>
      <c r="AY20" s="1"/>
      <c r="AZ20" s="1"/>
      <c r="BA20" s="1"/>
      <c r="BB20" s="1"/>
      <c r="BC20" s="1"/>
      <c r="BD20" s="1"/>
      <c r="BE20" s="1"/>
      <c r="BF20" s="1"/>
      <c r="BG20" s="1"/>
      <c r="BH20" s="1"/>
      <c r="BI20" s="1"/>
    </row>
    <row r="21" ht="15.75" customHeight="1">
      <c r="A21" s="1"/>
      <c r="B21" s="227"/>
      <c r="D21" s="9"/>
      <c r="E21" s="253"/>
      <c r="F21" s="254"/>
      <c r="G21" s="254"/>
      <c r="H21" s="254"/>
      <c r="I21" s="254"/>
      <c r="J21" s="253"/>
      <c r="K21" s="256"/>
      <c r="L21" s="257"/>
      <c r="M21" s="256"/>
      <c r="N21" s="257"/>
      <c r="O21" s="255"/>
      <c r="P21" s="253"/>
      <c r="Q21" s="256"/>
      <c r="R21" s="257"/>
      <c r="S21" s="256"/>
      <c r="T21" s="257"/>
      <c r="U21" s="255"/>
      <c r="V21" s="253"/>
      <c r="W21" s="256"/>
      <c r="X21" s="257"/>
      <c r="Y21" s="256"/>
      <c r="Z21" s="257"/>
      <c r="AA21" s="255"/>
      <c r="AB21" s="253"/>
      <c r="AC21" s="256"/>
      <c r="AD21" s="257"/>
      <c r="AE21" s="256"/>
      <c r="AF21" s="257"/>
      <c r="AG21" s="255"/>
      <c r="AH21" s="253"/>
      <c r="AI21" s="256"/>
      <c r="AJ21" s="257"/>
      <c r="AK21" s="256"/>
      <c r="AL21" s="257"/>
      <c r="AM21" s="255"/>
      <c r="AN21" s="1"/>
      <c r="AO21" s="258"/>
      <c r="AP21" s="259"/>
      <c r="AQ21" s="259"/>
      <c r="AR21" s="259"/>
      <c r="AS21" s="259"/>
      <c r="AT21" s="260"/>
      <c r="AU21" s="1"/>
      <c r="AV21" s="1"/>
      <c r="AW21" s="1"/>
      <c r="AX21" s="1"/>
      <c r="AY21" s="1"/>
      <c r="AZ21" s="1"/>
      <c r="BA21" s="1"/>
      <c r="BB21" s="1"/>
      <c r="BC21" s="1"/>
      <c r="BD21" s="1"/>
      <c r="BE21" s="1"/>
      <c r="BF21" s="1"/>
      <c r="BG21" s="1"/>
      <c r="BH21" s="1"/>
      <c r="BI21" s="1"/>
    </row>
    <row r="22" ht="14.25" customHeight="1">
      <c r="A22" s="1"/>
      <c r="B22" s="227"/>
      <c r="D22" s="9"/>
      <c r="E22" s="234" t="s">
        <v>195</v>
      </c>
      <c r="F22" s="235"/>
      <c r="G22" s="235"/>
      <c r="H22" s="235"/>
      <c r="I22" s="236"/>
      <c r="J22" s="261" t="str">
        <f>IF(AND('Mapa final'!$M$23="Media",'Mapa final'!$Q$23="Leve"),CONCATENATE("R",'Mapa final'!$A$23),"")</f>
        <v/>
      </c>
      <c r="K22" s="238"/>
      <c r="L22" s="262" t="str">
        <f>IF(AND('Mapa final'!$M$26="Media",'Mapa final'!$Q$26="Leve"),CONCATENATE("R",'Mapa final'!$A$26),"")</f>
        <v/>
      </c>
      <c r="M22" s="238"/>
      <c r="N22" s="262" t="str">
        <f>IF(AND('Mapa final'!$M$28="Media",'Mapa final'!$Q$28="Leve"),CONCATENATE("R",'Mapa final'!$A$28),"")</f>
        <v/>
      </c>
      <c r="O22" s="236"/>
      <c r="P22" s="261" t="str">
        <f>IF(AND('Mapa final'!$M$23="Media",'Mapa final'!$Q$23="Menor"),CONCATENATE("R",'Mapa final'!$A$23),"")</f>
        <v/>
      </c>
      <c r="Q22" s="238"/>
      <c r="R22" s="262" t="str">
        <f>IF(AND('Mapa final'!$M$26="Media",'Mapa final'!$Q$26="Menor"),CONCATENATE("R",'Mapa final'!$A$26),"")</f>
        <v/>
      </c>
      <c r="S22" s="238"/>
      <c r="T22" s="262" t="str">
        <f>IF(AND('Mapa final'!$M$28="Media",'Mapa final'!$Q$28="Menor"),CONCATENATE("R",'Mapa final'!$A$28),"")</f>
        <v/>
      </c>
      <c r="U22" s="236"/>
      <c r="V22" s="261" t="str">
        <f>IF(AND('Mapa final'!$M$23="Media",'Mapa final'!$Q$23="Moderado"),CONCATENATE("R",'Mapa final'!$A$23),"")</f>
        <v/>
      </c>
      <c r="W22" s="238"/>
      <c r="X22" s="262" t="str">
        <f>IF(AND('Mapa final'!$M$26="Media",'Mapa final'!$Q$26="Moderado"),CONCATENATE("R",'Mapa final'!$A$26),"")</f>
        <v/>
      </c>
      <c r="Y22" s="238"/>
      <c r="Z22" s="262" t="str">
        <f>IF(AND('Mapa final'!$M$28="Media",'Mapa final'!$Q$28="Moderado"),CONCATENATE("R",'Mapa final'!$A$28),"")</f>
        <v>R3</v>
      </c>
      <c r="AA22" s="236"/>
      <c r="AB22" s="237" t="str">
        <f>IF(AND('Mapa final'!$M$23="Media",'Mapa final'!$Q$23="Mayor"),CONCATENATE("R",'Mapa final'!$A$23),"")</f>
        <v/>
      </c>
      <c r="AC22" s="238"/>
      <c r="AD22" s="239" t="str">
        <f>IF(AND('Mapa final'!$M$26="Media",'Mapa final'!$Q$26="Mayor"),CONCATENATE("R",'Mapa final'!$A$26),"")</f>
        <v/>
      </c>
      <c r="AE22" s="238"/>
      <c r="AF22" s="239" t="str">
        <f>IF(AND('Mapa final'!$M$28="Media",'Mapa final'!$Q$28="Mayor"),CONCATENATE("R",'Mapa final'!$A$28),"")</f>
        <v/>
      </c>
      <c r="AG22" s="236"/>
      <c r="AH22" s="240" t="str">
        <f>IF(AND('Mapa final'!$M$23="Media",'Mapa final'!$Q$23="Catastrófico"),CONCATENATE("R",'Mapa final'!$A$23),"")</f>
        <v/>
      </c>
      <c r="AI22" s="238"/>
      <c r="AJ22" s="241" t="str">
        <f>IF(AND('Mapa final'!$M$26="Media",'Mapa final'!$Q$26="Catastrófico"),CONCATENATE("R",'Mapa final'!$A$26),"")</f>
        <v/>
      </c>
      <c r="AK22" s="238"/>
      <c r="AL22" s="241" t="str">
        <f>IF(AND('Mapa final'!$M$28="Media",'Mapa final'!$Q$28="Catastrófico"),CONCATENATE("R",'Mapa final'!$A$28),"")</f>
        <v/>
      </c>
      <c r="AM22" s="236"/>
      <c r="AN22" s="1"/>
      <c r="AO22" s="266" t="s">
        <v>196</v>
      </c>
      <c r="AP22" s="243"/>
      <c r="AQ22" s="243"/>
      <c r="AR22" s="243"/>
      <c r="AS22" s="243"/>
      <c r="AT22" s="244"/>
      <c r="AU22" s="1"/>
      <c r="AV22" s="1"/>
      <c r="AW22" s="1"/>
      <c r="AX22" s="1"/>
      <c r="AY22" s="1"/>
      <c r="AZ22" s="1"/>
      <c r="BA22" s="1"/>
      <c r="BB22" s="1"/>
      <c r="BC22" s="1"/>
      <c r="BD22" s="1"/>
      <c r="BE22" s="1"/>
      <c r="BF22" s="1"/>
      <c r="BG22" s="1"/>
      <c r="BH22" s="1"/>
      <c r="BI22" s="1"/>
    </row>
    <row r="23" ht="14.25" customHeight="1">
      <c r="A23" s="1"/>
      <c r="B23" s="227"/>
      <c r="D23" s="9"/>
      <c r="E23" s="23"/>
      <c r="I23" s="9"/>
      <c r="J23" s="245"/>
      <c r="K23" s="231"/>
      <c r="L23" s="229"/>
      <c r="M23" s="231"/>
      <c r="N23" s="229"/>
      <c r="O23" s="246"/>
      <c r="P23" s="245"/>
      <c r="Q23" s="231"/>
      <c r="R23" s="229"/>
      <c r="S23" s="231"/>
      <c r="T23" s="229"/>
      <c r="U23" s="246"/>
      <c r="V23" s="245"/>
      <c r="W23" s="231"/>
      <c r="X23" s="229"/>
      <c r="Y23" s="231"/>
      <c r="Z23" s="229"/>
      <c r="AA23" s="246"/>
      <c r="AB23" s="245"/>
      <c r="AC23" s="231"/>
      <c r="AD23" s="229"/>
      <c r="AE23" s="231"/>
      <c r="AF23" s="229"/>
      <c r="AG23" s="246"/>
      <c r="AH23" s="245"/>
      <c r="AI23" s="231"/>
      <c r="AJ23" s="229"/>
      <c r="AK23" s="231"/>
      <c r="AL23" s="229"/>
      <c r="AM23" s="246"/>
      <c r="AN23" s="1"/>
      <c r="AO23" s="247"/>
      <c r="AT23" s="248"/>
      <c r="AU23" s="1"/>
      <c r="AV23" s="1"/>
      <c r="AW23" s="1"/>
      <c r="AX23" s="1"/>
      <c r="AY23" s="1"/>
      <c r="AZ23" s="1"/>
      <c r="BA23" s="1"/>
      <c r="BB23" s="1"/>
      <c r="BC23" s="1"/>
      <c r="BD23" s="1"/>
      <c r="BE23" s="1"/>
      <c r="BF23" s="1"/>
      <c r="BG23" s="1"/>
      <c r="BH23" s="1"/>
      <c r="BI23" s="1"/>
    </row>
    <row r="24" ht="14.25" customHeight="1">
      <c r="A24" s="1"/>
      <c r="B24" s="227"/>
      <c r="D24" s="9"/>
      <c r="E24" s="23"/>
      <c r="I24" s="9"/>
      <c r="J24" s="264" t="str">
        <f>IF(AND('Mapa final'!$M$31="Media",'Mapa final'!$Q$31="Leve"),CONCATENATE("R",'Mapa final'!$A$31),"")</f>
        <v/>
      </c>
      <c r="K24" s="226"/>
      <c r="L24" s="265" t="str">
        <f>IF(AND('Mapa final'!$M$32="Media",'Mapa final'!$Q$32="Leve"),CONCATENATE("R",'Mapa final'!$A$32),"")</f>
        <v/>
      </c>
      <c r="M24" s="226"/>
      <c r="N24" s="265" t="str">
        <f>IF(AND('Mapa final'!#REF!="Media",'Mapa final'!#REF!="Leve"),CONCATENATE("R",'Mapa final'!#REF!),"")</f>
        <v>#ERROR!</v>
      </c>
      <c r="O24" s="233"/>
      <c r="P24" s="264" t="str">
        <f>IF(AND('Mapa final'!$M$31="Media",'Mapa final'!$Q$31="Menor"),CONCATENATE("R",'Mapa final'!$A$31),"")</f>
        <v/>
      </c>
      <c r="Q24" s="226"/>
      <c r="R24" s="265" t="str">
        <f>IF(AND('Mapa final'!$M$32="Media",'Mapa final'!$Q$32="Menor"),CONCATENATE("R",'Mapa final'!$A$32),"")</f>
        <v/>
      </c>
      <c r="S24" s="226"/>
      <c r="T24" s="265" t="str">
        <f>IF(AND('Mapa final'!#REF!="Media",'Mapa final'!#REF!="Menor"),CONCATENATE("R",'Mapa final'!#REF!),"")</f>
        <v>#ERROR!</v>
      </c>
      <c r="U24" s="233"/>
      <c r="V24" s="264" t="str">
        <f>IF(AND('Mapa final'!$M$31="Media",'Mapa final'!$Q$31="Moderado"),CONCATENATE("R",'Mapa final'!$A$31),"")</f>
        <v>R4</v>
      </c>
      <c r="W24" s="226"/>
      <c r="X24" s="265" t="str">
        <f>IF(AND('Mapa final'!$M$32="Media",'Mapa final'!$Q$32="Moderado"),CONCATENATE("R",'Mapa final'!$A$32),"")</f>
        <v/>
      </c>
      <c r="Y24" s="226"/>
      <c r="Z24" s="265" t="str">
        <f>IF(AND('Mapa final'!#REF!="Media",'Mapa final'!#REF!="Moderado"),CONCATENATE("R",'Mapa final'!#REF!),"")</f>
        <v>#ERROR!</v>
      </c>
      <c r="AA24" s="233"/>
      <c r="AB24" s="249" t="str">
        <f>IF(AND('Mapa final'!$M$31="Media",'Mapa final'!$Q$31="Mayor"),CONCATENATE("R",'Mapa final'!$A$31),"")</f>
        <v/>
      </c>
      <c r="AC24" s="226"/>
      <c r="AD24" s="250" t="str">
        <f>IF(AND('Mapa final'!$M$32="Media",'Mapa final'!$Q$32="Mayor"),CONCATENATE("R",'Mapa final'!$A$32),"")</f>
        <v/>
      </c>
      <c r="AE24" s="226"/>
      <c r="AF24" s="250" t="str">
        <f>IF(AND('Mapa final'!#REF!="Media",'Mapa final'!#REF!="Mayor"),CONCATENATE("R",'Mapa final'!#REF!),"")</f>
        <v>#ERROR!</v>
      </c>
      <c r="AG24" s="233"/>
      <c r="AH24" s="251" t="str">
        <f>IF(AND('Mapa final'!$M$31="Media",'Mapa final'!$Q$31="Catastrófico"),CONCATENATE("R",'Mapa final'!$A$31),"")</f>
        <v/>
      </c>
      <c r="AI24" s="226"/>
      <c r="AJ24" s="252" t="str">
        <f>IF(AND('Mapa final'!$M$32="Media",'Mapa final'!$Q$32="Catastrófico"),CONCATENATE("R",'Mapa final'!$A$32),"")</f>
        <v/>
      </c>
      <c r="AK24" s="226"/>
      <c r="AL24" s="252" t="str">
        <f>IF(AND('Mapa final'!#REF!="Media",'Mapa final'!#REF!="Catastrófico"),CONCATENATE("R",'Mapa final'!#REF!),"")</f>
        <v>#ERROR!</v>
      </c>
      <c r="AM24" s="233"/>
      <c r="AN24" s="1"/>
      <c r="AO24" s="247"/>
      <c r="AT24" s="248"/>
      <c r="AU24" s="1"/>
      <c r="AV24" s="1"/>
      <c r="AW24" s="1"/>
      <c r="AX24" s="1"/>
      <c r="AY24" s="1"/>
      <c r="AZ24" s="1"/>
      <c r="BA24" s="1"/>
      <c r="BB24" s="1"/>
      <c r="BC24" s="1"/>
      <c r="BD24" s="1"/>
      <c r="BE24" s="1"/>
      <c r="BF24" s="1"/>
      <c r="BG24" s="1"/>
      <c r="BH24" s="1"/>
      <c r="BI24" s="1"/>
    </row>
    <row r="25" ht="14.25" customHeight="1">
      <c r="A25" s="1"/>
      <c r="B25" s="227"/>
      <c r="D25" s="9"/>
      <c r="E25" s="23"/>
      <c r="I25" s="9"/>
      <c r="J25" s="245"/>
      <c r="K25" s="231"/>
      <c r="L25" s="229"/>
      <c r="M25" s="231"/>
      <c r="N25" s="229"/>
      <c r="O25" s="246"/>
      <c r="P25" s="245"/>
      <c r="Q25" s="231"/>
      <c r="R25" s="229"/>
      <c r="S25" s="231"/>
      <c r="T25" s="229"/>
      <c r="U25" s="246"/>
      <c r="V25" s="245"/>
      <c r="W25" s="231"/>
      <c r="X25" s="229"/>
      <c r="Y25" s="231"/>
      <c r="Z25" s="229"/>
      <c r="AA25" s="246"/>
      <c r="AB25" s="245"/>
      <c r="AC25" s="231"/>
      <c r="AD25" s="229"/>
      <c r="AE25" s="231"/>
      <c r="AF25" s="229"/>
      <c r="AG25" s="246"/>
      <c r="AH25" s="245"/>
      <c r="AI25" s="231"/>
      <c r="AJ25" s="229"/>
      <c r="AK25" s="231"/>
      <c r="AL25" s="229"/>
      <c r="AM25" s="246"/>
      <c r="AN25" s="1"/>
      <c r="AO25" s="247"/>
      <c r="AT25" s="248"/>
      <c r="AU25" s="1"/>
      <c r="AV25" s="1"/>
      <c r="AW25" s="1"/>
      <c r="AX25" s="1"/>
      <c r="AY25" s="1"/>
      <c r="AZ25" s="1"/>
      <c r="BA25" s="1"/>
      <c r="BB25" s="1"/>
      <c r="BC25" s="1"/>
      <c r="BD25" s="1"/>
      <c r="BE25" s="1"/>
      <c r="BF25" s="1"/>
      <c r="BG25" s="1"/>
      <c r="BH25" s="1"/>
      <c r="BI25" s="1"/>
    </row>
    <row r="26" ht="14.25" customHeight="1">
      <c r="A26" s="1"/>
      <c r="B26" s="227"/>
      <c r="D26" s="9"/>
      <c r="E26" s="23"/>
      <c r="I26" s="9"/>
      <c r="J26" s="264" t="str">
        <f>IF(AND('Mapa final'!#REF!="Media",'Mapa final'!#REF!="Leve"),CONCATENATE("R",'Mapa final'!#REF!),"")</f>
        <v>#ERROR!</v>
      </c>
      <c r="K26" s="226"/>
      <c r="L26" s="265" t="str">
        <f>IF(AND('Mapa final'!#REF!="Media",'Mapa final'!#REF!="Leve"),CONCATENATE("R",'Mapa final'!#REF!),"")</f>
        <v>#ERROR!</v>
      </c>
      <c r="M26" s="226"/>
      <c r="N26" s="265" t="str">
        <f>IF(AND('Mapa final'!#REF!="Media",'Mapa final'!#REF!="Leve"),CONCATENATE("R",'Mapa final'!#REF!),"")</f>
        <v>#ERROR!</v>
      </c>
      <c r="O26" s="233"/>
      <c r="P26" s="264" t="str">
        <f>IF(AND('Mapa final'!#REF!="Media",'Mapa final'!#REF!="Menor"),CONCATENATE("R",'Mapa final'!#REF!),"")</f>
        <v>#ERROR!</v>
      </c>
      <c r="Q26" s="226"/>
      <c r="R26" s="265" t="str">
        <f>IF(AND('Mapa final'!#REF!="Media",'Mapa final'!#REF!="Menor"),CONCATENATE("R",'Mapa final'!#REF!),"")</f>
        <v>#ERROR!</v>
      </c>
      <c r="S26" s="226"/>
      <c r="T26" s="265" t="str">
        <f>IF(AND('Mapa final'!#REF!="Media",'Mapa final'!#REF!="Menor"),CONCATENATE("R",'Mapa final'!#REF!),"")</f>
        <v>#ERROR!</v>
      </c>
      <c r="U26" s="233"/>
      <c r="V26" s="264" t="str">
        <f>IF(AND('Mapa final'!#REF!="Media",'Mapa final'!#REF!="Moderado"),CONCATENATE("R",'Mapa final'!#REF!),"")</f>
        <v>#ERROR!</v>
      </c>
      <c r="W26" s="226"/>
      <c r="X26" s="265" t="str">
        <f>IF(AND('Mapa final'!#REF!="Media",'Mapa final'!#REF!="Moderado"),CONCATENATE("R",'Mapa final'!#REF!),"")</f>
        <v>#ERROR!</v>
      </c>
      <c r="Y26" s="226"/>
      <c r="Z26" s="265" t="str">
        <f>IF(AND('Mapa final'!#REF!="Media",'Mapa final'!#REF!="Moderado"),CONCATENATE("R",'Mapa final'!#REF!),"")</f>
        <v>#ERROR!</v>
      </c>
      <c r="AA26" s="233"/>
      <c r="AB26" s="249" t="str">
        <f>IF(AND('Mapa final'!#REF!="Media",'Mapa final'!#REF!="Mayor"),CONCATENATE("R",'Mapa final'!#REF!),"")</f>
        <v>#ERROR!</v>
      </c>
      <c r="AC26" s="226"/>
      <c r="AD26" s="250" t="str">
        <f>IF(AND('Mapa final'!#REF!="Media",'Mapa final'!#REF!="Mayor"),CONCATENATE("R",'Mapa final'!#REF!),"")</f>
        <v>#ERROR!</v>
      </c>
      <c r="AE26" s="226"/>
      <c r="AF26" s="250" t="str">
        <f>IF(AND('Mapa final'!#REF!="Media",'Mapa final'!#REF!="Mayor"),CONCATENATE("R",'Mapa final'!#REF!),"")</f>
        <v>#ERROR!</v>
      </c>
      <c r="AG26" s="233"/>
      <c r="AH26" s="251" t="str">
        <f>IF(AND('Mapa final'!#REF!="Media",'Mapa final'!#REF!="Catastrófico"),CONCATENATE("R",'Mapa final'!#REF!),"")</f>
        <v>#ERROR!</v>
      </c>
      <c r="AI26" s="226"/>
      <c r="AJ26" s="252" t="str">
        <f>IF(AND('Mapa final'!#REF!="Media",'Mapa final'!#REF!="Catastrófico"),CONCATENATE("R",'Mapa final'!#REF!),"")</f>
        <v>#ERROR!</v>
      </c>
      <c r="AK26" s="226"/>
      <c r="AL26" s="252" t="str">
        <f>IF(AND('Mapa final'!#REF!="Media",'Mapa final'!#REF!="Catastrófico"),CONCATENATE("R",'Mapa final'!#REF!),"")</f>
        <v>#ERROR!</v>
      </c>
      <c r="AM26" s="233"/>
      <c r="AN26" s="1"/>
      <c r="AO26" s="247"/>
      <c r="AT26" s="248"/>
      <c r="AU26" s="1"/>
      <c r="AV26" s="1"/>
      <c r="AW26" s="1"/>
      <c r="AX26" s="1"/>
      <c r="AY26" s="1"/>
      <c r="AZ26" s="1"/>
      <c r="BA26" s="1"/>
      <c r="BB26" s="1"/>
      <c r="BC26" s="1"/>
      <c r="BD26" s="1"/>
      <c r="BE26" s="1"/>
      <c r="BF26" s="1"/>
      <c r="BG26" s="1"/>
      <c r="BH26" s="1"/>
      <c r="BI26" s="1"/>
    </row>
    <row r="27" ht="14.25" customHeight="1">
      <c r="A27" s="1"/>
      <c r="B27" s="227"/>
      <c r="D27" s="9"/>
      <c r="E27" s="23"/>
      <c r="I27" s="9"/>
      <c r="J27" s="245"/>
      <c r="K27" s="231"/>
      <c r="L27" s="229"/>
      <c r="M27" s="231"/>
      <c r="N27" s="229"/>
      <c r="O27" s="246"/>
      <c r="P27" s="245"/>
      <c r="Q27" s="231"/>
      <c r="R27" s="229"/>
      <c r="S27" s="231"/>
      <c r="T27" s="229"/>
      <c r="U27" s="246"/>
      <c r="V27" s="245"/>
      <c r="W27" s="231"/>
      <c r="X27" s="229"/>
      <c r="Y27" s="231"/>
      <c r="Z27" s="229"/>
      <c r="AA27" s="246"/>
      <c r="AB27" s="245"/>
      <c r="AC27" s="231"/>
      <c r="AD27" s="229"/>
      <c r="AE27" s="231"/>
      <c r="AF27" s="229"/>
      <c r="AG27" s="246"/>
      <c r="AH27" s="245"/>
      <c r="AI27" s="231"/>
      <c r="AJ27" s="229"/>
      <c r="AK27" s="231"/>
      <c r="AL27" s="229"/>
      <c r="AM27" s="246"/>
      <c r="AN27" s="1"/>
      <c r="AO27" s="247"/>
      <c r="AT27" s="248"/>
      <c r="AU27" s="1"/>
      <c r="AV27" s="1"/>
      <c r="AW27" s="1"/>
      <c r="AX27" s="1"/>
      <c r="AY27" s="1"/>
      <c r="AZ27" s="1"/>
      <c r="BA27" s="1"/>
      <c r="BB27" s="1"/>
      <c r="BC27" s="1"/>
      <c r="BD27" s="1"/>
      <c r="BE27" s="1"/>
      <c r="BF27" s="1"/>
      <c r="BG27" s="1"/>
      <c r="BH27" s="1"/>
      <c r="BI27" s="1"/>
    </row>
    <row r="28" ht="14.25" customHeight="1">
      <c r="A28" s="1"/>
      <c r="B28" s="227"/>
      <c r="D28" s="9"/>
      <c r="E28" s="23"/>
      <c r="I28" s="9"/>
      <c r="J28" s="264" t="str">
        <f>IF(AND('Mapa final'!#REF!="Media",'Mapa final'!#REF!="Leve"),CONCATENATE("R",'Mapa final'!#REF!),"")</f>
        <v>#ERROR!</v>
      </c>
      <c r="K28" s="226"/>
      <c r="L28" s="265" t="str">
        <f>IF(AND('Mapa final'!#REF!="Media",'Mapa final'!#REF!="Leve"),CONCATENATE("R",'Mapa final'!#REF!),"")</f>
        <v>#ERROR!</v>
      </c>
      <c r="M28" s="226"/>
      <c r="N28" s="265" t="str">
        <f>IF(AND('Mapa final'!#REF!="Media",'Mapa final'!#REF!="Leve"),CONCATENATE("R",'Mapa final'!#REF!),"")</f>
        <v>#ERROR!</v>
      </c>
      <c r="O28" s="233"/>
      <c r="P28" s="264" t="str">
        <f>IF(AND('Mapa final'!#REF!="Media",'Mapa final'!#REF!="Menor"),CONCATENATE("R",'Mapa final'!#REF!),"")</f>
        <v>#ERROR!</v>
      </c>
      <c r="Q28" s="226"/>
      <c r="R28" s="265" t="str">
        <f>IF(AND('Mapa final'!#REF!="Media",'Mapa final'!#REF!="Menor"),CONCATENATE("R",'Mapa final'!#REF!),"")</f>
        <v>#ERROR!</v>
      </c>
      <c r="S28" s="226"/>
      <c r="T28" s="265" t="str">
        <f>IF(AND('Mapa final'!#REF!="Media",'Mapa final'!#REF!="Menor"),CONCATENATE("R",'Mapa final'!#REF!),"")</f>
        <v>#ERROR!</v>
      </c>
      <c r="U28" s="233"/>
      <c r="V28" s="264" t="str">
        <f>IF(AND('Mapa final'!#REF!="Media",'Mapa final'!#REF!="Moderado"),CONCATENATE("R",'Mapa final'!#REF!),"")</f>
        <v>#ERROR!</v>
      </c>
      <c r="W28" s="226"/>
      <c r="X28" s="265" t="str">
        <f>IF(AND('Mapa final'!#REF!="Media",'Mapa final'!#REF!="Moderado"),CONCATENATE("R",'Mapa final'!#REF!),"")</f>
        <v>#ERROR!</v>
      </c>
      <c r="Y28" s="226"/>
      <c r="Z28" s="265" t="str">
        <f>IF(AND('Mapa final'!#REF!="Media",'Mapa final'!#REF!="Moderado"),CONCATENATE("R",'Mapa final'!#REF!),"")</f>
        <v>#ERROR!</v>
      </c>
      <c r="AA28" s="233"/>
      <c r="AB28" s="249" t="str">
        <f>IF(AND('Mapa final'!#REF!="Media",'Mapa final'!#REF!="Mayor"),CONCATENATE("R",'Mapa final'!#REF!),"")</f>
        <v>#ERROR!</v>
      </c>
      <c r="AC28" s="226"/>
      <c r="AD28" s="250" t="str">
        <f>IF(AND('Mapa final'!#REF!="Media",'Mapa final'!#REF!="Mayor"),CONCATENATE("R",'Mapa final'!#REF!),"")</f>
        <v>#ERROR!</v>
      </c>
      <c r="AE28" s="226"/>
      <c r="AF28" s="250" t="str">
        <f>IF(AND('Mapa final'!#REF!="Media",'Mapa final'!#REF!="Mayor"),CONCATENATE("R",'Mapa final'!#REF!),"")</f>
        <v>#ERROR!</v>
      </c>
      <c r="AG28" s="233"/>
      <c r="AH28" s="251" t="str">
        <f>IF(AND('Mapa final'!#REF!="Media",'Mapa final'!#REF!="Catastrófico"),CONCATENATE("R",'Mapa final'!#REF!),"")</f>
        <v>#ERROR!</v>
      </c>
      <c r="AI28" s="226"/>
      <c r="AJ28" s="252" t="str">
        <f>IF(AND('Mapa final'!#REF!="Media",'Mapa final'!#REF!="Catastrófico"),CONCATENATE("R",'Mapa final'!#REF!),"")</f>
        <v>#ERROR!</v>
      </c>
      <c r="AK28" s="226"/>
      <c r="AL28" s="252" t="str">
        <f>IF(AND('Mapa final'!#REF!="Media",'Mapa final'!#REF!="Catastrófico"),CONCATENATE("R",'Mapa final'!#REF!),"")</f>
        <v>#ERROR!</v>
      </c>
      <c r="AM28" s="233"/>
      <c r="AN28" s="1"/>
      <c r="AO28" s="247"/>
      <c r="AT28" s="248"/>
      <c r="AU28" s="1"/>
      <c r="AV28" s="1"/>
      <c r="AW28" s="1"/>
      <c r="AX28" s="1"/>
      <c r="AY28" s="1"/>
      <c r="AZ28" s="1"/>
      <c r="BA28" s="1"/>
      <c r="BB28" s="1"/>
      <c r="BC28" s="1"/>
      <c r="BD28" s="1"/>
      <c r="BE28" s="1"/>
      <c r="BF28" s="1"/>
      <c r="BG28" s="1"/>
      <c r="BH28" s="1"/>
      <c r="BI28" s="1"/>
    </row>
    <row r="29" ht="14.25" customHeight="1">
      <c r="A29" s="1"/>
      <c r="B29" s="227"/>
      <c r="D29" s="9"/>
      <c r="E29" s="253"/>
      <c r="F29" s="254"/>
      <c r="G29" s="254"/>
      <c r="H29" s="254"/>
      <c r="I29" s="255"/>
      <c r="J29" s="245"/>
      <c r="K29" s="231"/>
      <c r="L29" s="229"/>
      <c r="M29" s="231"/>
      <c r="N29" s="229"/>
      <c r="O29" s="246"/>
      <c r="P29" s="253"/>
      <c r="Q29" s="256"/>
      <c r="R29" s="257"/>
      <c r="S29" s="256"/>
      <c r="T29" s="257"/>
      <c r="U29" s="255"/>
      <c r="V29" s="253"/>
      <c r="W29" s="256"/>
      <c r="X29" s="257"/>
      <c r="Y29" s="256"/>
      <c r="Z29" s="257"/>
      <c r="AA29" s="255"/>
      <c r="AB29" s="253"/>
      <c r="AC29" s="256"/>
      <c r="AD29" s="257"/>
      <c r="AE29" s="256"/>
      <c r="AF29" s="257"/>
      <c r="AG29" s="255"/>
      <c r="AH29" s="253"/>
      <c r="AI29" s="256"/>
      <c r="AJ29" s="257"/>
      <c r="AK29" s="256"/>
      <c r="AL29" s="257"/>
      <c r="AM29" s="255"/>
      <c r="AN29" s="1"/>
      <c r="AO29" s="258"/>
      <c r="AP29" s="259"/>
      <c r="AQ29" s="259"/>
      <c r="AR29" s="259"/>
      <c r="AS29" s="259"/>
      <c r="AT29" s="260"/>
      <c r="AU29" s="1"/>
      <c r="AV29" s="1"/>
      <c r="AW29" s="1"/>
      <c r="AX29" s="1"/>
      <c r="AY29" s="1"/>
      <c r="AZ29" s="1"/>
      <c r="BA29" s="1"/>
      <c r="BB29" s="1"/>
      <c r="BC29" s="1"/>
      <c r="BD29" s="1"/>
      <c r="BE29" s="1"/>
      <c r="BF29" s="1"/>
      <c r="BG29" s="1"/>
      <c r="BH29" s="1"/>
      <c r="BI29" s="1"/>
    </row>
    <row r="30" ht="14.25" customHeight="1">
      <c r="A30" s="1"/>
      <c r="B30" s="227"/>
      <c r="D30" s="9"/>
      <c r="E30" s="234" t="s">
        <v>197</v>
      </c>
      <c r="F30" s="235"/>
      <c r="G30" s="235"/>
      <c r="H30" s="235"/>
      <c r="I30" s="235"/>
      <c r="J30" s="267" t="str">
        <f>IF(AND('Mapa final'!$M$23="Baja",'Mapa final'!$Q$23="Leve"),CONCATENATE("R",'Mapa final'!$A$23),"")</f>
        <v/>
      </c>
      <c r="K30" s="238"/>
      <c r="L30" s="268" t="str">
        <f>IF(AND('Mapa final'!$M$26="Baja",'Mapa final'!$Q$26="Leve"),CONCATENATE("R",'Mapa final'!$A$26),"")</f>
        <v/>
      </c>
      <c r="M30" s="238"/>
      <c r="N30" s="268" t="str">
        <f>IF(AND('Mapa final'!$M$28="Baja",'Mapa final'!$Q$28="Leve"),CONCATENATE("R",'Mapa final'!$A$28),"")</f>
        <v/>
      </c>
      <c r="O30" s="236"/>
      <c r="P30" s="262" t="str">
        <f>IF(AND('Mapa final'!$M$23="Baja",'Mapa final'!$Q$23="Menor"),CONCATENATE("R",'Mapa final'!$A$23),"")</f>
        <v/>
      </c>
      <c r="Q30" s="238"/>
      <c r="R30" s="262" t="str">
        <f>IF(AND('Mapa final'!$M$26="Baja",'Mapa final'!$Q$26="Menor"),CONCATENATE("R",'Mapa final'!$A$26),"")</f>
        <v/>
      </c>
      <c r="S30" s="238"/>
      <c r="T30" s="262" t="str">
        <f>IF(AND('Mapa final'!$M$28="Baja",'Mapa final'!$Q$28="Menor"),CONCATENATE("R",'Mapa final'!$A$28),"")</f>
        <v/>
      </c>
      <c r="U30" s="236"/>
      <c r="V30" s="261" t="str">
        <f>IF(AND('Mapa final'!$M$23="Baja",'Mapa final'!$Q$23="Moderado"),CONCATENATE("R",'Mapa final'!$A$23),"")</f>
        <v/>
      </c>
      <c r="W30" s="238"/>
      <c r="X30" s="262" t="str">
        <f>IF(AND('Mapa final'!$M$26="Baja",'Mapa final'!$Q$26="Moderado"),CONCATENATE("R",'Mapa final'!$A$26),"")</f>
        <v>R2</v>
      </c>
      <c r="Y30" s="238"/>
      <c r="Z30" s="262" t="str">
        <f>IF(AND('Mapa final'!$M$28="Baja",'Mapa final'!$Q$28="Moderado"),CONCATENATE("R",'Mapa final'!$A$28),"")</f>
        <v/>
      </c>
      <c r="AA30" s="236"/>
      <c r="AB30" s="237" t="str">
        <f>IF(AND('Mapa final'!$M$23="Baja",'Mapa final'!$Q$23="Mayor"),CONCATENATE("R",'Mapa final'!$A$23),"")</f>
        <v/>
      </c>
      <c r="AC30" s="238"/>
      <c r="AD30" s="239" t="str">
        <f>IF(AND('Mapa final'!$M$26="Baja",'Mapa final'!$Q$26="Mayor"),CONCATENATE("R",'Mapa final'!$A$26),"")</f>
        <v/>
      </c>
      <c r="AE30" s="238"/>
      <c r="AF30" s="239" t="str">
        <f>IF(AND('Mapa final'!$M$28="Baja",'Mapa final'!$Q$28="Mayor"),CONCATENATE("R",'Mapa final'!$A$28),"")</f>
        <v/>
      </c>
      <c r="AG30" s="236"/>
      <c r="AH30" s="240" t="str">
        <f>IF(AND('Mapa final'!$M$23="Baja",'Mapa final'!$Q$23="Catastrófico"),CONCATENATE("R",'Mapa final'!$A$23),"")</f>
        <v/>
      </c>
      <c r="AI30" s="238"/>
      <c r="AJ30" s="241" t="str">
        <f>IF(AND('Mapa final'!$M$26="Baja",'Mapa final'!$Q$26="Catastrófico"),CONCATENATE("R",'Mapa final'!$A$26),"")</f>
        <v/>
      </c>
      <c r="AK30" s="238"/>
      <c r="AL30" s="241" t="str">
        <f>IF(AND('Mapa final'!$M$28="Baja",'Mapa final'!$Q$28="Catastrófico"),CONCATENATE("R",'Mapa final'!$A$28),"")</f>
        <v/>
      </c>
      <c r="AM30" s="236"/>
      <c r="AN30" s="1"/>
      <c r="AO30" s="269" t="s">
        <v>198</v>
      </c>
      <c r="AP30" s="243"/>
      <c r="AQ30" s="243"/>
      <c r="AR30" s="243"/>
      <c r="AS30" s="243"/>
      <c r="AT30" s="244"/>
      <c r="AU30" s="1"/>
      <c r="AV30" s="1"/>
      <c r="AW30" s="1"/>
      <c r="AX30" s="1"/>
      <c r="AY30" s="1"/>
      <c r="AZ30" s="1"/>
      <c r="BA30" s="1"/>
      <c r="BB30" s="1"/>
      <c r="BC30" s="1"/>
      <c r="BD30" s="1"/>
      <c r="BE30" s="1"/>
      <c r="BF30" s="1"/>
      <c r="BG30" s="1"/>
      <c r="BH30" s="1"/>
      <c r="BI30" s="1"/>
    </row>
    <row r="31" ht="14.25" customHeight="1">
      <c r="A31" s="1"/>
      <c r="B31" s="227"/>
      <c r="D31" s="9"/>
      <c r="E31" s="23"/>
      <c r="J31" s="245"/>
      <c r="K31" s="231"/>
      <c r="L31" s="229"/>
      <c r="M31" s="231"/>
      <c r="N31" s="229"/>
      <c r="O31" s="246"/>
      <c r="P31" s="229"/>
      <c r="Q31" s="231"/>
      <c r="R31" s="229"/>
      <c r="S31" s="231"/>
      <c r="T31" s="229"/>
      <c r="U31" s="246"/>
      <c r="V31" s="245"/>
      <c r="W31" s="231"/>
      <c r="X31" s="229"/>
      <c r="Y31" s="231"/>
      <c r="Z31" s="229"/>
      <c r="AA31" s="246"/>
      <c r="AB31" s="245"/>
      <c r="AC31" s="231"/>
      <c r="AD31" s="229"/>
      <c r="AE31" s="231"/>
      <c r="AF31" s="229"/>
      <c r="AG31" s="246"/>
      <c r="AH31" s="245"/>
      <c r="AI31" s="231"/>
      <c r="AJ31" s="229"/>
      <c r="AK31" s="231"/>
      <c r="AL31" s="229"/>
      <c r="AM31" s="246"/>
      <c r="AN31" s="1"/>
      <c r="AO31" s="247"/>
      <c r="AT31" s="248"/>
      <c r="AU31" s="1"/>
      <c r="AV31" s="1"/>
      <c r="AW31" s="1"/>
      <c r="AX31" s="1"/>
      <c r="AY31" s="1"/>
      <c r="AZ31" s="1"/>
      <c r="BA31" s="1"/>
      <c r="BB31" s="1"/>
      <c r="BC31" s="1"/>
      <c r="BD31" s="1"/>
      <c r="BE31" s="1"/>
      <c r="BF31" s="1"/>
      <c r="BG31" s="1"/>
      <c r="BH31" s="1"/>
      <c r="BI31" s="1"/>
    </row>
    <row r="32" ht="14.25" customHeight="1">
      <c r="A32" s="1"/>
      <c r="B32" s="227"/>
      <c r="D32" s="9"/>
      <c r="E32" s="23"/>
      <c r="J32" s="270" t="str">
        <f>IF(AND('Mapa final'!$M$31="Baja",'Mapa final'!$Q$31="Leve"),CONCATENATE("R",'Mapa final'!$A$31),"")</f>
        <v/>
      </c>
      <c r="K32" s="226"/>
      <c r="L32" s="271" t="str">
        <f>IF(AND('Mapa final'!$M$32="Baja",'Mapa final'!$Q$32="Leve"),CONCATENATE("R",'Mapa final'!$A$32),"")</f>
        <v/>
      </c>
      <c r="M32" s="226"/>
      <c r="N32" s="271" t="str">
        <f>IF(AND('Mapa final'!#REF!="Baja",'Mapa final'!#REF!="Leve"),CONCATENATE("R",'Mapa final'!#REF!),"")</f>
        <v>#ERROR!</v>
      </c>
      <c r="O32" s="233"/>
      <c r="P32" s="265" t="str">
        <f>IF(AND('Mapa final'!$M$31="Baja",'Mapa final'!$Q$31="Menor"),CONCATENATE("R",'Mapa final'!$A$31),"")</f>
        <v/>
      </c>
      <c r="Q32" s="226"/>
      <c r="R32" s="265" t="str">
        <f>IF(AND('Mapa final'!$M$32="Baja",'Mapa final'!$Q$32="Menor"),CONCATENATE("R",'Mapa final'!$A$32),"")</f>
        <v>R5</v>
      </c>
      <c r="S32" s="226"/>
      <c r="T32" s="265" t="str">
        <f>IF(AND('Mapa final'!#REF!="Baja",'Mapa final'!#REF!="Menor"),CONCATENATE("R",'Mapa final'!#REF!),"")</f>
        <v>#ERROR!</v>
      </c>
      <c r="U32" s="233"/>
      <c r="V32" s="264" t="str">
        <f>IF(AND('Mapa final'!$M$31="Baja",'Mapa final'!$Q$31="Moderado"),CONCATENATE("R",'Mapa final'!$A$31),"")</f>
        <v/>
      </c>
      <c r="W32" s="226"/>
      <c r="X32" s="265" t="str">
        <f>IF(AND('Mapa final'!$M$32="Baja",'Mapa final'!$Q$32="Moderado"),CONCATENATE("R",'Mapa final'!$A$32),"")</f>
        <v/>
      </c>
      <c r="Y32" s="226"/>
      <c r="Z32" s="265" t="str">
        <f>IF(AND('Mapa final'!#REF!="Baja",'Mapa final'!#REF!="Moderado"),CONCATENATE("R",'Mapa final'!#REF!),"")</f>
        <v>#ERROR!</v>
      </c>
      <c r="AA32" s="233"/>
      <c r="AB32" s="249" t="str">
        <f>IF(AND('Mapa final'!$M$31="Baja",'Mapa final'!$Q$31="Mayor"),CONCATENATE("R",'Mapa final'!$A$31),"")</f>
        <v/>
      </c>
      <c r="AC32" s="226"/>
      <c r="AD32" s="250" t="str">
        <f>IF(AND('Mapa final'!$M$32="Baja",'Mapa final'!$Q$32="Mayor"),CONCATENATE("R",'Mapa final'!$A$32),"")</f>
        <v/>
      </c>
      <c r="AE32" s="226"/>
      <c r="AF32" s="250" t="str">
        <f>IF(AND('Mapa final'!#REF!="Baja",'Mapa final'!#REF!="Mayor"),CONCATENATE("R",'Mapa final'!#REF!),"")</f>
        <v>#ERROR!</v>
      </c>
      <c r="AG32" s="233"/>
      <c r="AH32" s="251" t="str">
        <f>IF(AND('Mapa final'!$M$31="Baja",'Mapa final'!$Q$31="Catastrófico"),CONCATENATE("R",'Mapa final'!$A$31),"")</f>
        <v/>
      </c>
      <c r="AI32" s="226"/>
      <c r="AJ32" s="252" t="str">
        <f>IF(AND('Mapa final'!$M$32="Baja",'Mapa final'!$Q$32="Catastrófico"),CONCATENATE("R",'Mapa final'!$A$32),"")</f>
        <v/>
      </c>
      <c r="AK32" s="226"/>
      <c r="AL32" s="252" t="str">
        <f>IF(AND('Mapa final'!#REF!="Baja",'Mapa final'!#REF!="Catastrófico"),CONCATENATE("R",'Mapa final'!#REF!),"")</f>
        <v>#ERROR!</v>
      </c>
      <c r="AM32" s="233"/>
      <c r="AN32" s="1"/>
      <c r="AO32" s="247"/>
      <c r="AT32" s="248"/>
      <c r="AU32" s="1"/>
      <c r="AV32" s="1"/>
      <c r="AW32" s="1"/>
      <c r="AX32" s="1"/>
      <c r="AY32" s="1"/>
      <c r="AZ32" s="1"/>
      <c r="BA32" s="1"/>
      <c r="BB32" s="1"/>
      <c r="BC32" s="1"/>
      <c r="BD32" s="1"/>
      <c r="BE32" s="1"/>
      <c r="BF32" s="1"/>
      <c r="BG32" s="1"/>
      <c r="BH32" s="1"/>
      <c r="BI32" s="1"/>
    </row>
    <row r="33" ht="14.25" customHeight="1">
      <c r="A33" s="1"/>
      <c r="B33" s="227"/>
      <c r="D33" s="9"/>
      <c r="E33" s="23"/>
      <c r="J33" s="245"/>
      <c r="K33" s="231"/>
      <c r="L33" s="229"/>
      <c r="M33" s="231"/>
      <c r="N33" s="229"/>
      <c r="O33" s="246"/>
      <c r="P33" s="229"/>
      <c r="Q33" s="231"/>
      <c r="R33" s="229"/>
      <c r="S33" s="231"/>
      <c r="T33" s="229"/>
      <c r="U33" s="246"/>
      <c r="V33" s="245"/>
      <c r="W33" s="231"/>
      <c r="X33" s="229"/>
      <c r="Y33" s="231"/>
      <c r="Z33" s="229"/>
      <c r="AA33" s="246"/>
      <c r="AB33" s="245"/>
      <c r="AC33" s="231"/>
      <c r="AD33" s="229"/>
      <c r="AE33" s="231"/>
      <c r="AF33" s="229"/>
      <c r="AG33" s="246"/>
      <c r="AH33" s="245"/>
      <c r="AI33" s="231"/>
      <c r="AJ33" s="229"/>
      <c r="AK33" s="231"/>
      <c r="AL33" s="229"/>
      <c r="AM33" s="246"/>
      <c r="AN33" s="1"/>
      <c r="AO33" s="247"/>
      <c r="AT33" s="248"/>
      <c r="AU33" s="1"/>
      <c r="AV33" s="1"/>
      <c r="AW33" s="1"/>
      <c r="AX33" s="1"/>
      <c r="AY33" s="1"/>
      <c r="AZ33" s="1"/>
      <c r="BA33" s="1"/>
      <c r="BB33" s="1"/>
      <c r="BC33" s="1"/>
      <c r="BD33" s="1"/>
      <c r="BE33" s="1"/>
      <c r="BF33" s="1"/>
      <c r="BG33" s="1"/>
      <c r="BH33" s="1"/>
      <c r="BI33" s="1"/>
    </row>
    <row r="34" ht="14.25" customHeight="1">
      <c r="A34" s="1"/>
      <c r="B34" s="227"/>
      <c r="D34" s="9"/>
      <c r="E34" s="23"/>
      <c r="J34" s="270" t="str">
        <f>IF(AND('Mapa final'!#REF!="Baja",'Mapa final'!#REF!="Leve"),CONCATENATE("R",'Mapa final'!#REF!),"")</f>
        <v>#ERROR!</v>
      </c>
      <c r="K34" s="226"/>
      <c r="L34" s="271" t="str">
        <f>IF(AND('Mapa final'!#REF!="Baja",'Mapa final'!#REF!="Leve"),CONCATENATE("R",'Mapa final'!#REF!),"")</f>
        <v>#ERROR!</v>
      </c>
      <c r="M34" s="226"/>
      <c r="N34" s="271" t="str">
        <f>IF(AND('Mapa final'!#REF!="Baja",'Mapa final'!#REF!="Leve"),CONCATENATE("R",'Mapa final'!#REF!),"")</f>
        <v>#ERROR!</v>
      </c>
      <c r="O34" s="233"/>
      <c r="P34" s="265" t="str">
        <f>IF(AND('Mapa final'!#REF!="Baja",'Mapa final'!#REF!="Menor"),CONCATENATE("R",'Mapa final'!#REF!),"")</f>
        <v>#ERROR!</v>
      </c>
      <c r="Q34" s="226"/>
      <c r="R34" s="265" t="str">
        <f>IF(AND('Mapa final'!#REF!="Baja",'Mapa final'!#REF!="Menor"),CONCATENATE("R",'Mapa final'!#REF!),"")</f>
        <v>#ERROR!</v>
      </c>
      <c r="S34" s="226"/>
      <c r="T34" s="265" t="str">
        <f>IF(AND('Mapa final'!#REF!="Baja",'Mapa final'!#REF!="Menor"),CONCATENATE("R",'Mapa final'!#REF!),"")</f>
        <v>#ERROR!</v>
      </c>
      <c r="U34" s="233"/>
      <c r="V34" s="264" t="str">
        <f>IF(AND('Mapa final'!#REF!="Baja",'Mapa final'!#REF!="Moderado"),CONCATENATE("R",'Mapa final'!#REF!),"")</f>
        <v>#ERROR!</v>
      </c>
      <c r="W34" s="226"/>
      <c r="X34" s="265" t="str">
        <f>IF(AND('Mapa final'!#REF!="Baja",'Mapa final'!#REF!="Moderado"),CONCATENATE("R",'Mapa final'!#REF!),"")</f>
        <v>#ERROR!</v>
      </c>
      <c r="Y34" s="226"/>
      <c r="Z34" s="265" t="str">
        <f>IF(AND('Mapa final'!#REF!="Baja",'Mapa final'!#REF!="Moderado"),CONCATENATE("R",'Mapa final'!#REF!),"")</f>
        <v>#ERROR!</v>
      </c>
      <c r="AA34" s="233"/>
      <c r="AB34" s="249" t="str">
        <f>IF(AND('Mapa final'!#REF!="Baja",'Mapa final'!#REF!="Mayor"),CONCATENATE("R",'Mapa final'!#REF!),"")</f>
        <v>#ERROR!</v>
      </c>
      <c r="AC34" s="226"/>
      <c r="AD34" s="250" t="str">
        <f>IF(AND('Mapa final'!#REF!="Baja",'Mapa final'!#REF!="Mayor"),CONCATENATE("R",'Mapa final'!#REF!),"")</f>
        <v>#ERROR!</v>
      </c>
      <c r="AE34" s="226"/>
      <c r="AF34" s="250" t="str">
        <f>IF(AND('Mapa final'!#REF!="Baja",'Mapa final'!#REF!="Mayor"),CONCATENATE("R",'Mapa final'!#REF!),"")</f>
        <v>#ERROR!</v>
      </c>
      <c r="AG34" s="233"/>
      <c r="AH34" s="251" t="str">
        <f>IF(AND('Mapa final'!#REF!="Baja",'Mapa final'!#REF!="Catastrófico"),CONCATENATE("R",'Mapa final'!#REF!),"")</f>
        <v>#ERROR!</v>
      </c>
      <c r="AI34" s="226"/>
      <c r="AJ34" s="252" t="str">
        <f>IF(AND('Mapa final'!#REF!="Baja",'Mapa final'!#REF!="Catastrófico"),CONCATENATE("R",'Mapa final'!#REF!),"")</f>
        <v>#ERROR!</v>
      </c>
      <c r="AK34" s="226"/>
      <c r="AL34" s="252" t="str">
        <f>IF(AND('Mapa final'!#REF!="Baja",'Mapa final'!#REF!="Catastrófico"),CONCATENATE("R",'Mapa final'!#REF!),"")</f>
        <v>#ERROR!</v>
      </c>
      <c r="AM34" s="233"/>
      <c r="AN34" s="1"/>
      <c r="AO34" s="247"/>
      <c r="AT34" s="248"/>
      <c r="AU34" s="1"/>
      <c r="AV34" s="1"/>
      <c r="AW34" s="1"/>
      <c r="AX34" s="1"/>
      <c r="AY34" s="1"/>
      <c r="AZ34" s="1"/>
      <c r="BA34" s="1"/>
      <c r="BB34" s="1"/>
      <c r="BC34" s="1"/>
      <c r="BD34" s="1"/>
      <c r="BE34" s="1"/>
      <c r="BF34" s="1"/>
      <c r="BG34" s="1"/>
      <c r="BH34" s="1"/>
      <c r="BI34" s="1"/>
    </row>
    <row r="35" ht="14.25" customHeight="1">
      <c r="A35" s="1"/>
      <c r="B35" s="227"/>
      <c r="D35" s="9"/>
      <c r="E35" s="23"/>
      <c r="J35" s="245"/>
      <c r="K35" s="231"/>
      <c r="L35" s="229"/>
      <c r="M35" s="231"/>
      <c r="N35" s="229"/>
      <c r="O35" s="246"/>
      <c r="P35" s="229"/>
      <c r="Q35" s="231"/>
      <c r="R35" s="229"/>
      <c r="S35" s="231"/>
      <c r="T35" s="229"/>
      <c r="U35" s="246"/>
      <c r="V35" s="245"/>
      <c r="W35" s="231"/>
      <c r="X35" s="229"/>
      <c r="Y35" s="231"/>
      <c r="Z35" s="229"/>
      <c r="AA35" s="246"/>
      <c r="AB35" s="245"/>
      <c r="AC35" s="231"/>
      <c r="AD35" s="229"/>
      <c r="AE35" s="231"/>
      <c r="AF35" s="229"/>
      <c r="AG35" s="246"/>
      <c r="AH35" s="245"/>
      <c r="AI35" s="231"/>
      <c r="AJ35" s="229"/>
      <c r="AK35" s="231"/>
      <c r="AL35" s="229"/>
      <c r="AM35" s="246"/>
      <c r="AN35" s="1"/>
      <c r="AO35" s="247"/>
      <c r="AT35" s="248"/>
      <c r="AU35" s="1"/>
      <c r="AV35" s="1"/>
      <c r="AW35" s="1"/>
      <c r="AX35" s="1"/>
      <c r="AY35" s="1"/>
      <c r="AZ35" s="1"/>
      <c r="BA35" s="1"/>
      <c r="BB35" s="1"/>
      <c r="BC35" s="1"/>
      <c r="BD35" s="1"/>
      <c r="BE35" s="1"/>
      <c r="BF35" s="1"/>
      <c r="BG35" s="1"/>
      <c r="BH35" s="1"/>
      <c r="BI35" s="1"/>
    </row>
    <row r="36" ht="14.25" customHeight="1">
      <c r="A36" s="1"/>
      <c r="B36" s="227"/>
      <c r="D36" s="9"/>
      <c r="E36" s="23"/>
      <c r="J36" s="270" t="str">
        <f>IF(AND('Mapa final'!#REF!="Baja",'Mapa final'!#REF!="Leve"),CONCATENATE("R",'Mapa final'!#REF!),"")</f>
        <v>#ERROR!</v>
      </c>
      <c r="K36" s="226"/>
      <c r="L36" s="271" t="str">
        <f>IF(AND('Mapa final'!#REF!="Baja",'Mapa final'!#REF!="Leve"),CONCATENATE("R",'Mapa final'!#REF!),"")</f>
        <v>#ERROR!</v>
      </c>
      <c r="M36" s="226"/>
      <c r="N36" s="271" t="str">
        <f>IF(AND('Mapa final'!#REF!="Baja",'Mapa final'!#REF!="Leve"),CONCATENATE("R",'Mapa final'!#REF!),"")</f>
        <v>#ERROR!</v>
      </c>
      <c r="O36" s="233"/>
      <c r="P36" s="265" t="str">
        <f>IF(AND('Mapa final'!#REF!="Baja",'Mapa final'!#REF!="Menor"),CONCATENATE("R",'Mapa final'!#REF!),"")</f>
        <v>#ERROR!</v>
      </c>
      <c r="Q36" s="226"/>
      <c r="R36" s="265" t="str">
        <f>IF(AND('Mapa final'!#REF!="Baja",'Mapa final'!#REF!="Menor"),CONCATENATE("R",'Mapa final'!#REF!),"")</f>
        <v>#ERROR!</v>
      </c>
      <c r="S36" s="226"/>
      <c r="T36" s="265" t="str">
        <f>IF(AND('Mapa final'!#REF!="Baja",'Mapa final'!#REF!="Menor"),CONCATENATE("R",'Mapa final'!#REF!),"")</f>
        <v>#ERROR!</v>
      </c>
      <c r="U36" s="233"/>
      <c r="V36" s="264" t="str">
        <f>IF(AND('Mapa final'!#REF!="Baja",'Mapa final'!#REF!="Moderado"),CONCATENATE("R",'Mapa final'!#REF!),"")</f>
        <v>#ERROR!</v>
      </c>
      <c r="W36" s="226"/>
      <c r="X36" s="265" t="str">
        <f>IF(AND('Mapa final'!#REF!="Baja",'Mapa final'!#REF!="Moderado"),CONCATENATE("R",'Mapa final'!#REF!),"")</f>
        <v>#ERROR!</v>
      </c>
      <c r="Y36" s="226"/>
      <c r="Z36" s="265" t="str">
        <f>IF(AND('Mapa final'!#REF!="Baja",'Mapa final'!#REF!="Moderado"),CONCATENATE("R",'Mapa final'!#REF!),"")</f>
        <v>#ERROR!</v>
      </c>
      <c r="AA36" s="233"/>
      <c r="AB36" s="249" t="str">
        <f>IF(AND('Mapa final'!#REF!="Baja",'Mapa final'!#REF!="Mayor"),CONCATENATE("R",'Mapa final'!#REF!),"")</f>
        <v>#ERROR!</v>
      </c>
      <c r="AC36" s="226"/>
      <c r="AD36" s="250" t="str">
        <f>IF(AND('Mapa final'!#REF!="Baja",'Mapa final'!#REF!="Mayor"),CONCATENATE("R",'Mapa final'!#REF!),"")</f>
        <v>#ERROR!</v>
      </c>
      <c r="AE36" s="226"/>
      <c r="AF36" s="250" t="str">
        <f>IF(AND('Mapa final'!#REF!="Baja",'Mapa final'!#REF!="Mayor"),CONCATENATE("R",'Mapa final'!#REF!),"")</f>
        <v>#ERROR!</v>
      </c>
      <c r="AG36" s="233"/>
      <c r="AH36" s="251" t="str">
        <f>IF(AND('Mapa final'!#REF!="Baja",'Mapa final'!#REF!="Catastrófico"),CONCATENATE("R",'Mapa final'!#REF!),"")</f>
        <v>#ERROR!</v>
      </c>
      <c r="AI36" s="226"/>
      <c r="AJ36" s="252" t="str">
        <f>IF(AND('Mapa final'!#REF!="Baja",'Mapa final'!#REF!="Catastrófico"),CONCATENATE("R",'Mapa final'!#REF!),"")</f>
        <v>#ERROR!</v>
      </c>
      <c r="AK36" s="226"/>
      <c r="AL36" s="252" t="str">
        <f>IF(AND('Mapa final'!#REF!="Baja",'Mapa final'!#REF!="Catastrófico"),CONCATENATE("R",'Mapa final'!#REF!),"")</f>
        <v>#ERROR!</v>
      </c>
      <c r="AM36" s="233"/>
      <c r="AN36" s="1"/>
      <c r="AO36" s="247"/>
      <c r="AT36" s="248"/>
      <c r="AU36" s="1"/>
      <c r="AV36" s="1"/>
      <c r="AW36" s="1"/>
      <c r="AX36" s="1"/>
      <c r="AY36" s="1"/>
      <c r="AZ36" s="1"/>
      <c r="BA36" s="1"/>
      <c r="BB36" s="1"/>
      <c r="BC36" s="1"/>
      <c r="BD36" s="1"/>
      <c r="BE36" s="1"/>
      <c r="BF36" s="1"/>
      <c r="BG36" s="1"/>
      <c r="BH36" s="1"/>
      <c r="BI36" s="1"/>
    </row>
    <row r="37" ht="14.25" customHeight="1">
      <c r="A37" s="1"/>
      <c r="B37" s="227"/>
      <c r="D37" s="9"/>
      <c r="E37" s="253"/>
      <c r="F37" s="254"/>
      <c r="G37" s="254"/>
      <c r="H37" s="254"/>
      <c r="I37" s="254"/>
      <c r="J37" s="253"/>
      <c r="K37" s="256"/>
      <c r="L37" s="257"/>
      <c r="M37" s="256"/>
      <c r="N37" s="257"/>
      <c r="O37" s="255"/>
      <c r="P37" s="257"/>
      <c r="Q37" s="256"/>
      <c r="R37" s="257"/>
      <c r="S37" s="256"/>
      <c r="T37" s="257"/>
      <c r="U37" s="255"/>
      <c r="V37" s="253"/>
      <c r="W37" s="256"/>
      <c r="X37" s="257"/>
      <c r="Y37" s="256"/>
      <c r="Z37" s="257"/>
      <c r="AA37" s="255"/>
      <c r="AB37" s="253"/>
      <c r="AC37" s="256"/>
      <c r="AD37" s="257"/>
      <c r="AE37" s="256"/>
      <c r="AF37" s="257"/>
      <c r="AG37" s="255"/>
      <c r="AH37" s="253"/>
      <c r="AI37" s="256"/>
      <c r="AJ37" s="257"/>
      <c r="AK37" s="256"/>
      <c r="AL37" s="257"/>
      <c r="AM37" s="255"/>
      <c r="AN37" s="1"/>
      <c r="AO37" s="258"/>
      <c r="AP37" s="259"/>
      <c r="AQ37" s="259"/>
      <c r="AR37" s="259"/>
      <c r="AS37" s="259"/>
      <c r="AT37" s="260"/>
      <c r="AU37" s="1"/>
      <c r="AV37" s="1"/>
      <c r="AW37" s="1"/>
      <c r="AX37" s="1"/>
      <c r="AY37" s="1"/>
      <c r="AZ37" s="1"/>
      <c r="BA37" s="1"/>
      <c r="BB37" s="1"/>
      <c r="BC37" s="1"/>
      <c r="BD37" s="1"/>
      <c r="BE37" s="1"/>
      <c r="BF37" s="1"/>
      <c r="BG37" s="1"/>
      <c r="BH37" s="1"/>
      <c r="BI37" s="1"/>
    </row>
    <row r="38" ht="14.25" customHeight="1">
      <c r="A38" s="1"/>
      <c r="B38" s="227"/>
      <c r="D38" s="9"/>
      <c r="E38" s="234" t="s">
        <v>199</v>
      </c>
      <c r="F38" s="235"/>
      <c r="G38" s="235"/>
      <c r="H38" s="235"/>
      <c r="I38" s="236"/>
      <c r="J38" s="267" t="str">
        <f>IF(AND('Mapa final'!$M$23="Muy Baja",'Mapa final'!$Q$23="Leve"),CONCATENATE("R",'Mapa final'!$A$23),"")</f>
        <v/>
      </c>
      <c r="K38" s="238"/>
      <c r="L38" s="268" t="str">
        <f>IF(AND('Mapa final'!$M$26="Muy Baja",'Mapa final'!$Q$26="Leve"),CONCATENATE("R",'Mapa final'!$A$26),"")</f>
        <v/>
      </c>
      <c r="M38" s="238"/>
      <c r="N38" s="268" t="str">
        <f>IF(AND('Mapa final'!$M$28="Muy Baja",'Mapa final'!$Q$28="Leve"),CONCATENATE("R",'Mapa final'!$A$28),"")</f>
        <v/>
      </c>
      <c r="O38" s="236"/>
      <c r="P38" s="267" t="str">
        <f>IF(AND('Mapa final'!$M$23="Muy Baja",'Mapa final'!$Q$23="Menor"),CONCATENATE("R",'Mapa final'!$A$23),"")</f>
        <v/>
      </c>
      <c r="Q38" s="238"/>
      <c r="R38" s="268" t="str">
        <f>IF(AND('Mapa final'!$M$26="Muy Baja",'Mapa final'!$Q$26="Menor"),CONCATENATE("R",'Mapa final'!$A$26),"")</f>
        <v/>
      </c>
      <c r="S38" s="238"/>
      <c r="T38" s="268" t="str">
        <f>IF(AND('Mapa final'!$M$28="Muy Baja",'Mapa final'!$Q$28="Menor"),CONCATENATE("R",'Mapa final'!$A$28),"")</f>
        <v/>
      </c>
      <c r="U38" s="236"/>
      <c r="V38" s="261" t="str">
        <f>IF(AND('Mapa final'!$M$23="Muy Baja",'Mapa final'!$Q$23="Moderado"),CONCATENATE("R",'Mapa final'!$A$23),"")</f>
        <v>R1</v>
      </c>
      <c r="W38" s="238"/>
      <c r="X38" s="262" t="str">
        <f>IF(AND('Mapa final'!$M$26="Muy Baja",'Mapa final'!$Q$26="Moderado"),CONCATENATE("R",'Mapa final'!$A$26),"")</f>
        <v/>
      </c>
      <c r="Y38" s="238"/>
      <c r="Z38" s="262" t="str">
        <f>IF(AND('Mapa final'!$M$28="Muy Baja",'Mapa final'!$Q$28="Moderado"),CONCATENATE("R",'Mapa final'!$A$28),"")</f>
        <v/>
      </c>
      <c r="AA38" s="236"/>
      <c r="AB38" s="237" t="str">
        <f>IF(AND('Mapa final'!$M$23="Muy Baja",'Mapa final'!$Q$23="Mayor"),CONCATENATE("R",'Mapa final'!$A$23),"")</f>
        <v/>
      </c>
      <c r="AC38" s="238"/>
      <c r="AD38" s="239" t="str">
        <f>IF(AND('Mapa final'!$M$26="Muy Baja",'Mapa final'!$Q$26="Mayor"),CONCATENATE("R",'Mapa final'!$A$26),"")</f>
        <v/>
      </c>
      <c r="AE38" s="238"/>
      <c r="AF38" s="239" t="str">
        <f>IF(AND('Mapa final'!$M$28="Muy Baja",'Mapa final'!$Q$28="Mayor"),CONCATENATE("R",'Mapa final'!$A$28),"")</f>
        <v/>
      </c>
      <c r="AG38" s="236"/>
      <c r="AH38" s="240" t="str">
        <f>IF(AND('Mapa final'!$M$23="Muy Baja",'Mapa final'!$Q$23="Catastrófico"),CONCATENATE("R",'Mapa final'!$A$23),"")</f>
        <v/>
      </c>
      <c r="AI38" s="238"/>
      <c r="AJ38" s="241" t="str">
        <f>IF(AND('Mapa final'!$M$26="Muy Baja",'Mapa final'!$Q$26="Catastrófico"),CONCATENATE("R",'Mapa final'!$A$26),"")</f>
        <v/>
      </c>
      <c r="AK38" s="238"/>
      <c r="AL38" s="241" t="str">
        <f>IF(AND('Mapa final'!$M$28="Muy Baja",'Mapa final'!$Q$28="Catastrófico"),CONCATENATE("R",'Mapa final'!$A$28),"")</f>
        <v/>
      </c>
      <c r="AM38" s="236"/>
      <c r="AN38" s="1"/>
      <c r="AO38" s="1"/>
      <c r="AP38" s="1"/>
      <c r="AQ38" s="1"/>
      <c r="AR38" s="1"/>
      <c r="AS38" s="1"/>
      <c r="AT38" s="1"/>
      <c r="AU38" s="1"/>
      <c r="AV38" s="1"/>
      <c r="AW38" s="1"/>
      <c r="AX38" s="1"/>
      <c r="AY38" s="1"/>
      <c r="AZ38" s="1"/>
      <c r="BA38" s="1"/>
      <c r="BB38" s="1"/>
      <c r="BC38" s="1"/>
      <c r="BD38" s="1"/>
      <c r="BE38" s="1"/>
      <c r="BF38" s="1"/>
      <c r="BG38" s="1"/>
      <c r="BH38" s="1"/>
      <c r="BI38" s="1"/>
    </row>
    <row r="39" ht="14.25" customHeight="1">
      <c r="A39" s="1"/>
      <c r="B39" s="227"/>
      <c r="D39" s="9"/>
      <c r="E39" s="23"/>
      <c r="I39" s="9"/>
      <c r="J39" s="245"/>
      <c r="K39" s="231"/>
      <c r="L39" s="229"/>
      <c r="M39" s="231"/>
      <c r="N39" s="229"/>
      <c r="O39" s="246"/>
      <c r="P39" s="245"/>
      <c r="Q39" s="231"/>
      <c r="R39" s="229"/>
      <c r="S39" s="231"/>
      <c r="T39" s="229"/>
      <c r="U39" s="246"/>
      <c r="V39" s="245"/>
      <c r="W39" s="231"/>
      <c r="X39" s="229"/>
      <c r="Y39" s="231"/>
      <c r="Z39" s="229"/>
      <c r="AA39" s="246"/>
      <c r="AB39" s="245"/>
      <c r="AC39" s="231"/>
      <c r="AD39" s="229"/>
      <c r="AE39" s="231"/>
      <c r="AF39" s="229"/>
      <c r="AG39" s="246"/>
      <c r="AH39" s="245"/>
      <c r="AI39" s="231"/>
      <c r="AJ39" s="229"/>
      <c r="AK39" s="231"/>
      <c r="AL39" s="229"/>
      <c r="AM39" s="246"/>
      <c r="AN39" s="1"/>
      <c r="AO39" s="1"/>
      <c r="AP39" s="1"/>
      <c r="AQ39" s="1"/>
      <c r="AR39" s="1"/>
      <c r="AS39" s="1"/>
      <c r="AT39" s="1"/>
      <c r="AU39" s="1"/>
      <c r="AV39" s="1"/>
      <c r="AW39" s="1"/>
      <c r="AX39" s="1"/>
      <c r="AY39" s="1"/>
      <c r="AZ39" s="1"/>
      <c r="BA39" s="1"/>
      <c r="BB39" s="1"/>
      <c r="BC39" s="1"/>
      <c r="BD39" s="1"/>
      <c r="BE39" s="1"/>
      <c r="BF39" s="1"/>
      <c r="BG39" s="1"/>
      <c r="BH39" s="1"/>
      <c r="BI39" s="1"/>
    </row>
    <row r="40" ht="14.25" customHeight="1">
      <c r="A40" s="1"/>
      <c r="B40" s="227"/>
      <c r="D40" s="9"/>
      <c r="E40" s="23"/>
      <c r="I40" s="9"/>
      <c r="J40" s="270" t="str">
        <f>IF(AND('Mapa final'!$M$31="Muy Baja",'Mapa final'!$Q$31="Leve"),CONCATENATE("R",'Mapa final'!$A$31),"")</f>
        <v/>
      </c>
      <c r="K40" s="226"/>
      <c r="L40" s="271" t="str">
        <f>IF(AND('Mapa final'!$M$32="Muy Baja",'Mapa final'!$Q$32="Leve"),CONCATENATE("R",'Mapa final'!$A$32),"")</f>
        <v/>
      </c>
      <c r="M40" s="226"/>
      <c r="N40" s="271" t="str">
        <f>IF(AND('Mapa final'!#REF!="Muy Baja",'Mapa final'!#REF!="Leve"),CONCATENATE("R",'Mapa final'!#REF!),"")</f>
        <v>#ERROR!</v>
      </c>
      <c r="O40" s="233"/>
      <c r="P40" s="270" t="str">
        <f>IF(AND('Mapa final'!$M$31="Muy Baja",'Mapa final'!$Q$31="Menor"),CONCATENATE("R",'Mapa final'!$A$31),"")</f>
        <v/>
      </c>
      <c r="Q40" s="226"/>
      <c r="R40" s="271" t="str">
        <f>IF(AND('Mapa final'!$M$32="Muy Baja",'Mapa final'!$Q$32="Menor"),CONCATENATE("R",'Mapa final'!$A$32),"")</f>
        <v/>
      </c>
      <c r="S40" s="226"/>
      <c r="T40" s="271" t="str">
        <f>IF(AND('Mapa final'!#REF!="Muy Baja",'Mapa final'!#REF!="Menor"),CONCATENATE("R",'Mapa final'!#REF!),"")</f>
        <v>#ERROR!</v>
      </c>
      <c r="U40" s="233"/>
      <c r="V40" s="264" t="str">
        <f>IF(AND('Mapa final'!$M$31="Muy Baja",'Mapa final'!$Q$31="Moderado"),CONCATENATE("R",'Mapa final'!$A$31),"")</f>
        <v/>
      </c>
      <c r="W40" s="226"/>
      <c r="X40" s="265" t="str">
        <f>IF(AND('Mapa final'!$M$32="Muy Baja",'Mapa final'!$Q$32="Moderado"),CONCATENATE("R",'Mapa final'!$A$32),"")</f>
        <v/>
      </c>
      <c r="Y40" s="226"/>
      <c r="Z40" s="265" t="str">
        <f>IF(AND('Mapa final'!#REF!="Muy Baja",'Mapa final'!#REF!="Moderado"),CONCATENATE("R",'Mapa final'!#REF!),"")</f>
        <v>#ERROR!</v>
      </c>
      <c r="AA40" s="233"/>
      <c r="AB40" s="249" t="str">
        <f>IF(AND('Mapa final'!$M$31="Muy Baja",'Mapa final'!$Q$31="Mayor"),CONCATENATE("R",'Mapa final'!$A$31),"")</f>
        <v/>
      </c>
      <c r="AC40" s="226"/>
      <c r="AD40" s="250" t="str">
        <f>IF(AND('Mapa final'!$M$32="Muy Baja",'Mapa final'!$Q$32="Mayor"),CONCATENATE("R",'Mapa final'!$A$32),"")</f>
        <v/>
      </c>
      <c r="AE40" s="226"/>
      <c r="AF40" s="250" t="str">
        <f>IF(AND('Mapa final'!#REF!="Muy Baja",'Mapa final'!#REF!="Mayor"),CONCATENATE("R",'Mapa final'!#REF!),"")</f>
        <v>#ERROR!</v>
      </c>
      <c r="AG40" s="233"/>
      <c r="AH40" s="251" t="str">
        <f>IF(AND('Mapa final'!$M$31="Muy Baja",'Mapa final'!$Q$31="Catastrófico"),CONCATENATE("R",'Mapa final'!$A$31),"")</f>
        <v/>
      </c>
      <c r="AI40" s="226"/>
      <c r="AJ40" s="252" t="str">
        <f>IF(AND('Mapa final'!$M$32="Muy Baja",'Mapa final'!$Q$32="Catastrófico"),CONCATENATE("R",'Mapa final'!$A$32),"")</f>
        <v/>
      </c>
      <c r="AK40" s="226"/>
      <c r="AL40" s="252" t="str">
        <f>IF(AND('Mapa final'!#REF!="Muy Baja",'Mapa final'!#REF!="Catastrófico"),CONCATENATE("R",'Mapa final'!#REF!),"")</f>
        <v>#ERROR!</v>
      </c>
      <c r="AM40" s="233"/>
      <c r="AN40" s="1"/>
      <c r="AO40" s="1"/>
      <c r="AP40" s="1"/>
      <c r="AQ40" s="1"/>
      <c r="AR40" s="1"/>
      <c r="AS40" s="1"/>
      <c r="AT40" s="1"/>
      <c r="AU40" s="1"/>
      <c r="AV40" s="1"/>
      <c r="AW40" s="1"/>
      <c r="AX40" s="1"/>
      <c r="AY40" s="1"/>
      <c r="AZ40" s="1"/>
      <c r="BA40" s="1"/>
      <c r="BB40" s="1"/>
      <c r="BC40" s="1"/>
      <c r="BD40" s="1"/>
      <c r="BE40" s="1"/>
      <c r="BF40" s="1"/>
      <c r="BG40" s="1"/>
      <c r="BH40" s="1"/>
      <c r="BI40" s="1"/>
    </row>
    <row r="41" ht="14.25" customHeight="1">
      <c r="A41" s="1"/>
      <c r="B41" s="227"/>
      <c r="D41" s="9"/>
      <c r="E41" s="23"/>
      <c r="I41" s="9"/>
      <c r="J41" s="245"/>
      <c r="K41" s="231"/>
      <c r="L41" s="229"/>
      <c r="M41" s="231"/>
      <c r="N41" s="229"/>
      <c r="O41" s="246"/>
      <c r="P41" s="245"/>
      <c r="Q41" s="231"/>
      <c r="R41" s="229"/>
      <c r="S41" s="231"/>
      <c r="T41" s="229"/>
      <c r="U41" s="246"/>
      <c r="V41" s="245"/>
      <c r="W41" s="231"/>
      <c r="X41" s="229"/>
      <c r="Y41" s="231"/>
      <c r="Z41" s="229"/>
      <c r="AA41" s="246"/>
      <c r="AB41" s="245"/>
      <c r="AC41" s="231"/>
      <c r="AD41" s="229"/>
      <c r="AE41" s="231"/>
      <c r="AF41" s="229"/>
      <c r="AG41" s="246"/>
      <c r="AH41" s="245"/>
      <c r="AI41" s="231"/>
      <c r="AJ41" s="229"/>
      <c r="AK41" s="231"/>
      <c r="AL41" s="229"/>
      <c r="AM41" s="246"/>
      <c r="AN41" s="1"/>
      <c r="AO41" s="1"/>
      <c r="AP41" s="1"/>
      <c r="AQ41" s="1"/>
      <c r="AR41" s="1"/>
      <c r="AS41" s="1"/>
      <c r="AT41" s="1"/>
      <c r="AU41" s="1"/>
      <c r="AV41" s="1"/>
      <c r="AW41" s="1"/>
      <c r="AX41" s="1"/>
      <c r="AY41" s="1"/>
      <c r="AZ41" s="1"/>
      <c r="BA41" s="1"/>
      <c r="BB41" s="1"/>
      <c r="BC41" s="1"/>
      <c r="BD41" s="1"/>
      <c r="BE41" s="1"/>
      <c r="BF41" s="1"/>
      <c r="BG41" s="1"/>
      <c r="BH41" s="1"/>
      <c r="BI41" s="1"/>
    </row>
    <row r="42" ht="14.25" customHeight="1">
      <c r="A42" s="1"/>
      <c r="B42" s="227"/>
      <c r="D42" s="9"/>
      <c r="E42" s="23"/>
      <c r="I42" s="9"/>
      <c r="J42" s="270" t="str">
        <f>IF(AND('Mapa final'!#REF!="Muy Baja",'Mapa final'!#REF!="Leve"),CONCATENATE("R",'Mapa final'!#REF!),"")</f>
        <v>#ERROR!</v>
      </c>
      <c r="K42" s="226"/>
      <c r="L42" s="271" t="str">
        <f>IF(AND('Mapa final'!#REF!="Muy Baja",'Mapa final'!#REF!="Leve"),CONCATENATE("R",'Mapa final'!#REF!),"")</f>
        <v>#ERROR!</v>
      </c>
      <c r="M42" s="226"/>
      <c r="N42" s="271" t="str">
        <f>IF(AND('Mapa final'!#REF!="Muy Baja",'Mapa final'!#REF!="Leve"),CONCATENATE("R",'Mapa final'!#REF!),"")</f>
        <v>#ERROR!</v>
      </c>
      <c r="O42" s="233"/>
      <c r="P42" s="270" t="str">
        <f>IF(AND('Mapa final'!#REF!="Muy Baja",'Mapa final'!#REF!="Menor"),CONCATENATE("R",'Mapa final'!#REF!),"")</f>
        <v>#ERROR!</v>
      </c>
      <c r="Q42" s="226"/>
      <c r="R42" s="271" t="str">
        <f>IF(AND('Mapa final'!#REF!="Muy Baja",'Mapa final'!#REF!="Menor"),CONCATENATE("R",'Mapa final'!#REF!),"")</f>
        <v>#ERROR!</v>
      </c>
      <c r="S42" s="226"/>
      <c r="T42" s="271" t="str">
        <f>IF(AND('Mapa final'!#REF!="Muy Baja",'Mapa final'!#REF!="Menor"),CONCATENATE("R",'Mapa final'!#REF!),"")</f>
        <v>#ERROR!</v>
      </c>
      <c r="U42" s="233"/>
      <c r="V42" s="264" t="str">
        <f>IF(AND('Mapa final'!#REF!="Muy Baja",'Mapa final'!#REF!="Moderado"),CONCATENATE("R",'Mapa final'!#REF!),"")</f>
        <v>#ERROR!</v>
      </c>
      <c r="W42" s="226"/>
      <c r="X42" s="265" t="str">
        <f>IF(AND('Mapa final'!#REF!="Muy Baja",'Mapa final'!#REF!="Moderado"),CONCATENATE("R",'Mapa final'!#REF!),"")</f>
        <v>#ERROR!</v>
      </c>
      <c r="Y42" s="226"/>
      <c r="Z42" s="265" t="str">
        <f>IF(AND('Mapa final'!#REF!="Muy Baja",'Mapa final'!#REF!="Moderado"),CONCATENATE("R",'Mapa final'!#REF!),"")</f>
        <v>#ERROR!</v>
      </c>
      <c r="AA42" s="233"/>
      <c r="AB42" s="249" t="str">
        <f>IF(AND('Mapa final'!#REF!="Muy Baja",'Mapa final'!#REF!="Mayor"),CONCATENATE("R",'Mapa final'!#REF!),"")</f>
        <v>#ERROR!</v>
      </c>
      <c r="AC42" s="226"/>
      <c r="AD42" s="250" t="str">
        <f>IF(AND('Mapa final'!#REF!="Muy Baja",'Mapa final'!#REF!="Mayor"),CONCATENATE("R",'Mapa final'!#REF!),"")</f>
        <v>#ERROR!</v>
      </c>
      <c r="AE42" s="226"/>
      <c r="AF42" s="250" t="str">
        <f>IF(AND('Mapa final'!#REF!="Muy Baja",'Mapa final'!#REF!="Mayor"),CONCATENATE("R",'Mapa final'!#REF!),"")</f>
        <v>#ERROR!</v>
      </c>
      <c r="AG42" s="233"/>
      <c r="AH42" s="251" t="str">
        <f>IF(AND('Mapa final'!#REF!="Muy Baja",'Mapa final'!#REF!="Catastrófico"),CONCATENATE("R",'Mapa final'!#REF!),"")</f>
        <v>#ERROR!</v>
      </c>
      <c r="AI42" s="226"/>
      <c r="AJ42" s="252" t="str">
        <f>IF(AND('Mapa final'!#REF!="Muy Baja",'Mapa final'!#REF!="Catastrófico"),CONCATENATE("R",'Mapa final'!#REF!),"")</f>
        <v>#ERROR!</v>
      </c>
      <c r="AK42" s="226"/>
      <c r="AL42" s="252" t="str">
        <f>IF(AND('Mapa final'!#REF!="Muy Baja",'Mapa final'!#REF!="Catastrófico"),CONCATENATE("R",'Mapa final'!#REF!),"")</f>
        <v>#ERROR!</v>
      </c>
      <c r="AM42" s="233"/>
      <c r="AN42" s="1"/>
      <c r="AO42" s="1"/>
      <c r="AP42" s="1"/>
      <c r="AQ42" s="1"/>
      <c r="AR42" s="1"/>
      <c r="AS42" s="1"/>
      <c r="AT42" s="1"/>
      <c r="AU42" s="1"/>
      <c r="AV42" s="1"/>
      <c r="AW42" s="1"/>
      <c r="AX42" s="1"/>
      <c r="AY42" s="1"/>
      <c r="AZ42" s="1"/>
      <c r="BA42" s="1"/>
      <c r="BB42" s="1"/>
      <c r="BC42" s="1"/>
      <c r="BD42" s="1"/>
      <c r="BE42" s="1"/>
      <c r="BF42" s="1"/>
      <c r="BG42" s="1"/>
      <c r="BH42" s="1"/>
      <c r="BI42" s="1"/>
    </row>
    <row r="43" ht="14.25" customHeight="1">
      <c r="A43" s="1"/>
      <c r="B43" s="227"/>
      <c r="D43" s="9"/>
      <c r="E43" s="23"/>
      <c r="I43" s="9"/>
      <c r="J43" s="245"/>
      <c r="K43" s="231"/>
      <c r="L43" s="229"/>
      <c r="M43" s="231"/>
      <c r="N43" s="229"/>
      <c r="O43" s="246"/>
      <c r="P43" s="245"/>
      <c r="Q43" s="231"/>
      <c r="R43" s="229"/>
      <c r="S43" s="231"/>
      <c r="T43" s="229"/>
      <c r="U43" s="246"/>
      <c r="V43" s="245"/>
      <c r="W43" s="231"/>
      <c r="X43" s="229"/>
      <c r="Y43" s="231"/>
      <c r="Z43" s="229"/>
      <c r="AA43" s="246"/>
      <c r="AB43" s="245"/>
      <c r="AC43" s="231"/>
      <c r="AD43" s="229"/>
      <c r="AE43" s="231"/>
      <c r="AF43" s="229"/>
      <c r="AG43" s="246"/>
      <c r="AH43" s="245"/>
      <c r="AI43" s="231"/>
      <c r="AJ43" s="229"/>
      <c r="AK43" s="231"/>
      <c r="AL43" s="229"/>
      <c r="AM43" s="246"/>
      <c r="AN43" s="1"/>
      <c r="AO43" s="1"/>
      <c r="AP43" s="1"/>
      <c r="AQ43" s="1"/>
      <c r="AR43" s="1"/>
      <c r="AS43" s="1"/>
      <c r="AT43" s="1"/>
      <c r="AU43" s="1"/>
      <c r="AV43" s="1"/>
      <c r="AW43" s="1"/>
      <c r="AX43" s="1"/>
      <c r="AY43" s="1"/>
      <c r="AZ43" s="1"/>
      <c r="BA43" s="1"/>
      <c r="BB43" s="1"/>
      <c r="BC43" s="1"/>
      <c r="BD43" s="1"/>
      <c r="BE43" s="1"/>
      <c r="BF43" s="1"/>
      <c r="BG43" s="1"/>
      <c r="BH43" s="1"/>
      <c r="BI43" s="1"/>
    </row>
    <row r="44" ht="14.25" customHeight="1">
      <c r="A44" s="1"/>
      <c r="B44" s="227"/>
      <c r="D44" s="9"/>
      <c r="E44" s="23"/>
      <c r="I44" s="9"/>
      <c r="J44" s="270" t="str">
        <f>IF(AND('Mapa final'!#REF!="Muy Baja",'Mapa final'!#REF!="Leve"),CONCATENATE("R",'Mapa final'!#REF!),"")</f>
        <v>#ERROR!</v>
      </c>
      <c r="K44" s="226"/>
      <c r="L44" s="271" t="str">
        <f>IF(AND('Mapa final'!#REF!="Muy Baja",'Mapa final'!#REF!="Leve"),CONCATENATE("R",'Mapa final'!#REF!),"")</f>
        <v>#ERROR!</v>
      </c>
      <c r="M44" s="226"/>
      <c r="N44" s="271" t="str">
        <f>IF(AND('Mapa final'!#REF!="Muy Baja",'Mapa final'!#REF!="Leve"),CONCATENATE("R",'Mapa final'!#REF!),"")</f>
        <v>#ERROR!</v>
      </c>
      <c r="O44" s="233"/>
      <c r="P44" s="270" t="str">
        <f>IF(AND('Mapa final'!#REF!="Muy Baja",'Mapa final'!#REF!="Menor"),CONCATENATE("R",'Mapa final'!#REF!),"")</f>
        <v>#ERROR!</v>
      </c>
      <c r="Q44" s="226"/>
      <c r="R44" s="271" t="str">
        <f>IF(AND('Mapa final'!#REF!="Muy Baja",'Mapa final'!#REF!="Menor"),CONCATENATE("R",'Mapa final'!#REF!),"")</f>
        <v>#ERROR!</v>
      </c>
      <c r="S44" s="226"/>
      <c r="T44" s="271" t="str">
        <f>IF(AND('Mapa final'!#REF!="Muy Baja",'Mapa final'!#REF!="Menor"),CONCATENATE("R",'Mapa final'!#REF!),"")</f>
        <v>#ERROR!</v>
      </c>
      <c r="U44" s="233"/>
      <c r="V44" s="264" t="str">
        <f>IF(AND('Mapa final'!#REF!="Muy Baja",'Mapa final'!#REF!="Moderado"),CONCATENATE("R",'Mapa final'!#REF!),"")</f>
        <v>#ERROR!</v>
      </c>
      <c r="W44" s="226"/>
      <c r="X44" s="265" t="str">
        <f>IF(AND('Mapa final'!#REF!="Muy Baja",'Mapa final'!#REF!="Moderado"),CONCATENATE("R",'Mapa final'!#REF!),"")</f>
        <v>#ERROR!</v>
      </c>
      <c r="Y44" s="226"/>
      <c r="Z44" s="265" t="str">
        <f>IF(AND('Mapa final'!#REF!="Muy Baja",'Mapa final'!#REF!="Moderado"),CONCATENATE("R",'Mapa final'!#REF!),"")</f>
        <v>#ERROR!</v>
      </c>
      <c r="AA44" s="233"/>
      <c r="AB44" s="249" t="str">
        <f>IF(AND('Mapa final'!#REF!="Muy Baja",'Mapa final'!#REF!="Mayor"),CONCATENATE("R",'Mapa final'!#REF!),"")</f>
        <v>#ERROR!</v>
      </c>
      <c r="AC44" s="226"/>
      <c r="AD44" s="250" t="str">
        <f>IF(AND('Mapa final'!#REF!="Muy Baja",'Mapa final'!#REF!="Mayor"),CONCATENATE("R",'Mapa final'!#REF!),"")</f>
        <v>#ERROR!</v>
      </c>
      <c r="AE44" s="226"/>
      <c r="AF44" s="250" t="str">
        <f>IF(AND('Mapa final'!#REF!="Muy Baja",'Mapa final'!#REF!="Mayor"),CONCATENATE("R",'Mapa final'!#REF!),"")</f>
        <v>#ERROR!</v>
      </c>
      <c r="AG44" s="233"/>
      <c r="AH44" s="251" t="str">
        <f>IF(AND('Mapa final'!#REF!="Muy Baja",'Mapa final'!#REF!="Catastrófico"),CONCATENATE("R",'Mapa final'!#REF!),"")</f>
        <v>#ERROR!</v>
      </c>
      <c r="AI44" s="226"/>
      <c r="AJ44" s="252" t="str">
        <f>IF(AND('Mapa final'!#REF!="Muy Baja",'Mapa final'!#REF!="Catastrófico"),CONCATENATE("R",'Mapa final'!#REF!),"")</f>
        <v>#ERROR!</v>
      </c>
      <c r="AK44" s="226"/>
      <c r="AL44" s="252" t="str">
        <f>IF(AND('Mapa final'!#REF!="Muy Baja",'Mapa final'!#REF!="Catastrófico"),CONCATENATE("R",'Mapa final'!#REF!),"")</f>
        <v>#ERROR!</v>
      </c>
      <c r="AM44" s="233"/>
      <c r="AN44" s="1"/>
      <c r="AO44" s="1"/>
      <c r="AP44" s="1"/>
      <c r="AQ44" s="1"/>
      <c r="AR44" s="1"/>
      <c r="AS44" s="1"/>
      <c r="AT44" s="1"/>
      <c r="AU44" s="1"/>
      <c r="AV44" s="1"/>
      <c r="AW44" s="1"/>
      <c r="AX44" s="1"/>
      <c r="AY44" s="1"/>
      <c r="AZ44" s="1"/>
      <c r="BA44" s="1"/>
      <c r="BB44" s="1"/>
      <c r="BC44" s="1"/>
      <c r="BD44" s="1"/>
      <c r="BE44" s="1"/>
      <c r="BF44" s="1"/>
      <c r="BG44" s="1"/>
      <c r="BH44" s="1"/>
      <c r="BI44" s="1"/>
    </row>
    <row r="45" ht="14.25" customHeight="1">
      <c r="A45" s="1"/>
      <c r="B45" s="229"/>
      <c r="C45" s="230"/>
      <c r="D45" s="246"/>
      <c r="E45" s="253"/>
      <c r="F45" s="254"/>
      <c r="G45" s="254"/>
      <c r="H45" s="254"/>
      <c r="I45" s="255"/>
      <c r="J45" s="253"/>
      <c r="K45" s="256"/>
      <c r="L45" s="257"/>
      <c r="M45" s="256"/>
      <c r="N45" s="257"/>
      <c r="O45" s="255"/>
      <c r="P45" s="253"/>
      <c r="Q45" s="256"/>
      <c r="R45" s="257"/>
      <c r="S45" s="256"/>
      <c r="T45" s="257"/>
      <c r="U45" s="255"/>
      <c r="V45" s="253"/>
      <c r="W45" s="256"/>
      <c r="X45" s="257"/>
      <c r="Y45" s="256"/>
      <c r="Z45" s="257"/>
      <c r="AA45" s="255"/>
      <c r="AB45" s="253"/>
      <c r="AC45" s="256"/>
      <c r="AD45" s="257"/>
      <c r="AE45" s="256"/>
      <c r="AF45" s="257"/>
      <c r="AG45" s="255"/>
      <c r="AH45" s="253"/>
      <c r="AI45" s="256"/>
      <c r="AJ45" s="257"/>
      <c r="AK45" s="256"/>
      <c r="AL45" s="257"/>
      <c r="AM45" s="255"/>
      <c r="AN45" s="1"/>
      <c r="AO45" s="1"/>
      <c r="AP45" s="1"/>
      <c r="AQ45" s="1"/>
      <c r="AR45" s="1"/>
      <c r="AS45" s="1"/>
      <c r="AT45" s="1"/>
      <c r="AU45" s="1"/>
      <c r="AV45" s="1"/>
      <c r="AW45" s="1"/>
      <c r="AX45" s="1"/>
      <c r="AY45" s="1"/>
      <c r="AZ45" s="1"/>
      <c r="BA45" s="1"/>
      <c r="BB45" s="1"/>
      <c r="BC45" s="1"/>
      <c r="BD45" s="1"/>
      <c r="BE45" s="1"/>
      <c r="BF45" s="1"/>
      <c r="BG45" s="1"/>
      <c r="BH45" s="1"/>
      <c r="BI45" s="1"/>
    </row>
    <row r="46" ht="14.25" customHeight="1">
      <c r="A46" s="1"/>
      <c r="B46" s="1"/>
      <c r="C46" s="1"/>
      <c r="D46" s="1"/>
      <c r="E46" s="1"/>
      <c r="F46" s="1"/>
      <c r="G46" s="1"/>
      <c r="H46" s="1"/>
      <c r="I46" s="1"/>
      <c r="J46" s="234" t="s">
        <v>200</v>
      </c>
      <c r="K46" s="235"/>
      <c r="L46" s="235"/>
      <c r="M46" s="235"/>
      <c r="N46" s="235"/>
      <c r="O46" s="236"/>
      <c r="P46" s="234" t="s">
        <v>201</v>
      </c>
      <c r="Q46" s="235"/>
      <c r="R46" s="235"/>
      <c r="S46" s="235"/>
      <c r="T46" s="235"/>
      <c r="U46" s="236"/>
      <c r="V46" s="234" t="s">
        <v>202</v>
      </c>
      <c r="W46" s="235"/>
      <c r="X46" s="235"/>
      <c r="Y46" s="235"/>
      <c r="Z46" s="235"/>
      <c r="AA46" s="236"/>
      <c r="AB46" s="234" t="s">
        <v>203</v>
      </c>
      <c r="AC46" s="235"/>
      <c r="AD46" s="235"/>
      <c r="AE46" s="235"/>
      <c r="AF46" s="235"/>
      <c r="AG46" s="236"/>
      <c r="AH46" s="234" t="s">
        <v>204</v>
      </c>
      <c r="AI46" s="235"/>
      <c r="AJ46" s="235"/>
      <c r="AK46" s="235"/>
      <c r="AL46" s="235"/>
      <c r="AM46" s="236"/>
      <c r="AN46" s="1"/>
      <c r="AO46" s="1"/>
      <c r="AP46" s="1"/>
      <c r="AQ46" s="1"/>
      <c r="AR46" s="1"/>
      <c r="AS46" s="1"/>
      <c r="AT46" s="1"/>
      <c r="AU46" s="1"/>
      <c r="AV46" s="1"/>
      <c r="AW46" s="1"/>
      <c r="AX46" s="1"/>
      <c r="AY46" s="1"/>
      <c r="AZ46" s="1"/>
      <c r="BA46" s="1"/>
      <c r="BB46" s="1"/>
      <c r="BC46" s="1"/>
      <c r="BD46" s="1"/>
      <c r="BE46" s="1"/>
      <c r="BF46" s="1"/>
      <c r="BG46" s="1"/>
      <c r="BH46" s="1"/>
      <c r="BI46" s="1"/>
    </row>
    <row r="47" ht="14.2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4.2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4.2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4.2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4.25" customHeight="1">
      <c r="A51" s="1"/>
      <c r="B51" s="1"/>
      <c r="C51" s="1"/>
      <c r="D51" s="1"/>
      <c r="E51" s="1"/>
      <c r="F51" s="1"/>
      <c r="G51" s="1"/>
      <c r="H51" s="1"/>
      <c r="I51" s="1"/>
      <c r="J51" s="253"/>
      <c r="K51" s="254"/>
      <c r="L51" s="254"/>
      <c r="M51" s="254"/>
      <c r="N51" s="254"/>
      <c r="O51" s="255"/>
      <c r="P51" s="253"/>
      <c r="Q51" s="254"/>
      <c r="R51" s="254"/>
      <c r="S51" s="254"/>
      <c r="T51" s="254"/>
      <c r="U51" s="255"/>
      <c r="V51" s="253"/>
      <c r="W51" s="254"/>
      <c r="X51" s="254"/>
      <c r="Y51" s="254"/>
      <c r="Z51" s="254"/>
      <c r="AA51" s="255"/>
      <c r="AB51" s="253"/>
      <c r="AC51" s="254"/>
      <c r="AD51" s="254"/>
      <c r="AE51" s="254"/>
      <c r="AF51" s="254"/>
      <c r="AG51" s="255"/>
      <c r="AH51" s="253"/>
      <c r="AI51" s="254"/>
      <c r="AJ51" s="254"/>
      <c r="AK51" s="254"/>
      <c r="AL51" s="254"/>
      <c r="AM51" s="255"/>
      <c r="AN51" s="1"/>
      <c r="AO51" s="1"/>
      <c r="AP51" s="1"/>
      <c r="AQ51" s="1"/>
      <c r="AR51" s="1"/>
      <c r="AS51" s="1"/>
      <c r="AT51" s="1"/>
      <c r="AU51" s="1"/>
      <c r="AV51" s="1"/>
      <c r="AW51" s="1"/>
      <c r="AX51" s="1"/>
      <c r="AY51" s="1"/>
      <c r="AZ51" s="1"/>
      <c r="BA51" s="1"/>
      <c r="BB51" s="1"/>
      <c r="BC51" s="1"/>
      <c r="BD51" s="1"/>
      <c r="BE51" s="1"/>
      <c r="BF51" s="1"/>
      <c r="BG51" s="1"/>
      <c r="BH51" s="1"/>
      <c r="BI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72"/>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1"/>
      <c r="AV53" s="1"/>
      <c r="AW53" s="1"/>
      <c r="AX53" s="1"/>
      <c r="AY53" s="1"/>
      <c r="AZ53" s="1"/>
      <c r="BA53" s="1"/>
      <c r="BB53" s="1"/>
      <c r="BC53" s="1"/>
      <c r="BD53" s="1"/>
      <c r="BE53" s="1"/>
      <c r="BF53" s="1"/>
      <c r="BG53" s="1"/>
      <c r="BH53" s="1"/>
      <c r="BI53" s="1"/>
    </row>
    <row r="54" ht="15.0" customHeight="1">
      <c r="A54" s="1"/>
      <c r="B54" s="272"/>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1"/>
      <c r="AV54" s="1"/>
      <c r="AW54" s="1"/>
      <c r="AX54" s="1"/>
      <c r="AY54" s="1"/>
      <c r="AZ54" s="1"/>
      <c r="BA54" s="1"/>
      <c r="BB54" s="1"/>
      <c r="BC54" s="1"/>
      <c r="BD54" s="1"/>
      <c r="BE54" s="1"/>
      <c r="BF54" s="1"/>
      <c r="BG54" s="1"/>
      <c r="BH54" s="1"/>
      <c r="BI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4.25" customHeight="1">
      <c r="B137" s="1"/>
      <c r="C137" s="1"/>
      <c r="D137" s="1"/>
      <c r="E137" s="1"/>
      <c r="F137" s="1"/>
      <c r="G137" s="1"/>
      <c r="H137" s="1"/>
      <c r="I137" s="1"/>
    </row>
    <row r="138" ht="14.25" customHeight="1">
      <c r="B138" s="1"/>
      <c r="C138" s="1"/>
      <c r="D138" s="1"/>
      <c r="E138" s="1"/>
      <c r="F138" s="1"/>
      <c r="G138" s="1"/>
      <c r="H138" s="1"/>
      <c r="I138" s="1"/>
    </row>
    <row r="139" ht="14.25" customHeight="1">
      <c r="B139" s="1"/>
      <c r="C139" s="1"/>
      <c r="D139" s="1"/>
      <c r="E139" s="1"/>
      <c r="F139" s="1"/>
      <c r="G139" s="1"/>
      <c r="H139" s="1"/>
      <c r="I139" s="1"/>
    </row>
    <row r="140" ht="14.25" customHeight="1">
      <c r="B140" s="1"/>
      <c r="C140" s="1"/>
      <c r="D140" s="1"/>
      <c r="E140" s="1"/>
      <c r="F140" s="1"/>
      <c r="G140" s="1"/>
      <c r="H140" s="1"/>
      <c r="I140" s="1"/>
    </row>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38"/>
    <col customWidth="1" min="2" max="18" width="5.0"/>
    <col customWidth="1" min="19" max="19" width="7.38"/>
    <col customWidth="1" min="20" max="23" width="5.0"/>
    <col customWidth="1" min="24" max="24" width="7.5"/>
    <col customWidth="1" min="25" max="26" width="5.0"/>
    <col customWidth="1" min="27" max="27" width="9.38"/>
    <col customWidth="1" min="28" max="28" width="5.0"/>
    <col customWidth="1" min="29" max="29" width="6.5"/>
    <col customWidth="1" min="30" max="33" width="5.0"/>
    <col customWidth="1" min="34" max="34" width="7.5"/>
    <col customWidth="1" min="35" max="39" width="5.0"/>
    <col customWidth="1" min="40" max="40" width="9.38"/>
    <col customWidth="1" min="41" max="46" width="5.0"/>
    <col customWidth="1" min="47" max="61"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73" t="s">
        <v>205</v>
      </c>
      <c r="J2" s="224" t="s">
        <v>15</v>
      </c>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6"/>
      <c r="AN2" s="1"/>
      <c r="AO2" s="1"/>
      <c r="AP2" s="1"/>
      <c r="AQ2" s="1"/>
      <c r="AR2" s="1"/>
      <c r="AS2" s="1"/>
      <c r="AT2" s="1"/>
      <c r="AU2" s="1"/>
      <c r="AV2" s="1"/>
      <c r="AW2" s="1"/>
      <c r="AX2" s="1"/>
      <c r="AY2" s="1"/>
      <c r="AZ2" s="1"/>
      <c r="BA2" s="1"/>
      <c r="BB2" s="1"/>
      <c r="BC2" s="1"/>
      <c r="BD2" s="1"/>
      <c r="BE2" s="1"/>
      <c r="BF2" s="1"/>
      <c r="BG2" s="1"/>
      <c r="BH2" s="1"/>
      <c r="BI2" s="1"/>
    </row>
    <row r="3" ht="18.75" customHeight="1">
      <c r="A3" s="1"/>
      <c r="J3" s="227"/>
      <c r="AM3" s="228"/>
      <c r="AN3" s="1"/>
      <c r="AO3" s="1"/>
      <c r="AP3" s="1"/>
      <c r="AQ3" s="1"/>
      <c r="AR3" s="1"/>
      <c r="AS3" s="1"/>
      <c r="AT3" s="1"/>
      <c r="AU3" s="1"/>
      <c r="AV3" s="1"/>
      <c r="AW3" s="1"/>
      <c r="AX3" s="1"/>
      <c r="AY3" s="1"/>
      <c r="AZ3" s="1"/>
      <c r="BA3" s="1"/>
      <c r="BB3" s="1"/>
      <c r="BC3" s="1"/>
      <c r="BD3" s="1"/>
      <c r="BE3" s="1"/>
      <c r="BF3" s="1"/>
      <c r="BG3" s="1"/>
      <c r="BH3" s="1"/>
      <c r="BI3" s="1"/>
    </row>
    <row r="4" ht="15.0" customHeight="1">
      <c r="A4" s="1"/>
      <c r="J4" s="229"/>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1"/>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32" t="s">
        <v>190</v>
      </c>
      <c r="C6" s="225"/>
      <c r="D6" s="233"/>
      <c r="E6" s="274" t="s">
        <v>191</v>
      </c>
      <c r="F6" s="235"/>
      <c r="G6" s="235"/>
      <c r="H6" s="235"/>
      <c r="I6" s="236"/>
      <c r="J6" s="275" t="str">
        <f>IF(AND('Mapa final'!$AD$20="Muy Alta",'Mapa final'!$AF$20="Leve"),CONCATENATE("R1C",'Mapa final'!$T$20),"")</f>
        <v/>
      </c>
      <c r="K6" s="276" t="str">
        <f>IF(AND('Mapa final'!$AD$21="Muy Alta",'Mapa final'!$AF$21="Leve"),CONCATENATE("R1C",'Mapa final'!$T$21),"")</f>
        <v/>
      </c>
      <c r="L6" s="276" t="str">
        <f>IF(AND('Mapa final'!$AD$22="Muy Alta",'Mapa final'!$AF$22="Leve"),CONCATENATE("R1C",'Mapa final'!$T$22),"")</f>
        <v/>
      </c>
      <c r="M6" s="276" t="str">
        <f>IF(AND('Mapa final'!$AD$23="Muy Alta",'Mapa final'!$AF$23="Leve"),CONCATENATE("R1C",'Mapa final'!$T$23),"")</f>
        <v/>
      </c>
      <c r="N6" s="276" t="str">
        <f>IF(AND('Mapa final'!$AD$24="Muy Alta",'Mapa final'!$AF$24="Leve"),CONCATENATE("R1C",'Mapa final'!$T$24),"")</f>
        <v/>
      </c>
      <c r="O6" s="276" t="str">
        <f>IF(AND('Mapa final'!$AD$25="Muy Alta",'Mapa final'!$AF$25="Leve"),CONCATENATE("R1C",'Mapa final'!$T$25),"")</f>
        <v/>
      </c>
      <c r="P6" s="275" t="str">
        <f>IF(AND('Mapa final'!$AD$20="Muy Alta",'Mapa final'!$AF$20="Menor"),CONCATENATE("R1C",'Mapa final'!$T$20),"")</f>
        <v/>
      </c>
      <c r="Q6" s="276" t="str">
        <f>IF(AND('Mapa final'!$AD$21="Muy Alta",'Mapa final'!$AF$21="Menor"),CONCATENATE("R1C",'Mapa final'!$T$21),"")</f>
        <v/>
      </c>
      <c r="R6" s="276" t="str">
        <f>IF(AND('Mapa final'!$AD$22="Muy Alta",'Mapa final'!$AF$22="Menor"),CONCATENATE("R1C",'Mapa final'!$T$22),"")</f>
        <v/>
      </c>
      <c r="S6" s="276" t="str">
        <f>IF(AND('Mapa final'!$AD$23="Muy Alta",'Mapa final'!$AF$23="Menor"),CONCATENATE("R1C",'Mapa final'!$T$23),"")</f>
        <v/>
      </c>
      <c r="T6" s="276" t="str">
        <f>IF(AND('Mapa final'!$AD$24="Muy Alta",'Mapa final'!$AF$24="Menor"),CONCATENATE("R1C",'Mapa final'!$T$24),"")</f>
        <v/>
      </c>
      <c r="U6" s="276" t="str">
        <f>IF(AND('Mapa final'!$AD$25="Muy Alta",'Mapa final'!$AF$25="Menor"),CONCATENATE("R1C",'Mapa final'!$T$25),"")</f>
        <v/>
      </c>
      <c r="V6" s="275" t="str">
        <f>IF(AND('Mapa final'!$AD$20="Muy Alta",'Mapa final'!$AF$20="Moderado"),CONCATENATE("R1C",'Mapa final'!$T$20),"")</f>
        <v/>
      </c>
      <c r="W6" s="276" t="str">
        <f>IF(AND('Mapa final'!$AD$21="Muy Alta",'Mapa final'!$AF$21="Moderado"),CONCATENATE("R1C",'Mapa final'!$T$21),"")</f>
        <v/>
      </c>
      <c r="X6" s="276" t="str">
        <f>IF(AND('Mapa final'!$AD$22="Muy Alta",'Mapa final'!$AF$22="Moderado"),CONCATENATE("R1C",'Mapa final'!$T$22),"")</f>
        <v/>
      </c>
      <c r="Y6" s="276" t="str">
        <f>IF(AND('Mapa final'!$AD$23="Muy Alta",'Mapa final'!$AF$23="Moderado"),CONCATENATE("R1C",'Mapa final'!$T$23),"")</f>
        <v/>
      </c>
      <c r="Z6" s="276" t="str">
        <f t="shared" ref="Z6:AA6" si="1">IF(AND(#REF!="Muy Alta",#REF!="Moderado"),CONCATENATE("R1C",#REF!),"")</f>
        <v>#REF!</v>
      </c>
      <c r="AA6" s="277" t="str">
        <f t="shared" si="1"/>
        <v>#REF!</v>
      </c>
      <c r="AB6" s="275" t="str">
        <f>IF(AND('Mapa final'!$AD$20="Muy Alta",'Mapa final'!$AF$20="Mayor"),CONCATENATE("R1C",'Mapa final'!$T$20),"")</f>
        <v/>
      </c>
      <c r="AC6" s="276" t="str">
        <f>IF(AND('Mapa final'!$AD$21="Muy Alta",'Mapa final'!$AF$21="Mayor"),CONCATENATE("R1C",'Mapa final'!$T$21),"")</f>
        <v/>
      </c>
      <c r="AD6" s="276" t="str">
        <f>IF(AND('Mapa final'!$AD$22="Muy Alta",'Mapa final'!$AF$22="Mayor"),CONCATENATE("R1C",'Mapa final'!$T$22),"")</f>
        <v/>
      </c>
      <c r="AE6" s="276" t="str">
        <f>IF(AND('Mapa final'!$AD$23="Muy Alta",'Mapa final'!$AF$23="Mayor"),CONCATENATE("R1C",'Mapa final'!$T$23),"")</f>
        <v/>
      </c>
      <c r="AF6" s="276" t="str">
        <f t="shared" ref="AF6:AG6" si="2">IF(AND(#REF!="Muy Alta",#REF!="Mayor"),CONCATENATE("R1C",#REF!),"")</f>
        <v>#REF!</v>
      </c>
      <c r="AG6" s="277" t="str">
        <f t="shared" si="2"/>
        <v>#REF!</v>
      </c>
      <c r="AH6" s="278" t="str">
        <f>IF(AND('Mapa final'!$AD$20="Muy Alta",'Mapa final'!$AF$20="Catastrófico"),CONCATENATE("R1C",'Mapa final'!$T$20),"")</f>
        <v/>
      </c>
      <c r="AI6" s="279" t="str">
        <f>IF(AND('Mapa final'!$AD$21="Muy Alta",'Mapa final'!$AF$21="Catastrófico"),CONCATENATE("R1C",'Mapa final'!$T$21),"")</f>
        <v/>
      </c>
      <c r="AJ6" s="279" t="str">
        <f>IF(AND('Mapa final'!$AD$22="Muy Alta",'Mapa final'!$AF$22="Catastrófico"),CONCATENATE("R1C",'Mapa final'!$T$22),"")</f>
        <v/>
      </c>
      <c r="AK6" s="279" t="str">
        <f>IF(AND('Mapa final'!$AD$23="Muy Alta",'Mapa final'!$AF$23="Catastrófico"),CONCATENATE("R1C",'Mapa final'!$T$23),"")</f>
        <v/>
      </c>
      <c r="AL6" s="279" t="str">
        <f t="shared" ref="AL6:AM6" si="3">IF(AND(#REF!="Muy Alta",#REF!="Catastrófico"),CONCATENATE("R1C",#REF!),"")</f>
        <v>#REF!</v>
      </c>
      <c r="AM6" s="280" t="str">
        <f t="shared" si="3"/>
        <v>#REF!</v>
      </c>
      <c r="AN6" s="1"/>
      <c r="AO6" s="281" t="s">
        <v>192</v>
      </c>
      <c r="AP6" s="243"/>
      <c r="AQ6" s="243"/>
      <c r="AR6" s="243"/>
      <c r="AS6" s="243"/>
      <c r="AT6" s="244"/>
      <c r="AU6" s="1"/>
      <c r="AV6" s="1"/>
      <c r="AW6" s="1"/>
      <c r="AX6" s="1"/>
      <c r="AY6" s="1"/>
      <c r="AZ6" s="1"/>
      <c r="BA6" s="1"/>
      <c r="BB6" s="1"/>
      <c r="BC6" s="1"/>
      <c r="BD6" s="1"/>
      <c r="BE6" s="1"/>
      <c r="BF6" s="1"/>
      <c r="BG6" s="1"/>
      <c r="BH6" s="1"/>
      <c r="BI6" s="1"/>
    </row>
    <row r="7" ht="15.0" customHeight="1">
      <c r="A7" s="1"/>
      <c r="B7" s="227"/>
      <c r="D7" s="9"/>
      <c r="E7" s="23"/>
      <c r="I7" s="9"/>
      <c r="J7" s="282" t="str">
        <f>IF(AND('Mapa final'!$AD$26="Muy Alta",'Mapa final'!$AF$26="Leve"),CONCATENATE("R2C",'Mapa final'!$T$26),"")</f>
        <v/>
      </c>
      <c r="K7" s="282" t="str">
        <f>IF(AND('Mapa final'!$AD$26="Muy Alta",'Mapa final'!$AF$26="Leve"),CONCATENATE("R2C",'Mapa final'!$T$26),"")</f>
        <v/>
      </c>
      <c r="L7" s="282" t="str">
        <f>IF(AND(#REF!="Muy Alta",#REF!="Leve"),CONCATENATE("R2C",#REF!),"")</f>
        <v>#REF!</v>
      </c>
      <c r="M7" s="282" t="str">
        <f>IF(AND('Mapa final'!$AD$28="Muy Alta",'Mapa final'!$AF$28="Leve"),CONCATENATE("R2C",'Mapa final'!$T$28),"")</f>
        <v/>
      </c>
      <c r="N7" s="282" t="str">
        <f>IF(AND(#REF!="Muy Alta",#REF!="Leve"),CONCATENATE("R2C",#REF!),"")</f>
        <v>#REF!</v>
      </c>
      <c r="O7" s="283" t="str">
        <f>IF(AND('Mapa final'!$AD$31="Muy Alta",'Mapa final'!$AF$31="Leve"),CONCATENATE("R2C",'Mapa final'!$T$31),"")</f>
        <v/>
      </c>
      <c r="P7" s="282" t="str">
        <f>IF(AND('Mapa final'!$AD$26="Muy Alta",'Mapa final'!$AF$26="Menor"),CONCATENATE("R2C",'Mapa final'!$T$26),"")</f>
        <v/>
      </c>
      <c r="Q7" s="282" t="str">
        <f>IF(AND('Mapa final'!$AD$26="Muy Alta",'Mapa final'!$AF$26="Menor"),CONCATENATE("R2C",'Mapa final'!$T$26),"")</f>
        <v/>
      </c>
      <c r="R7" s="282" t="str">
        <f>IF(AND(#REF!="Muy Alta",#REF!="Menor"),CONCATENATE("R2C",#REF!),"")</f>
        <v>#REF!</v>
      </c>
      <c r="S7" s="282" t="str">
        <f>IF(AND('Mapa final'!$AD$28="Muy Alta",'Mapa final'!$AF$28="Menor"),CONCATENATE("R2C",'Mapa final'!$T$28),"")</f>
        <v/>
      </c>
      <c r="T7" s="282" t="str">
        <f>IF(AND(#REF!="Muy Alta",#REF!="Menor"),CONCATENATE("R2C",#REF!),"")</f>
        <v>#REF!</v>
      </c>
      <c r="U7" s="283" t="str">
        <f>IF(AND('Mapa final'!$AD$31="Muy Alta",'Mapa final'!$AF$31="Menor"),CONCATENATE("R2C",'Mapa final'!$T$31),"")</f>
        <v/>
      </c>
      <c r="V7" s="282" t="str">
        <f>IF(AND('Mapa final'!$AD$26="Muy Alta",'Mapa final'!$AF$26="Moderado"),CONCATENATE("R2C",'Mapa final'!$T$26),"")</f>
        <v/>
      </c>
      <c r="W7" s="282" t="str">
        <f>IF(AND('Mapa final'!$AD$26="Muy Alta",'Mapa final'!$AF$26="Moderado"),CONCATENATE("R2C",'Mapa final'!$T$26),"")</f>
        <v/>
      </c>
      <c r="X7" s="282" t="str">
        <f>IF(AND(#REF!="Muy Alta",#REF!="Moderado"),CONCATENATE("R2C",#REF!),"")</f>
        <v>#REF!</v>
      </c>
      <c r="Y7" s="282" t="str">
        <f>IF(AND('Mapa final'!$AD$28="Muy Alta",'Mapa final'!$AF$28="Moderado"),CONCATENATE("R2C",'Mapa final'!$T$28),"")</f>
        <v/>
      </c>
      <c r="Z7" s="282" t="str">
        <f>IF(AND(#REF!="Muy Alta",#REF!="Moderado"),CONCATENATE("R2C",#REF!),"")</f>
        <v>#REF!</v>
      </c>
      <c r="AA7" s="283" t="str">
        <f>IF(AND('Mapa final'!$AD$31="Muy Alta",'Mapa final'!$AF$31="Moderado"),CONCATENATE("R2C",'Mapa final'!$T$31),"")</f>
        <v/>
      </c>
      <c r="AB7" s="282" t="str">
        <f>IF(AND('Mapa final'!$AD$26="Muy Alta",'Mapa final'!$AF$26="Mayor"),CONCATENATE("R2C",'Mapa final'!$T$26),"")</f>
        <v/>
      </c>
      <c r="AC7" s="282" t="str">
        <f>IF(AND('Mapa final'!$AD$26="Muy Alta",'Mapa final'!$AF$26="Mayor"),CONCATENATE("R2C",'Mapa final'!$T$26),"")</f>
        <v/>
      </c>
      <c r="AD7" s="282" t="str">
        <f>IF(AND(#REF!="Muy Alta",#REF!="Mayor"),CONCATENATE("R2C",#REF!),"")</f>
        <v>#REF!</v>
      </c>
      <c r="AE7" s="282" t="str">
        <f>IF(AND('Mapa final'!$AD$28="Muy Alta",'Mapa final'!$AF$28="Mayor"),CONCATENATE("R2C",'Mapa final'!$T$28),"")</f>
        <v/>
      </c>
      <c r="AF7" s="282" t="str">
        <f>IF(AND(#REF!="Muy Alta",#REF!="Mayor"),CONCATENATE("R2C",#REF!),"")</f>
        <v>#REF!</v>
      </c>
      <c r="AG7" s="283" t="str">
        <f>IF(AND('Mapa final'!$AD$31="Muy Alta",'Mapa final'!$AF$31="Mayor"),CONCATENATE("R2C",'Mapa final'!$T$31),"")</f>
        <v/>
      </c>
      <c r="AH7" s="284" t="str">
        <f>IF(AND('Mapa final'!$AD$26="Muy Alta",'Mapa final'!$AF$26="Catastrófico"),CONCATENATE("R2C",'Mapa final'!$T$26),"")</f>
        <v/>
      </c>
      <c r="AI7" s="284" t="str">
        <f>IF(AND('Mapa final'!$AD$26="Muy Alta",'Mapa final'!$AF$26="Catastrófico"),CONCATENATE("R2C",'Mapa final'!$T$26),"")</f>
        <v/>
      </c>
      <c r="AJ7" s="284" t="str">
        <f>IF(AND(#REF!="Muy Alta",#REF!="Catastrófico"),CONCATENATE("R2C",#REF!),"")</f>
        <v>#REF!</v>
      </c>
      <c r="AK7" s="284" t="str">
        <f>IF(AND('Mapa final'!$AD$28="Muy Alta",'Mapa final'!$AF$28="Catastrófico"),CONCATENATE("R2C",'Mapa final'!$T$28),"")</f>
        <v/>
      </c>
      <c r="AL7" s="284" t="str">
        <f>IF(AND(#REF!="Muy Alta",#REF!="Catastrófico"),CONCATENATE("R2C",#REF!),"")</f>
        <v>#REF!</v>
      </c>
      <c r="AM7" s="285" t="str">
        <f>IF(AND('Mapa final'!$AD$31="Muy Alta",'Mapa final'!$AF$31="Catastrófico"),CONCATENATE("R2C",'Mapa final'!$T$31),"")</f>
        <v/>
      </c>
      <c r="AN7" s="1"/>
      <c r="AO7" s="247"/>
      <c r="AT7" s="248"/>
      <c r="AU7" s="1"/>
      <c r="AV7" s="1"/>
      <c r="AW7" s="1"/>
      <c r="AX7" s="1"/>
      <c r="AY7" s="1"/>
      <c r="AZ7" s="1"/>
      <c r="BA7" s="1"/>
      <c r="BB7" s="1"/>
      <c r="BC7" s="1"/>
      <c r="BD7" s="1"/>
      <c r="BE7" s="1"/>
      <c r="BF7" s="1"/>
      <c r="BG7" s="1"/>
      <c r="BH7" s="1"/>
      <c r="BI7" s="1"/>
    </row>
    <row r="8" ht="15.0" customHeight="1">
      <c r="A8" s="1"/>
      <c r="B8" s="227"/>
      <c r="D8" s="9"/>
      <c r="E8" s="23"/>
      <c r="I8" s="9"/>
      <c r="J8" s="286" t="str">
        <f>IF(AND('Mapa final'!#REF!="Muy Alta",'Mapa final'!#REF!="Leve"),CONCATENATE("R3C",'Mapa final'!#REF!),"")</f>
        <v>#ERROR!</v>
      </c>
      <c r="K8" s="282" t="str">
        <f>IF(AND('Mapa final'!$AD$32="Muy Alta",'Mapa final'!$AF$32="Leve"),CONCATENATE("R3C",'Mapa final'!$T$32),"")</f>
        <v/>
      </c>
      <c r="L8" s="282" t="str">
        <f>IF(AND('Mapa final'!#REF!="Muy Alta",'Mapa final'!#REF!="Leve"),CONCATENATE("R3C",'Mapa final'!#REF!),"")</f>
        <v>#ERROR!</v>
      </c>
      <c r="M8" s="282" t="str">
        <f>IF(AND('Mapa final'!#REF!="Muy Alta",'Mapa final'!#REF!="Leve"),CONCATENATE("R3C",'Mapa final'!#REF!),"")</f>
        <v>#ERROR!</v>
      </c>
      <c r="N8" s="282" t="str">
        <f>IF(AND('Mapa final'!#REF!="Muy Alta",'Mapa final'!#REF!="Leve"),CONCATENATE("R3C",'Mapa final'!#REF!),"")</f>
        <v>#ERROR!</v>
      </c>
      <c r="O8" s="283" t="str">
        <f>IF(AND('Mapa final'!#REF!="Muy Alta",'Mapa final'!#REF!="Leve"),CONCATENATE("R3C",'Mapa final'!#REF!),"")</f>
        <v>#ERROR!</v>
      </c>
      <c r="P8" s="286" t="str">
        <f>IF(AND('Mapa final'!#REF!="Muy Alta",'Mapa final'!#REF!="Menor"),CONCATENATE("R3C",'Mapa final'!#REF!),"")</f>
        <v>#ERROR!</v>
      </c>
      <c r="Q8" s="282" t="str">
        <f>IF(AND('Mapa final'!$AD$32="Muy Alta",'Mapa final'!$AF$32="Menor"),CONCATENATE("R3C",'Mapa final'!$T$32),"")</f>
        <v/>
      </c>
      <c r="R8" s="282" t="str">
        <f>IF(AND('Mapa final'!#REF!="Muy Alta",'Mapa final'!#REF!="Menor"),CONCATENATE("R3C",'Mapa final'!#REF!),"")</f>
        <v>#ERROR!</v>
      </c>
      <c r="S8" s="282" t="str">
        <f>IF(AND('Mapa final'!#REF!="Muy Alta",'Mapa final'!#REF!="Menor"),CONCATENATE("R3C",'Mapa final'!#REF!),"")</f>
        <v>#ERROR!</v>
      </c>
      <c r="T8" s="282" t="str">
        <f>IF(AND('Mapa final'!#REF!="Muy Alta",'Mapa final'!#REF!="Menor"),CONCATENATE("R3C",'Mapa final'!#REF!),"")</f>
        <v>#ERROR!</v>
      </c>
      <c r="U8" s="283" t="str">
        <f>IF(AND('Mapa final'!#REF!="Muy Alta",'Mapa final'!#REF!="Menor"),CONCATENATE("R3C",'Mapa final'!#REF!),"")</f>
        <v>#ERROR!</v>
      </c>
      <c r="V8" s="286" t="str">
        <f>IF(AND('Mapa final'!#REF!="Muy Alta",'Mapa final'!#REF!="Moderado"),CONCATENATE("R3C",'Mapa final'!#REF!),"")</f>
        <v>#ERROR!</v>
      </c>
      <c r="W8" s="282" t="str">
        <f>IF(AND('Mapa final'!$AD$32="Muy Alta",'Mapa final'!$AF$32="Moderado"),CONCATENATE("R3C",'Mapa final'!$T$32),"")</f>
        <v/>
      </c>
      <c r="X8" s="282" t="str">
        <f>IF(AND('Mapa final'!#REF!="Muy Alta",'Mapa final'!#REF!="Moderado"),CONCATENATE("R3C",'Mapa final'!#REF!),"")</f>
        <v>#ERROR!</v>
      </c>
      <c r="Y8" s="282" t="str">
        <f>IF(AND('Mapa final'!#REF!="Muy Alta",'Mapa final'!#REF!="Moderado"),CONCATENATE("R3C",'Mapa final'!#REF!),"")</f>
        <v>#ERROR!</v>
      </c>
      <c r="Z8" s="282" t="str">
        <f>IF(AND('Mapa final'!#REF!="Muy Alta",'Mapa final'!#REF!="Moderado"),CONCATENATE("R3C",'Mapa final'!#REF!),"")</f>
        <v>#ERROR!</v>
      </c>
      <c r="AA8" s="283" t="str">
        <f>IF(AND('Mapa final'!#REF!="Muy Alta",'Mapa final'!#REF!="Moderado"),CONCATENATE("R3C",'Mapa final'!#REF!),"")</f>
        <v>#ERROR!</v>
      </c>
      <c r="AB8" s="286" t="str">
        <f>IF(AND('Mapa final'!#REF!="Muy Alta",'Mapa final'!#REF!="Mayor"),CONCATENATE("R3C",'Mapa final'!#REF!),"")</f>
        <v>#ERROR!</v>
      </c>
      <c r="AC8" s="282" t="str">
        <f>IF(AND('Mapa final'!$AD$32="Muy Alta",'Mapa final'!$AF$32="Mayor"),CONCATENATE("R3C",'Mapa final'!$T$32),"")</f>
        <v/>
      </c>
      <c r="AD8" s="282" t="str">
        <f>IF(AND('Mapa final'!#REF!="Muy Alta",'Mapa final'!#REF!="Mayor"),CONCATENATE("R3C",'Mapa final'!#REF!),"")</f>
        <v>#ERROR!</v>
      </c>
      <c r="AE8" s="282" t="str">
        <f>IF(AND('Mapa final'!#REF!="Muy Alta",'Mapa final'!#REF!="Mayor"),CONCATENATE("R3C",'Mapa final'!#REF!),"")</f>
        <v>#ERROR!</v>
      </c>
      <c r="AF8" s="282" t="str">
        <f>IF(AND('Mapa final'!#REF!="Muy Alta",'Mapa final'!#REF!="Mayor"),CONCATENATE("R3C",'Mapa final'!#REF!),"")</f>
        <v>#ERROR!</v>
      </c>
      <c r="AG8" s="283" t="str">
        <f>IF(AND('Mapa final'!#REF!="Muy Alta",'Mapa final'!#REF!="Mayor"),CONCATENATE("R3C",'Mapa final'!#REF!),"")</f>
        <v>#ERROR!</v>
      </c>
      <c r="AH8" s="287" t="str">
        <f>IF(AND('Mapa final'!#REF!="Muy Alta",'Mapa final'!#REF!="Catastrófico"),CONCATENATE("R3C",'Mapa final'!#REF!),"")</f>
        <v>#ERROR!</v>
      </c>
      <c r="AI8" s="284" t="str">
        <f>IF(AND('Mapa final'!$AD$32="Muy Alta",'Mapa final'!$AF$32="Catastrófico"),CONCATENATE("R3C",'Mapa final'!$T$32),"")</f>
        <v/>
      </c>
      <c r="AJ8" s="284" t="str">
        <f>IF(AND('Mapa final'!#REF!="Muy Alta",'Mapa final'!#REF!="Catastrófico"),CONCATENATE("R3C",'Mapa final'!#REF!),"")</f>
        <v>#ERROR!</v>
      </c>
      <c r="AK8" s="284" t="str">
        <f>IF(AND('Mapa final'!#REF!="Muy Alta",'Mapa final'!#REF!="Catastrófico"),CONCATENATE("R3C",'Mapa final'!#REF!),"")</f>
        <v>#ERROR!</v>
      </c>
      <c r="AL8" s="284" t="str">
        <f>IF(AND('Mapa final'!#REF!="Muy Alta",'Mapa final'!#REF!="Catastrófico"),CONCATENATE("R3C",'Mapa final'!#REF!),"")</f>
        <v>#ERROR!</v>
      </c>
      <c r="AM8" s="285" t="str">
        <f>IF(AND('Mapa final'!#REF!="Muy Alta",'Mapa final'!#REF!="Catastrófico"),CONCATENATE("R3C",'Mapa final'!#REF!),"")</f>
        <v>#ERROR!</v>
      </c>
      <c r="AN8" s="1"/>
      <c r="AO8" s="247"/>
      <c r="AT8" s="248"/>
      <c r="AU8" s="1"/>
      <c r="AV8" s="1"/>
      <c r="AW8" s="1"/>
      <c r="AX8" s="1"/>
      <c r="AY8" s="1"/>
      <c r="AZ8" s="1"/>
      <c r="BA8" s="1"/>
      <c r="BB8" s="1"/>
      <c r="BC8" s="1"/>
      <c r="BD8" s="1"/>
      <c r="BE8" s="1"/>
      <c r="BF8" s="1"/>
      <c r="BG8" s="1"/>
      <c r="BH8" s="1"/>
      <c r="BI8" s="1"/>
    </row>
    <row r="9" ht="15.0" customHeight="1">
      <c r="A9" s="1"/>
      <c r="B9" s="227"/>
      <c r="D9" s="9"/>
      <c r="E9" s="23"/>
      <c r="I9" s="9"/>
      <c r="J9" s="286" t="str">
        <f>IF(AND('Mapa final'!#REF!="Muy Alta",'Mapa final'!#REF!="Leve"),CONCATENATE("R4C",'Mapa final'!#REF!),"")</f>
        <v>#ERROR!</v>
      </c>
      <c r="K9" s="282" t="str">
        <f>IF(AND('Mapa final'!#REF!="Muy Alta",'Mapa final'!#REF!="Leve"),CONCATENATE("R4C",'Mapa final'!#REF!),"")</f>
        <v>#ERROR!</v>
      </c>
      <c r="L9" s="282" t="str">
        <f>IF(AND('Mapa final'!#REF!="Muy Alta",'Mapa final'!#REF!="Leve"),CONCATENATE("R4C",'Mapa final'!#REF!),"")</f>
        <v>#ERROR!</v>
      </c>
      <c r="M9" s="282" t="str">
        <f>IF(AND('Mapa final'!#REF!="Muy Alta",'Mapa final'!#REF!="Leve"),CONCATENATE("R4C",'Mapa final'!#REF!),"")</f>
        <v>#ERROR!</v>
      </c>
      <c r="N9" s="282" t="str">
        <f>IF(AND('Mapa final'!#REF!="Muy Alta",'Mapa final'!#REF!="Leve"),CONCATENATE("R4C",'Mapa final'!#REF!),"")</f>
        <v>#ERROR!</v>
      </c>
      <c r="O9" s="283" t="str">
        <f>IF(AND('Mapa final'!#REF!="Muy Alta",'Mapa final'!#REF!="Leve"),CONCATENATE("R4C",'Mapa final'!#REF!),"")</f>
        <v>#ERROR!</v>
      </c>
      <c r="P9" s="286" t="str">
        <f>IF(AND('Mapa final'!#REF!="Muy Alta",'Mapa final'!#REF!="Menor"),CONCATENATE("R4C",'Mapa final'!#REF!),"")</f>
        <v>#ERROR!</v>
      </c>
      <c r="Q9" s="282" t="str">
        <f>IF(AND('Mapa final'!#REF!="Muy Alta",'Mapa final'!#REF!="Menor"),CONCATENATE("R4C",'Mapa final'!#REF!),"")</f>
        <v>#ERROR!</v>
      </c>
      <c r="R9" s="282" t="str">
        <f>IF(AND('Mapa final'!#REF!="Muy Alta",'Mapa final'!#REF!="Menor"),CONCATENATE("R4C",'Mapa final'!#REF!),"")</f>
        <v>#ERROR!</v>
      </c>
      <c r="S9" s="282" t="str">
        <f>IF(AND('Mapa final'!#REF!="Muy Alta",'Mapa final'!#REF!="Menor"),CONCATENATE("R4C",'Mapa final'!#REF!),"")</f>
        <v>#ERROR!</v>
      </c>
      <c r="T9" s="282" t="str">
        <f>IF(AND('Mapa final'!#REF!="Muy Alta",'Mapa final'!#REF!="Menor"),CONCATENATE("R4C",'Mapa final'!#REF!),"")</f>
        <v>#ERROR!</v>
      </c>
      <c r="U9" s="283" t="str">
        <f>IF(AND('Mapa final'!#REF!="Muy Alta",'Mapa final'!#REF!="Menor"),CONCATENATE("R4C",'Mapa final'!#REF!),"")</f>
        <v>#ERROR!</v>
      </c>
      <c r="V9" s="286" t="str">
        <f>IF(AND('Mapa final'!#REF!="Muy Alta",'Mapa final'!#REF!="Moderado"),CONCATENATE("R4C",'Mapa final'!#REF!),"")</f>
        <v>#ERROR!</v>
      </c>
      <c r="W9" s="282" t="str">
        <f>IF(AND('Mapa final'!#REF!="Muy Alta",'Mapa final'!#REF!="Moderado"),CONCATENATE("R4C",'Mapa final'!#REF!),"")</f>
        <v>#ERROR!</v>
      </c>
      <c r="X9" s="282" t="str">
        <f>IF(AND('Mapa final'!#REF!="Muy Alta",'Mapa final'!#REF!="Moderado"),CONCATENATE("R4C",'Mapa final'!#REF!),"")</f>
        <v>#ERROR!</v>
      </c>
      <c r="Y9" s="282" t="str">
        <f>IF(AND('Mapa final'!#REF!="Muy Alta",'Mapa final'!#REF!="Moderado"),CONCATENATE("R4C",'Mapa final'!#REF!),"")</f>
        <v>#ERROR!</v>
      </c>
      <c r="Z9" s="282" t="str">
        <f>IF(AND('Mapa final'!#REF!="Muy Alta",'Mapa final'!#REF!="Moderado"),CONCATENATE("R4C",'Mapa final'!#REF!),"")</f>
        <v>#ERROR!</v>
      </c>
      <c r="AA9" s="283" t="str">
        <f>IF(AND('Mapa final'!#REF!="Muy Alta",'Mapa final'!#REF!="Moderado"),CONCATENATE("R4C",'Mapa final'!#REF!),"")</f>
        <v>#ERROR!</v>
      </c>
      <c r="AB9" s="286" t="str">
        <f>IF(AND('Mapa final'!#REF!="Muy Alta",'Mapa final'!#REF!="Mayor"),CONCATENATE("R4C",'Mapa final'!#REF!),"")</f>
        <v>#ERROR!</v>
      </c>
      <c r="AC9" s="282" t="str">
        <f>IF(AND('Mapa final'!#REF!="Muy Alta",'Mapa final'!#REF!="Mayor"),CONCATENATE("R4C",'Mapa final'!#REF!),"")</f>
        <v>#ERROR!</v>
      </c>
      <c r="AD9" s="282" t="str">
        <f>IF(AND('Mapa final'!#REF!="Muy Alta",'Mapa final'!#REF!="Mayor"),CONCATENATE("R4C",'Mapa final'!#REF!),"")</f>
        <v>#ERROR!</v>
      </c>
      <c r="AE9" s="282" t="str">
        <f>IF(AND('Mapa final'!#REF!="Muy Alta",'Mapa final'!#REF!="Mayor"),CONCATENATE("R4C",'Mapa final'!#REF!),"")</f>
        <v>#ERROR!</v>
      </c>
      <c r="AF9" s="282" t="str">
        <f>IF(AND('Mapa final'!#REF!="Muy Alta",'Mapa final'!#REF!="Mayor"),CONCATENATE("R4C",'Mapa final'!#REF!),"")</f>
        <v>#ERROR!</v>
      </c>
      <c r="AG9" s="283" t="str">
        <f>IF(AND('Mapa final'!#REF!="Muy Alta",'Mapa final'!#REF!="Mayor"),CONCATENATE("R4C",'Mapa final'!#REF!),"")</f>
        <v>#ERROR!</v>
      </c>
      <c r="AH9" s="287" t="str">
        <f>IF(AND('Mapa final'!#REF!="Muy Alta",'Mapa final'!#REF!="Catastrófico"),CONCATENATE("R4C",'Mapa final'!#REF!),"")</f>
        <v>#ERROR!</v>
      </c>
      <c r="AI9" s="284" t="str">
        <f>IF(AND('Mapa final'!#REF!="Muy Alta",'Mapa final'!#REF!="Catastrófico"),CONCATENATE("R4C",'Mapa final'!#REF!),"")</f>
        <v>#ERROR!</v>
      </c>
      <c r="AJ9" s="284" t="str">
        <f>IF(AND('Mapa final'!#REF!="Muy Alta",'Mapa final'!#REF!="Catastrófico"),CONCATENATE("R4C",'Mapa final'!#REF!),"")</f>
        <v>#ERROR!</v>
      </c>
      <c r="AK9" s="284" t="str">
        <f>IF(AND('Mapa final'!#REF!="Muy Alta",'Mapa final'!#REF!="Catastrófico"),CONCATENATE("R4C",'Mapa final'!#REF!),"")</f>
        <v>#ERROR!</v>
      </c>
      <c r="AL9" s="284" t="str">
        <f>IF(AND('Mapa final'!#REF!="Muy Alta",'Mapa final'!#REF!="Catastrófico"),CONCATENATE("R4C",'Mapa final'!#REF!),"")</f>
        <v>#ERROR!</v>
      </c>
      <c r="AM9" s="285" t="str">
        <f>IF(AND('Mapa final'!#REF!="Muy Alta",'Mapa final'!#REF!="Catastrófico"),CONCATENATE("R4C",'Mapa final'!#REF!),"")</f>
        <v>#ERROR!</v>
      </c>
      <c r="AN9" s="1"/>
      <c r="AO9" s="247"/>
      <c r="AT9" s="248"/>
      <c r="AU9" s="1"/>
      <c r="AV9" s="1"/>
      <c r="AW9" s="1"/>
      <c r="AX9" s="1"/>
      <c r="AY9" s="1"/>
      <c r="AZ9" s="1"/>
      <c r="BA9" s="1"/>
      <c r="BB9" s="1"/>
      <c r="BC9" s="1"/>
      <c r="BD9" s="1"/>
      <c r="BE9" s="1"/>
      <c r="BF9" s="1"/>
      <c r="BG9" s="1"/>
      <c r="BH9" s="1"/>
      <c r="BI9" s="1"/>
    </row>
    <row r="10" ht="15.0" customHeight="1">
      <c r="A10" s="1"/>
      <c r="B10" s="227"/>
      <c r="D10" s="9"/>
      <c r="E10" s="23"/>
      <c r="I10" s="9"/>
      <c r="J10" s="286" t="str">
        <f>IF(AND('Mapa final'!#REF!="Muy Alta",'Mapa final'!#REF!="Leve"),CONCATENATE("R5C",'Mapa final'!#REF!),"")</f>
        <v>#ERROR!</v>
      </c>
      <c r="K10" s="282" t="str">
        <f>IF(AND('Mapa final'!#REF!="Muy Alta",'Mapa final'!#REF!="Leve"),CONCATENATE("R5C",'Mapa final'!#REF!),"")</f>
        <v>#ERROR!</v>
      </c>
      <c r="L10" s="282" t="str">
        <f>IF(AND('Mapa final'!#REF!="Muy Alta",'Mapa final'!#REF!="Leve"),CONCATENATE("R5C",'Mapa final'!#REF!),"")</f>
        <v>#ERROR!</v>
      </c>
      <c r="M10" s="282" t="str">
        <f>IF(AND('Mapa final'!#REF!="Muy Alta",'Mapa final'!#REF!="Leve"),CONCATENATE("R5C",'Mapa final'!#REF!),"")</f>
        <v>#ERROR!</v>
      </c>
      <c r="N10" s="282" t="str">
        <f>IF(AND('Mapa final'!#REF!="Muy Alta",'Mapa final'!#REF!="Leve"),CONCATENATE("R5C",'Mapa final'!#REF!),"")</f>
        <v>#ERROR!</v>
      </c>
      <c r="O10" s="283" t="str">
        <f>IF(AND('Mapa final'!#REF!="Muy Alta",'Mapa final'!#REF!="Leve"),CONCATENATE("R5C",'Mapa final'!#REF!),"")</f>
        <v>#ERROR!</v>
      </c>
      <c r="P10" s="286" t="str">
        <f>IF(AND('Mapa final'!#REF!="Muy Alta",'Mapa final'!#REF!="Menor"),CONCATENATE("R5C",'Mapa final'!#REF!),"")</f>
        <v>#ERROR!</v>
      </c>
      <c r="Q10" s="282" t="str">
        <f>IF(AND('Mapa final'!#REF!="Muy Alta",'Mapa final'!#REF!="Menor"),CONCATENATE("R5C",'Mapa final'!#REF!),"")</f>
        <v>#ERROR!</v>
      </c>
      <c r="R10" s="282" t="str">
        <f>IF(AND('Mapa final'!#REF!="Muy Alta",'Mapa final'!#REF!="Menor"),CONCATENATE("R5C",'Mapa final'!#REF!),"")</f>
        <v>#ERROR!</v>
      </c>
      <c r="S10" s="282" t="str">
        <f>IF(AND('Mapa final'!#REF!="Muy Alta",'Mapa final'!#REF!="Menor"),CONCATENATE("R5C",'Mapa final'!#REF!),"")</f>
        <v>#ERROR!</v>
      </c>
      <c r="T10" s="282" t="str">
        <f>IF(AND('Mapa final'!#REF!="Muy Alta",'Mapa final'!#REF!="Menor"),CONCATENATE("R5C",'Mapa final'!#REF!),"")</f>
        <v>#ERROR!</v>
      </c>
      <c r="U10" s="283" t="str">
        <f>IF(AND('Mapa final'!#REF!="Muy Alta",'Mapa final'!#REF!="Menor"),CONCATENATE("R5C",'Mapa final'!#REF!),"")</f>
        <v>#ERROR!</v>
      </c>
      <c r="V10" s="286" t="str">
        <f>IF(AND('Mapa final'!#REF!="Muy Alta",'Mapa final'!#REF!="Moderado"),CONCATENATE("R5C",'Mapa final'!#REF!),"")</f>
        <v>#ERROR!</v>
      </c>
      <c r="W10" s="282" t="str">
        <f>IF(AND('Mapa final'!#REF!="Muy Alta",'Mapa final'!#REF!="Moderado"),CONCATENATE("R5C",'Mapa final'!#REF!),"")</f>
        <v>#ERROR!</v>
      </c>
      <c r="X10" s="282" t="str">
        <f>IF(AND('Mapa final'!#REF!="Muy Alta",'Mapa final'!#REF!="Moderado"),CONCATENATE("R5C",'Mapa final'!#REF!),"")</f>
        <v>#ERROR!</v>
      </c>
      <c r="Y10" s="282" t="str">
        <f>IF(AND('Mapa final'!#REF!="Muy Alta",'Mapa final'!#REF!="Moderado"),CONCATENATE("R5C",'Mapa final'!#REF!),"")</f>
        <v>#ERROR!</v>
      </c>
      <c r="Z10" s="282" t="str">
        <f>IF(AND('Mapa final'!#REF!="Muy Alta",'Mapa final'!#REF!="Moderado"),CONCATENATE("R5C",'Mapa final'!#REF!),"")</f>
        <v>#ERROR!</v>
      </c>
      <c r="AA10" s="283" t="str">
        <f>IF(AND('Mapa final'!#REF!="Muy Alta",'Mapa final'!#REF!="Moderado"),CONCATENATE("R5C",'Mapa final'!#REF!),"")</f>
        <v>#ERROR!</v>
      </c>
      <c r="AB10" s="286" t="str">
        <f>IF(AND('Mapa final'!#REF!="Muy Alta",'Mapa final'!#REF!="Mayor"),CONCATENATE("R5C",'Mapa final'!#REF!),"")</f>
        <v>#ERROR!</v>
      </c>
      <c r="AC10" s="282" t="str">
        <f>IF(AND('Mapa final'!#REF!="Muy Alta",'Mapa final'!#REF!="Mayor"),CONCATENATE("R5C",'Mapa final'!#REF!),"")</f>
        <v>#ERROR!</v>
      </c>
      <c r="AD10" s="282" t="str">
        <f>IF(AND('Mapa final'!#REF!="Muy Alta",'Mapa final'!#REF!="Mayor"),CONCATENATE("R5C",'Mapa final'!#REF!),"")</f>
        <v>#ERROR!</v>
      </c>
      <c r="AE10" s="282" t="str">
        <f>IF(AND('Mapa final'!#REF!="Muy Alta",'Mapa final'!#REF!="Mayor"),CONCATENATE("R5C",'Mapa final'!#REF!),"")</f>
        <v>#ERROR!</v>
      </c>
      <c r="AF10" s="282" t="str">
        <f>IF(AND('Mapa final'!#REF!="Muy Alta",'Mapa final'!#REF!="Mayor"),CONCATENATE("R5C",'Mapa final'!#REF!),"")</f>
        <v>#ERROR!</v>
      </c>
      <c r="AG10" s="283" t="str">
        <f>IF(AND('Mapa final'!#REF!="Muy Alta",'Mapa final'!#REF!="Mayor"),CONCATENATE("R5C",'Mapa final'!#REF!),"")</f>
        <v>#ERROR!</v>
      </c>
      <c r="AH10" s="287" t="str">
        <f>IF(AND('Mapa final'!#REF!="Muy Alta",'Mapa final'!#REF!="Catastrófico"),CONCATENATE("R5C",'Mapa final'!#REF!),"")</f>
        <v>#ERROR!</v>
      </c>
      <c r="AI10" s="284" t="str">
        <f>IF(AND('Mapa final'!#REF!="Muy Alta",'Mapa final'!#REF!="Catastrófico"),CONCATENATE("R5C",'Mapa final'!#REF!),"")</f>
        <v>#ERROR!</v>
      </c>
      <c r="AJ10" s="284" t="str">
        <f>IF(AND('Mapa final'!#REF!="Muy Alta",'Mapa final'!#REF!="Catastrófico"),CONCATENATE("R5C",'Mapa final'!#REF!),"")</f>
        <v>#ERROR!</v>
      </c>
      <c r="AK10" s="284" t="str">
        <f>IF(AND('Mapa final'!#REF!="Muy Alta",'Mapa final'!#REF!="Catastrófico"),CONCATENATE("R5C",'Mapa final'!#REF!),"")</f>
        <v>#ERROR!</v>
      </c>
      <c r="AL10" s="284" t="str">
        <f>IF(AND('Mapa final'!#REF!="Muy Alta",'Mapa final'!#REF!="Catastrófico"),CONCATENATE("R5C",'Mapa final'!#REF!),"")</f>
        <v>#ERROR!</v>
      </c>
      <c r="AM10" s="285" t="str">
        <f>IF(AND('Mapa final'!#REF!="Muy Alta",'Mapa final'!#REF!="Catastrófico"),CONCATENATE("R5C",'Mapa final'!#REF!),"")</f>
        <v>#ERROR!</v>
      </c>
      <c r="AN10" s="1"/>
      <c r="AO10" s="247"/>
      <c r="AT10" s="248"/>
      <c r="AU10" s="1"/>
      <c r="AV10" s="1"/>
      <c r="AW10" s="1"/>
      <c r="AX10" s="1"/>
      <c r="AY10" s="1"/>
      <c r="AZ10" s="1"/>
      <c r="BA10" s="1"/>
      <c r="BB10" s="1"/>
      <c r="BC10" s="1"/>
      <c r="BD10" s="1"/>
      <c r="BE10" s="1"/>
      <c r="BF10" s="1"/>
      <c r="BG10" s="1"/>
      <c r="BH10" s="1"/>
      <c r="BI10" s="1"/>
    </row>
    <row r="11" ht="15.0" customHeight="1">
      <c r="A11" s="1"/>
      <c r="B11" s="227"/>
      <c r="D11" s="9"/>
      <c r="E11" s="23"/>
      <c r="I11" s="9"/>
      <c r="J11" s="286" t="str">
        <f>IF(AND('Mapa final'!#REF!="Muy Alta",'Mapa final'!#REF!="Leve"),CONCATENATE("R6C",'Mapa final'!#REF!),"")</f>
        <v>#ERROR!</v>
      </c>
      <c r="K11" s="282" t="str">
        <f>IF(AND('Mapa final'!#REF!="Muy Alta",'Mapa final'!#REF!="Leve"),CONCATENATE("R6C",'Mapa final'!#REF!),"")</f>
        <v>#ERROR!</v>
      </c>
      <c r="L11" s="282" t="str">
        <f>IF(AND('Mapa final'!#REF!="Muy Alta",'Mapa final'!#REF!="Leve"),CONCATENATE("R6C",'Mapa final'!#REF!),"")</f>
        <v>#ERROR!</v>
      </c>
      <c r="M11" s="282" t="str">
        <f>IF(AND('Mapa final'!#REF!="Muy Alta",'Mapa final'!#REF!="Leve"),CONCATENATE("R6C",'Mapa final'!#REF!),"")</f>
        <v>#ERROR!</v>
      </c>
      <c r="N11" s="282" t="str">
        <f>IF(AND('Mapa final'!#REF!="Muy Alta",'Mapa final'!#REF!="Leve"),CONCATENATE("R6C",'Mapa final'!#REF!),"")</f>
        <v>#ERROR!</v>
      </c>
      <c r="O11" s="283" t="str">
        <f>IF(AND('Mapa final'!#REF!="Muy Alta",'Mapa final'!#REF!="Leve"),CONCATENATE("R6C",'Mapa final'!#REF!),"")</f>
        <v>#ERROR!</v>
      </c>
      <c r="P11" s="286" t="str">
        <f>IF(AND('Mapa final'!#REF!="Muy Alta",'Mapa final'!#REF!="Menor"),CONCATENATE("R6C",'Mapa final'!#REF!),"")</f>
        <v>#ERROR!</v>
      </c>
      <c r="Q11" s="282" t="str">
        <f>IF(AND('Mapa final'!#REF!="Muy Alta",'Mapa final'!#REF!="Menor"),CONCATENATE("R6C",'Mapa final'!#REF!),"")</f>
        <v>#ERROR!</v>
      </c>
      <c r="R11" s="282" t="str">
        <f>IF(AND('Mapa final'!#REF!="Muy Alta",'Mapa final'!#REF!="Menor"),CONCATENATE("R6C",'Mapa final'!#REF!),"")</f>
        <v>#ERROR!</v>
      </c>
      <c r="S11" s="282" t="str">
        <f>IF(AND('Mapa final'!#REF!="Muy Alta",'Mapa final'!#REF!="Menor"),CONCATENATE("R6C",'Mapa final'!#REF!),"")</f>
        <v>#ERROR!</v>
      </c>
      <c r="T11" s="282" t="str">
        <f>IF(AND('Mapa final'!#REF!="Muy Alta",'Mapa final'!#REF!="Menor"),CONCATENATE("R6C",'Mapa final'!#REF!),"")</f>
        <v>#ERROR!</v>
      </c>
      <c r="U11" s="283" t="str">
        <f>IF(AND('Mapa final'!#REF!="Muy Alta",'Mapa final'!#REF!="Menor"),CONCATENATE("R6C",'Mapa final'!#REF!),"")</f>
        <v>#ERROR!</v>
      </c>
      <c r="V11" s="286" t="str">
        <f>IF(AND('Mapa final'!#REF!="Muy Alta",'Mapa final'!#REF!="Moderado"),CONCATENATE("R6C",'Mapa final'!#REF!),"")</f>
        <v>#ERROR!</v>
      </c>
      <c r="W11" s="282" t="str">
        <f>IF(AND('Mapa final'!#REF!="Muy Alta",'Mapa final'!#REF!="Moderado"),CONCATENATE("R6C",'Mapa final'!#REF!),"")</f>
        <v>#ERROR!</v>
      </c>
      <c r="X11" s="282" t="str">
        <f>IF(AND('Mapa final'!#REF!="Muy Alta",'Mapa final'!#REF!="Moderado"),CONCATENATE("R6C",'Mapa final'!#REF!),"")</f>
        <v>#ERROR!</v>
      </c>
      <c r="Y11" s="282" t="str">
        <f>IF(AND('Mapa final'!#REF!="Muy Alta",'Mapa final'!#REF!="Moderado"),CONCATENATE("R6C",'Mapa final'!#REF!),"")</f>
        <v>#ERROR!</v>
      </c>
      <c r="Z11" s="282" t="str">
        <f>IF(AND('Mapa final'!#REF!="Muy Alta",'Mapa final'!#REF!="Moderado"),CONCATENATE("R6C",'Mapa final'!#REF!),"")</f>
        <v>#ERROR!</v>
      </c>
      <c r="AA11" s="283" t="str">
        <f>IF(AND('Mapa final'!#REF!="Muy Alta",'Mapa final'!#REF!="Moderado"),CONCATENATE("R6C",'Mapa final'!#REF!),"")</f>
        <v>#ERROR!</v>
      </c>
      <c r="AB11" s="286" t="str">
        <f>IF(AND('Mapa final'!#REF!="Muy Alta",'Mapa final'!#REF!="Mayor"),CONCATENATE("R6C",'Mapa final'!#REF!),"")</f>
        <v>#ERROR!</v>
      </c>
      <c r="AC11" s="282" t="str">
        <f>IF(AND('Mapa final'!#REF!="Muy Alta",'Mapa final'!#REF!="Mayor"),CONCATENATE("R6C",'Mapa final'!#REF!),"")</f>
        <v>#ERROR!</v>
      </c>
      <c r="AD11" s="282" t="str">
        <f>IF(AND('Mapa final'!#REF!="Muy Alta",'Mapa final'!#REF!="Mayor"),CONCATENATE("R6C",'Mapa final'!#REF!),"")</f>
        <v>#ERROR!</v>
      </c>
      <c r="AE11" s="282" t="str">
        <f>IF(AND('Mapa final'!#REF!="Muy Alta",'Mapa final'!#REF!="Mayor"),CONCATENATE("R6C",'Mapa final'!#REF!),"")</f>
        <v>#ERROR!</v>
      </c>
      <c r="AF11" s="282" t="str">
        <f>IF(AND('Mapa final'!#REF!="Muy Alta",'Mapa final'!#REF!="Mayor"),CONCATENATE("R6C",'Mapa final'!#REF!),"")</f>
        <v>#ERROR!</v>
      </c>
      <c r="AG11" s="283" t="str">
        <f>IF(AND('Mapa final'!#REF!="Muy Alta",'Mapa final'!#REF!="Mayor"),CONCATENATE("R6C",'Mapa final'!#REF!),"")</f>
        <v>#ERROR!</v>
      </c>
      <c r="AH11" s="287" t="str">
        <f>IF(AND('Mapa final'!#REF!="Muy Alta",'Mapa final'!#REF!="Catastrófico"),CONCATENATE("R6C",'Mapa final'!#REF!),"")</f>
        <v>#ERROR!</v>
      </c>
      <c r="AI11" s="284" t="str">
        <f>IF(AND('Mapa final'!#REF!="Muy Alta",'Mapa final'!#REF!="Catastrófico"),CONCATENATE("R6C",'Mapa final'!#REF!),"")</f>
        <v>#ERROR!</v>
      </c>
      <c r="AJ11" s="284" t="str">
        <f>IF(AND('Mapa final'!#REF!="Muy Alta",'Mapa final'!#REF!="Catastrófico"),CONCATENATE("R6C",'Mapa final'!#REF!),"")</f>
        <v>#ERROR!</v>
      </c>
      <c r="AK11" s="284" t="str">
        <f>IF(AND('Mapa final'!#REF!="Muy Alta",'Mapa final'!#REF!="Catastrófico"),CONCATENATE("R6C",'Mapa final'!#REF!),"")</f>
        <v>#ERROR!</v>
      </c>
      <c r="AL11" s="284" t="str">
        <f>IF(AND('Mapa final'!#REF!="Muy Alta",'Mapa final'!#REF!="Catastrófico"),CONCATENATE("R6C",'Mapa final'!#REF!),"")</f>
        <v>#ERROR!</v>
      </c>
      <c r="AM11" s="285" t="str">
        <f>IF(AND('Mapa final'!#REF!="Muy Alta",'Mapa final'!#REF!="Catastrófico"),CONCATENATE("R6C",'Mapa final'!#REF!),"")</f>
        <v>#ERROR!</v>
      </c>
      <c r="AN11" s="1"/>
      <c r="AO11" s="247"/>
      <c r="AT11" s="248"/>
      <c r="AU11" s="1"/>
      <c r="AV11" s="1"/>
      <c r="AW11" s="1"/>
      <c r="AX11" s="1"/>
      <c r="AY11" s="1"/>
      <c r="AZ11" s="1"/>
      <c r="BA11" s="1"/>
      <c r="BB11" s="1"/>
      <c r="BC11" s="1"/>
      <c r="BD11" s="1"/>
      <c r="BE11" s="1"/>
      <c r="BF11" s="1"/>
      <c r="BG11" s="1"/>
      <c r="BH11" s="1"/>
      <c r="BI11" s="1"/>
    </row>
    <row r="12" ht="15.0" customHeight="1">
      <c r="A12" s="1"/>
      <c r="B12" s="227"/>
      <c r="D12" s="9"/>
      <c r="E12" s="23"/>
      <c r="I12" s="9"/>
      <c r="J12" s="286" t="str">
        <f>IF(AND('Mapa final'!#REF!="Muy Alta",'Mapa final'!#REF!="Leve"),CONCATENATE("R7C",'Mapa final'!#REF!),"")</f>
        <v>#ERROR!</v>
      </c>
      <c r="K12" s="282" t="str">
        <f>IF(AND('Mapa final'!#REF!="Muy Alta",'Mapa final'!#REF!="Leve"),CONCATENATE("R7C",'Mapa final'!#REF!),"")</f>
        <v>#ERROR!</v>
      </c>
      <c r="L12" s="282" t="str">
        <f>IF(AND('Mapa final'!#REF!="Muy Alta",'Mapa final'!#REF!="Leve"),CONCATENATE("R7C",'Mapa final'!#REF!),"")</f>
        <v>#ERROR!</v>
      </c>
      <c r="M12" s="282" t="str">
        <f>IF(AND('Mapa final'!#REF!="Muy Alta",'Mapa final'!#REF!="Leve"),CONCATENATE("R7C",'Mapa final'!#REF!),"")</f>
        <v>#ERROR!</v>
      </c>
      <c r="N12" s="282" t="str">
        <f>IF(AND('Mapa final'!#REF!="Muy Alta",'Mapa final'!#REF!="Leve"),CONCATENATE("R7C",'Mapa final'!#REF!),"")</f>
        <v>#ERROR!</v>
      </c>
      <c r="O12" s="283" t="str">
        <f>IF(AND('Mapa final'!#REF!="Muy Alta",'Mapa final'!#REF!="Leve"),CONCATENATE("R7C",'Mapa final'!#REF!),"")</f>
        <v>#ERROR!</v>
      </c>
      <c r="P12" s="286" t="str">
        <f>IF(AND('Mapa final'!#REF!="Muy Alta",'Mapa final'!#REF!="Menor"),CONCATENATE("R7C",'Mapa final'!#REF!),"")</f>
        <v>#ERROR!</v>
      </c>
      <c r="Q12" s="282" t="str">
        <f>IF(AND('Mapa final'!#REF!="Muy Alta",'Mapa final'!#REF!="Menor"),CONCATENATE("R7C",'Mapa final'!#REF!),"")</f>
        <v>#ERROR!</v>
      </c>
      <c r="R12" s="282" t="str">
        <f>IF(AND('Mapa final'!#REF!="Muy Alta",'Mapa final'!#REF!="Menor"),CONCATENATE("R7C",'Mapa final'!#REF!),"")</f>
        <v>#ERROR!</v>
      </c>
      <c r="S12" s="282" t="str">
        <f>IF(AND('Mapa final'!#REF!="Muy Alta",'Mapa final'!#REF!="Menor"),CONCATENATE("R7C",'Mapa final'!#REF!),"")</f>
        <v>#ERROR!</v>
      </c>
      <c r="T12" s="282" t="str">
        <f>IF(AND('Mapa final'!#REF!="Muy Alta",'Mapa final'!#REF!="Menor"),CONCATENATE("R7C",'Mapa final'!#REF!),"")</f>
        <v>#ERROR!</v>
      </c>
      <c r="U12" s="283" t="str">
        <f>IF(AND('Mapa final'!#REF!="Muy Alta",'Mapa final'!#REF!="Menor"),CONCATENATE("R7C",'Mapa final'!#REF!),"")</f>
        <v>#ERROR!</v>
      </c>
      <c r="V12" s="286" t="str">
        <f>IF(AND('Mapa final'!#REF!="Muy Alta",'Mapa final'!#REF!="Moderado"),CONCATENATE("R7C",'Mapa final'!#REF!),"")</f>
        <v>#ERROR!</v>
      </c>
      <c r="W12" s="282" t="str">
        <f>IF(AND('Mapa final'!#REF!="Muy Alta",'Mapa final'!#REF!="Moderado"),CONCATENATE("R7C",'Mapa final'!#REF!),"")</f>
        <v>#ERROR!</v>
      </c>
      <c r="X12" s="282" t="str">
        <f>IF(AND('Mapa final'!#REF!="Muy Alta",'Mapa final'!#REF!="Moderado"),CONCATENATE("R7C",'Mapa final'!#REF!),"")</f>
        <v>#ERROR!</v>
      </c>
      <c r="Y12" s="282" t="str">
        <f>IF(AND('Mapa final'!#REF!="Muy Alta",'Mapa final'!#REF!="Moderado"),CONCATENATE("R7C",'Mapa final'!#REF!),"")</f>
        <v>#ERROR!</v>
      </c>
      <c r="Z12" s="282" t="str">
        <f>IF(AND('Mapa final'!#REF!="Muy Alta",'Mapa final'!#REF!="Moderado"),CONCATENATE("R7C",'Mapa final'!#REF!),"")</f>
        <v>#ERROR!</v>
      </c>
      <c r="AA12" s="283" t="str">
        <f>IF(AND('Mapa final'!#REF!="Muy Alta",'Mapa final'!#REF!="Moderado"),CONCATENATE("R7C",'Mapa final'!#REF!),"")</f>
        <v>#ERROR!</v>
      </c>
      <c r="AB12" s="286" t="str">
        <f>IF(AND('Mapa final'!#REF!="Muy Alta",'Mapa final'!#REF!="Mayor"),CONCATENATE("R7C",'Mapa final'!#REF!),"")</f>
        <v>#ERROR!</v>
      </c>
      <c r="AC12" s="282" t="str">
        <f>IF(AND('Mapa final'!#REF!="Muy Alta",'Mapa final'!#REF!="Mayor"),CONCATENATE("R7C",'Mapa final'!#REF!),"")</f>
        <v>#ERROR!</v>
      </c>
      <c r="AD12" s="282" t="str">
        <f>IF(AND('Mapa final'!#REF!="Muy Alta",'Mapa final'!#REF!="Mayor"),CONCATENATE("R7C",'Mapa final'!#REF!),"")</f>
        <v>#ERROR!</v>
      </c>
      <c r="AE12" s="282" t="str">
        <f>IF(AND('Mapa final'!#REF!="Muy Alta",'Mapa final'!#REF!="Mayor"),CONCATENATE("R7C",'Mapa final'!#REF!),"")</f>
        <v>#ERROR!</v>
      </c>
      <c r="AF12" s="282" t="str">
        <f>IF(AND('Mapa final'!#REF!="Muy Alta",'Mapa final'!#REF!="Mayor"),CONCATENATE("R7C",'Mapa final'!#REF!),"")</f>
        <v>#ERROR!</v>
      </c>
      <c r="AG12" s="283" t="str">
        <f>IF(AND('Mapa final'!#REF!="Muy Alta",'Mapa final'!#REF!="Mayor"),CONCATENATE("R7C",'Mapa final'!#REF!),"")</f>
        <v>#ERROR!</v>
      </c>
      <c r="AH12" s="287" t="str">
        <f>IF(AND('Mapa final'!#REF!="Muy Alta",'Mapa final'!#REF!="Catastrófico"),CONCATENATE("R7C",'Mapa final'!#REF!),"")</f>
        <v>#ERROR!</v>
      </c>
      <c r="AI12" s="284" t="str">
        <f>IF(AND('Mapa final'!#REF!="Muy Alta",'Mapa final'!#REF!="Catastrófico"),CONCATENATE("R7C",'Mapa final'!#REF!),"")</f>
        <v>#ERROR!</v>
      </c>
      <c r="AJ12" s="284" t="str">
        <f>IF(AND('Mapa final'!#REF!="Muy Alta",'Mapa final'!#REF!="Catastrófico"),CONCATENATE("R7C",'Mapa final'!#REF!),"")</f>
        <v>#ERROR!</v>
      </c>
      <c r="AK12" s="284" t="str">
        <f>IF(AND('Mapa final'!#REF!="Muy Alta",'Mapa final'!#REF!="Catastrófico"),CONCATENATE("R7C",'Mapa final'!#REF!),"")</f>
        <v>#ERROR!</v>
      </c>
      <c r="AL12" s="284" t="str">
        <f>IF(AND('Mapa final'!#REF!="Muy Alta",'Mapa final'!#REF!="Catastrófico"),CONCATENATE("R7C",'Mapa final'!#REF!),"")</f>
        <v>#ERROR!</v>
      </c>
      <c r="AM12" s="285" t="str">
        <f>IF(AND('Mapa final'!#REF!="Muy Alta",'Mapa final'!#REF!="Catastrófico"),CONCATENATE("R7C",'Mapa final'!#REF!),"")</f>
        <v>#ERROR!</v>
      </c>
      <c r="AN12" s="1"/>
      <c r="AO12" s="247"/>
      <c r="AT12" s="248"/>
      <c r="AU12" s="1"/>
      <c r="AV12" s="1"/>
      <c r="AW12" s="1"/>
      <c r="AX12" s="1"/>
      <c r="AY12" s="1"/>
      <c r="AZ12" s="1"/>
      <c r="BA12" s="1"/>
      <c r="BB12" s="1"/>
      <c r="BC12" s="1"/>
      <c r="BD12" s="1"/>
      <c r="BE12" s="1"/>
      <c r="BF12" s="1"/>
      <c r="BG12" s="1"/>
      <c r="BH12" s="1"/>
      <c r="BI12" s="1"/>
    </row>
    <row r="13" ht="15.0" customHeight="1">
      <c r="A13" s="1"/>
      <c r="B13" s="227"/>
      <c r="D13" s="9"/>
      <c r="E13" s="23"/>
      <c r="I13" s="9"/>
      <c r="J13" s="286" t="str">
        <f>IF(AND('Mapa final'!#REF!="Muy Alta",'Mapa final'!#REF!="Leve"),CONCATENATE("R8C",'Mapa final'!#REF!),"")</f>
        <v>#ERROR!</v>
      </c>
      <c r="K13" s="282" t="str">
        <f>IF(AND('Mapa final'!#REF!="Muy Alta",'Mapa final'!#REF!="Leve"),CONCATENATE("R8C",'Mapa final'!#REF!),"")</f>
        <v>#ERROR!</v>
      </c>
      <c r="L13" s="282" t="str">
        <f>IF(AND('Mapa final'!#REF!="Muy Alta",'Mapa final'!#REF!="Leve"),CONCATENATE("R8C",'Mapa final'!#REF!),"")</f>
        <v>#ERROR!</v>
      </c>
      <c r="M13" s="282" t="str">
        <f>IF(AND('Mapa final'!#REF!="Muy Alta",'Mapa final'!#REF!="Leve"),CONCATENATE("R8C",'Mapa final'!#REF!),"")</f>
        <v>#ERROR!</v>
      </c>
      <c r="N13" s="282" t="str">
        <f>IF(AND('Mapa final'!#REF!="Muy Alta",'Mapa final'!#REF!="Leve"),CONCATENATE("R8C",'Mapa final'!#REF!),"")</f>
        <v>#ERROR!</v>
      </c>
      <c r="O13" s="283" t="str">
        <f>IF(AND('Mapa final'!#REF!="Muy Alta",'Mapa final'!#REF!="Leve"),CONCATENATE("R8C",'Mapa final'!#REF!),"")</f>
        <v>#ERROR!</v>
      </c>
      <c r="P13" s="286" t="str">
        <f>IF(AND('Mapa final'!#REF!="Muy Alta",'Mapa final'!#REF!="Menor"),CONCATENATE("R8C",'Mapa final'!#REF!),"")</f>
        <v>#ERROR!</v>
      </c>
      <c r="Q13" s="282" t="str">
        <f>IF(AND('Mapa final'!#REF!="Muy Alta",'Mapa final'!#REF!="Menor"),CONCATENATE("R8C",'Mapa final'!#REF!),"")</f>
        <v>#ERROR!</v>
      </c>
      <c r="R13" s="282" t="str">
        <f>IF(AND('Mapa final'!#REF!="Muy Alta",'Mapa final'!#REF!="Menor"),CONCATENATE("R8C",'Mapa final'!#REF!),"")</f>
        <v>#ERROR!</v>
      </c>
      <c r="S13" s="282" t="str">
        <f>IF(AND('Mapa final'!#REF!="Muy Alta",'Mapa final'!#REF!="Menor"),CONCATENATE("R8C",'Mapa final'!#REF!),"")</f>
        <v>#ERROR!</v>
      </c>
      <c r="T13" s="282" t="str">
        <f>IF(AND('Mapa final'!#REF!="Muy Alta",'Mapa final'!#REF!="Menor"),CONCATENATE("R8C",'Mapa final'!#REF!),"")</f>
        <v>#ERROR!</v>
      </c>
      <c r="U13" s="283" t="str">
        <f>IF(AND('Mapa final'!#REF!="Muy Alta",'Mapa final'!#REF!="Menor"),CONCATENATE("R8C",'Mapa final'!#REF!),"")</f>
        <v>#ERROR!</v>
      </c>
      <c r="V13" s="286" t="str">
        <f>IF(AND('Mapa final'!#REF!="Muy Alta",'Mapa final'!#REF!="Moderado"),CONCATENATE("R8C",'Mapa final'!#REF!),"")</f>
        <v>#ERROR!</v>
      </c>
      <c r="W13" s="282" t="str">
        <f>IF(AND('Mapa final'!#REF!="Muy Alta",'Mapa final'!#REF!="Moderado"),CONCATENATE("R8C",'Mapa final'!#REF!),"")</f>
        <v>#ERROR!</v>
      </c>
      <c r="X13" s="282" t="str">
        <f>IF(AND('Mapa final'!#REF!="Muy Alta",'Mapa final'!#REF!="Moderado"),CONCATENATE("R8C",'Mapa final'!#REF!),"")</f>
        <v>#ERROR!</v>
      </c>
      <c r="Y13" s="282" t="str">
        <f>IF(AND('Mapa final'!#REF!="Muy Alta",'Mapa final'!#REF!="Moderado"),CONCATENATE("R8C",'Mapa final'!#REF!),"")</f>
        <v>#ERROR!</v>
      </c>
      <c r="Z13" s="282" t="str">
        <f>IF(AND('Mapa final'!#REF!="Muy Alta",'Mapa final'!#REF!="Moderado"),CONCATENATE("R8C",'Mapa final'!#REF!),"")</f>
        <v>#ERROR!</v>
      </c>
      <c r="AA13" s="283" t="str">
        <f>IF(AND('Mapa final'!#REF!="Muy Alta",'Mapa final'!#REF!="Moderado"),CONCATENATE("R8C",'Mapa final'!#REF!),"")</f>
        <v>#ERROR!</v>
      </c>
      <c r="AB13" s="286" t="str">
        <f>IF(AND('Mapa final'!#REF!="Muy Alta",'Mapa final'!#REF!="Mayor"),CONCATENATE("R8C",'Mapa final'!#REF!),"")</f>
        <v>#ERROR!</v>
      </c>
      <c r="AC13" s="282" t="str">
        <f>IF(AND('Mapa final'!#REF!="Muy Alta",'Mapa final'!#REF!="Mayor"),CONCATENATE("R8C",'Mapa final'!#REF!),"")</f>
        <v>#ERROR!</v>
      </c>
      <c r="AD13" s="282" t="str">
        <f>IF(AND('Mapa final'!#REF!="Muy Alta",'Mapa final'!#REF!="Mayor"),CONCATENATE("R8C",'Mapa final'!#REF!),"")</f>
        <v>#ERROR!</v>
      </c>
      <c r="AE13" s="282" t="str">
        <f>IF(AND('Mapa final'!#REF!="Muy Alta",'Mapa final'!#REF!="Mayor"),CONCATENATE("R8C",'Mapa final'!#REF!),"")</f>
        <v>#ERROR!</v>
      </c>
      <c r="AF13" s="282" t="str">
        <f>IF(AND('Mapa final'!#REF!="Muy Alta",'Mapa final'!#REF!="Mayor"),CONCATENATE("R8C",'Mapa final'!#REF!),"")</f>
        <v>#ERROR!</v>
      </c>
      <c r="AG13" s="283" t="str">
        <f>IF(AND('Mapa final'!#REF!="Muy Alta",'Mapa final'!#REF!="Mayor"),CONCATENATE("R8C",'Mapa final'!#REF!),"")</f>
        <v>#ERROR!</v>
      </c>
      <c r="AH13" s="287" t="str">
        <f>IF(AND('Mapa final'!#REF!="Muy Alta",'Mapa final'!#REF!="Catastrófico"),CONCATENATE("R8C",'Mapa final'!#REF!),"")</f>
        <v>#ERROR!</v>
      </c>
      <c r="AI13" s="284" t="str">
        <f>IF(AND('Mapa final'!#REF!="Muy Alta",'Mapa final'!#REF!="Catastrófico"),CONCATENATE("R8C",'Mapa final'!#REF!),"")</f>
        <v>#ERROR!</v>
      </c>
      <c r="AJ13" s="284" t="str">
        <f>IF(AND('Mapa final'!#REF!="Muy Alta",'Mapa final'!#REF!="Catastrófico"),CONCATENATE("R8C",'Mapa final'!#REF!),"")</f>
        <v>#ERROR!</v>
      </c>
      <c r="AK13" s="284" t="str">
        <f>IF(AND('Mapa final'!#REF!="Muy Alta",'Mapa final'!#REF!="Catastrófico"),CONCATENATE("R8C",'Mapa final'!#REF!),"")</f>
        <v>#ERROR!</v>
      </c>
      <c r="AL13" s="284" t="str">
        <f>IF(AND('Mapa final'!#REF!="Muy Alta",'Mapa final'!#REF!="Catastrófico"),CONCATENATE("R8C",'Mapa final'!#REF!),"")</f>
        <v>#ERROR!</v>
      </c>
      <c r="AM13" s="285" t="str">
        <f>IF(AND('Mapa final'!#REF!="Muy Alta",'Mapa final'!#REF!="Catastrófico"),CONCATENATE("R8C",'Mapa final'!#REF!),"")</f>
        <v>#ERROR!</v>
      </c>
      <c r="AN13" s="1"/>
      <c r="AO13" s="247"/>
      <c r="AT13" s="248"/>
      <c r="AU13" s="1"/>
      <c r="AV13" s="1"/>
      <c r="AW13" s="1"/>
      <c r="AX13" s="1"/>
      <c r="AY13" s="1"/>
      <c r="AZ13" s="1"/>
      <c r="BA13" s="1"/>
      <c r="BB13" s="1"/>
      <c r="BC13" s="1"/>
      <c r="BD13" s="1"/>
      <c r="BE13" s="1"/>
      <c r="BF13" s="1"/>
      <c r="BG13" s="1"/>
      <c r="BH13" s="1"/>
      <c r="BI13" s="1"/>
    </row>
    <row r="14" ht="15.0" customHeight="1">
      <c r="A14" s="1"/>
      <c r="B14" s="227"/>
      <c r="D14" s="9"/>
      <c r="E14" s="23"/>
      <c r="I14" s="9"/>
      <c r="J14" s="286" t="str">
        <f>IF(AND('Mapa final'!#REF!="Muy Alta",'Mapa final'!#REF!="Leve"),CONCATENATE("R9C",'Mapa final'!#REF!),"")</f>
        <v>#ERROR!</v>
      </c>
      <c r="K14" s="282" t="str">
        <f>IF(AND('Mapa final'!#REF!="Muy Alta",'Mapa final'!#REF!="Leve"),CONCATENATE("R9C",'Mapa final'!#REF!),"")</f>
        <v>#ERROR!</v>
      </c>
      <c r="L14" s="282" t="str">
        <f>IF(AND('Mapa final'!#REF!="Muy Alta",'Mapa final'!#REF!="Leve"),CONCATENATE("R9C",'Mapa final'!#REF!),"")</f>
        <v>#ERROR!</v>
      </c>
      <c r="M14" s="282" t="str">
        <f>IF(AND('Mapa final'!#REF!="Muy Alta",'Mapa final'!#REF!="Leve"),CONCATENATE("R9C",'Mapa final'!#REF!),"")</f>
        <v>#ERROR!</v>
      </c>
      <c r="N14" s="282" t="str">
        <f>IF(AND('Mapa final'!#REF!="Muy Alta",'Mapa final'!#REF!="Leve"),CONCATENATE("R9C",'Mapa final'!#REF!),"")</f>
        <v>#ERROR!</v>
      </c>
      <c r="O14" s="283" t="str">
        <f>IF(AND('Mapa final'!#REF!="Muy Alta",'Mapa final'!#REF!="Leve"),CONCATENATE("R9C",'Mapa final'!#REF!),"")</f>
        <v>#ERROR!</v>
      </c>
      <c r="P14" s="286" t="str">
        <f>IF(AND('Mapa final'!#REF!="Muy Alta",'Mapa final'!#REF!="Menor"),CONCATENATE("R9C",'Mapa final'!#REF!),"")</f>
        <v>#ERROR!</v>
      </c>
      <c r="Q14" s="282" t="str">
        <f>IF(AND('Mapa final'!#REF!="Muy Alta",'Mapa final'!#REF!="Menor"),CONCATENATE("R9C",'Mapa final'!#REF!),"")</f>
        <v>#ERROR!</v>
      </c>
      <c r="R14" s="282" t="str">
        <f>IF(AND('Mapa final'!#REF!="Muy Alta",'Mapa final'!#REF!="Menor"),CONCATENATE("R9C",'Mapa final'!#REF!),"")</f>
        <v>#ERROR!</v>
      </c>
      <c r="S14" s="282" t="str">
        <f>IF(AND('Mapa final'!#REF!="Muy Alta",'Mapa final'!#REF!="Menor"),CONCATENATE("R9C",'Mapa final'!#REF!),"")</f>
        <v>#ERROR!</v>
      </c>
      <c r="T14" s="282" t="str">
        <f>IF(AND('Mapa final'!#REF!="Muy Alta",'Mapa final'!#REF!="Menor"),CONCATENATE("R9C",'Mapa final'!#REF!),"")</f>
        <v>#ERROR!</v>
      </c>
      <c r="U14" s="283" t="str">
        <f>IF(AND('Mapa final'!#REF!="Muy Alta",'Mapa final'!#REF!="Menor"),CONCATENATE("R9C",'Mapa final'!#REF!),"")</f>
        <v>#ERROR!</v>
      </c>
      <c r="V14" s="286" t="str">
        <f>IF(AND('Mapa final'!#REF!="Muy Alta",'Mapa final'!#REF!="Moderado"),CONCATENATE("R9C",'Mapa final'!#REF!),"")</f>
        <v>#ERROR!</v>
      </c>
      <c r="W14" s="282" t="str">
        <f>IF(AND('Mapa final'!#REF!="Muy Alta",'Mapa final'!#REF!="Moderado"),CONCATENATE("R9C",'Mapa final'!#REF!),"")</f>
        <v>#ERROR!</v>
      </c>
      <c r="X14" s="282" t="str">
        <f>IF(AND('Mapa final'!#REF!="Muy Alta",'Mapa final'!#REF!="Moderado"),CONCATENATE("R9C",'Mapa final'!#REF!),"")</f>
        <v>#ERROR!</v>
      </c>
      <c r="Y14" s="282" t="str">
        <f>IF(AND('Mapa final'!#REF!="Muy Alta",'Mapa final'!#REF!="Moderado"),CONCATENATE("R9C",'Mapa final'!#REF!),"")</f>
        <v>#ERROR!</v>
      </c>
      <c r="Z14" s="282" t="str">
        <f>IF(AND('Mapa final'!#REF!="Muy Alta",'Mapa final'!#REF!="Moderado"),CONCATENATE("R9C",'Mapa final'!#REF!),"")</f>
        <v>#ERROR!</v>
      </c>
      <c r="AA14" s="283" t="str">
        <f>IF(AND('Mapa final'!#REF!="Muy Alta",'Mapa final'!#REF!="Moderado"),CONCATENATE("R9C",'Mapa final'!#REF!),"")</f>
        <v>#ERROR!</v>
      </c>
      <c r="AB14" s="286" t="str">
        <f>IF(AND('Mapa final'!#REF!="Muy Alta",'Mapa final'!#REF!="Mayor"),CONCATENATE("R9C",'Mapa final'!#REF!),"")</f>
        <v>#ERROR!</v>
      </c>
      <c r="AC14" s="282" t="str">
        <f>IF(AND('Mapa final'!#REF!="Muy Alta",'Mapa final'!#REF!="Mayor"),CONCATENATE("R9C",'Mapa final'!#REF!),"")</f>
        <v>#ERROR!</v>
      </c>
      <c r="AD14" s="282" t="str">
        <f>IF(AND('Mapa final'!#REF!="Muy Alta",'Mapa final'!#REF!="Mayor"),CONCATENATE("R9C",'Mapa final'!#REF!),"")</f>
        <v>#ERROR!</v>
      </c>
      <c r="AE14" s="282" t="str">
        <f>IF(AND('Mapa final'!#REF!="Muy Alta",'Mapa final'!#REF!="Mayor"),CONCATENATE("R9C",'Mapa final'!#REF!),"")</f>
        <v>#ERROR!</v>
      </c>
      <c r="AF14" s="282" t="str">
        <f>IF(AND('Mapa final'!#REF!="Muy Alta",'Mapa final'!#REF!="Mayor"),CONCATENATE("R9C",'Mapa final'!#REF!),"")</f>
        <v>#ERROR!</v>
      </c>
      <c r="AG14" s="283" t="str">
        <f>IF(AND('Mapa final'!#REF!="Muy Alta",'Mapa final'!#REF!="Mayor"),CONCATENATE("R9C",'Mapa final'!#REF!),"")</f>
        <v>#ERROR!</v>
      </c>
      <c r="AH14" s="287" t="str">
        <f>IF(AND('Mapa final'!#REF!="Muy Alta",'Mapa final'!#REF!="Catastrófico"),CONCATENATE("R9C",'Mapa final'!#REF!),"")</f>
        <v>#ERROR!</v>
      </c>
      <c r="AI14" s="284" t="str">
        <f>IF(AND('Mapa final'!#REF!="Muy Alta",'Mapa final'!#REF!="Catastrófico"),CONCATENATE("R9C",'Mapa final'!#REF!),"")</f>
        <v>#ERROR!</v>
      </c>
      <c r="AJ14" s="284" t="str">
        <f>IF(AND('Mapa final'!#REF!="Muy Alta",'Mapa final'!#REF!="Catastrófico"),CONCATENATE("R9C",'Mapa final'!#REF!),"")</f>
        <v>#ERROR!</v>
      </c>
      <c r="AK14" s="284" t="str">
        <f>IF(AND('Mapa final'!#REF!="Muy Alta",'Mapa final'!#REF!="Catastrófico"),CONCATENATE("R9C",'Mapa final'!#REF!),"")</f>
        <v>#ERROR!</v>
      </c>
      <c r="AL14" s="284" t="str">
        <f>IF(AND('Mapa final'!#REF!="Muy Alta",'Mapa final'!#REF!="Catastrófico"),CONCATENATE("R9C",'Mapa final'!#REF!),"")</f>
        <v>#ERROR!</v>
      </c>
      <c r="AM14" s="285" t="str">
        <f>IF(AND('Mapa final'!#REF!="Muy Alta",'Mapa final'!#REF!="Catastrófico"),CONCATENATE("R9C",'Mapa final'!#REF!),"")</f>
        <v>#ERROR!</v>
      </c>
      <c r="AN14" s="1"/>
      <c r="AO14" s="247"/>
      <c r="AT14" s="248"/>
      <c r="AU14" s="1"/>
      <c r="AV14" s="1"/>
      <c r="AW14" s="1"/>
      <c r="AX14" s="1"/>
      <c r="AY14" s="1"/>
      <c r="AZ14" s="1"/>
      <c r="BA14" s="1"/>
      <c r="BB14" s="1"/>
      <c r="BC14" s="1"/>
      <c r="BD14" s="1"/>
      <c r="BE14" s="1"/>
      <c r="BF14" s="1"/>
      <c r="BG14" s="1"/>
      <c r="BH14" s="1"/>
      <c r="BI14" s="1"/>
    </row>
    <row r="15" ht="15.75" customHeight="1">
      <c r="A15" s="1"/>
      <c r="B15" s="227"/>
      <c r="D15" s="9"/>
      <c r="E15" s="253"/>
      <c r="F15" s="254"/>
      <c r="G15" s="254"/>
      <c r="H15" s="254"/>
      <c r="I15" s="255"/>
      <c r="J15" s="288" t="str">
        <f>IF(AND('Mapa final'!#REF!="Muy Alta",'Mapa final'!#REF!="Leve"),CONCATENATE("R10C",'Mapa final'!#REF!),"")</f>
        <v>#ERROR!</v>
      </c>
      <c r="K15" s="289" t="str">
        <f>IF(AND('Mapa final'!#REF!="Muy Alta",'Mapa final'!#REF!="Leve"),CONCATENATE("R10C",'Mapa final'!#REF!),"")</f>
        <v>#ERROR!</v>
      </c>
      <c r="L15" s="289" t="str">
        <f>IF(AND('Mapa final'!#REF!="Muy Alta",'Mapa final'!#REF!="Leve"),CONCATENATE("R10C",'Mapa final'!#REF!),"")</f>
        <v>#ERROR!</v>
      </c>
      <c r="M15" s="289" t="str">
        <f>IF(AND('Mapa final'!#REF!="Muy Alta",'Mapa final'!#REF!="Leve"),CONCATENATE("R10C",'Mapa final'!#REF!),"")</f>
        <v>#ERROR!</v>
      </c>
      <c r="N15" s="289" t="str">
        <f>IF(AND('Mapa final'!#REF!="Muy Alta",'Mapa final'!#REF!="Leve"),CONCATENATE("R10C",'Mapa final'!#REF!),"")</f>
        <v>#ERROR!</v>
      </c>
      <c r="O15" s="290" t="str">
        <f>IF(AND('Mapa final'!#REF!="Muy Alta",'Mapa final'!#REF!="Leve"),CONCATENATE("R10C",'Mapa final'!#REF!),"")</f>
        <v>#ERROR!</v>
      </c>
      <c r="P15" s="288" t="str">
        <f>IF(AND('Mapa final'!#REF!="Muy Alta",'Mapa final'!#REF!="Menor"),CONCATENATE("R10C",'Mapa final'!#REF!),"")</f>
        <v>#ERROR!</v>
      </c>
      <c r="Q15" s="289" t="str">
        <f>IF(AND('Mapa final'!#REF!="Muy Alta",'Mapa final'!#REF!="Menor"),CONCATENATE("R10C",'Mapa final'!#REF!),"")</f>
        <v>#ERROR!</v>
      </c>
      <c r="R15" s="289" t="str">
        <f>IF(AND('Mapa final'!#REF!="Muy Alta",'Mapa final'!#REF!="Menor"),CONCATENATE("R10C",'Mapa final'!#REF!),"")</f>
        <v>#ERROR!</v>
      </c>
      <c r="S15" s="289" t="str">
        <f>IF(AND('Mapa final'!#REF!="Muy Alta",'Mapa final'!#REF!="Menor"),CONCATENATE("R10C",'Mapa final'!#REF!),"")</f>
        <v>#ERROR!</v>
      </c>
      <c r="T15" s="289" t="str">
        <f>IF(AND('Mapa final'!#REF!="Muy Alta",'Mapa final'!#REF!="Menor"),CONCATENATE("R10C",'Mapa final'!#REF!),"")</f>
        <v>#ERROR!</v>
      </c>
      <c r="U15" s="290" t="str">
        <f>IF(AND('Mapa final'!#REF!="Muy Alta",'Mapa final'!#REF!="Menor"),CONCATENATE("R10C",'Mapa final'!#REF!),"")</f>
        <v>#ERROR!</v>
      </c>
      <c r="V15" s="288" t="str">
        <f>IF(AND('Mapa final'!#REF!="Muy Alta",'Mapa final'!#REF!="Moderado"),CONCATENATE("R10C",'Mapa final'!#REF!),"")</f>
        <v>#ERROR!</v>
      </c>
      <c r="W15" s="289" t="str">
        <f>IF(AND('Mapa final'!#REF!="Muy Alta",'Mapa final'!#REF!="Moderado"),CONCATENATE("R10C",'Mapa final'!#REF!),"")</f>
        <v>#ERROR!</v>
      </c>
      <c r="X15" s="289" t="str">
        <f>IF(AND('Mapa final'!#REF!="Muy Alta",'Mapa final'!#REF!="Moderado"),CONCATENATE("R10C",'Mapa final'!#REF!),"")</f>
        <v>#ERROR!</v>
      </c>
      <c r="Y15" s="289" t="str">
        <f>IF(AND('Mapa final'!#REF!="Muy Alta",'Mapa final'!#REF!="Moderado"),CONCATENATE("R10C",'Mapa final'!#REF!),"")</f>
        <v>#ERROR!</v>
      </c>
      <c r="Z15" s="289" t="str">
        <f>IF(AND('Mapa final'!#REF!="Muy Alta",'Mapa final'!#REF!="Moderado"),CONCATENATE("R10C",'Mapa final'!#REF!),"")</f>
        <v>#ERROR!</v>
      </c>
      <c r="AA15" s="290" t="str">
        <f>IF(AND('Mapa final'!#REF!="Muy Alta",'Mapa final'!#REF!="Moderado"),CONCATENATE("R10C",'Mapa final'!#REF!),"")</f>
        <v>#ERROR!</v>
      </c>
      <c r="AB15" s="288" t="str">
        <f>IF(AND('Mapa final'!#REF!="Muy Alta",'Mapa final'!#REF!="Mayor"),CONCATENATE("R10C",'Mapa final'!#REF!),"")</f>
        <v>#ERROR!</v>
      </c>
      <c r="AC15" s="289" t="str">
        <f>IF(AND('Mapa final'!#REF!="Muy Alta",'Mapa final'!#REF!="Mayor"),CONCATENATE("R10C",'Mapa final'!#REF!),"")</f>
        <v>#ERROR!</v>
      </c>
      <c r="AD15" s="289" t="str">
        <f>IF(AND('Mapa final'!#REF!="Muy Alta",'Mapa final'!#REF!="Mayor"),CONCATENATE("R10C",'Mapa final'!#REF!),"")</f>
        <v>#ERROR!</v>
      </c>
      <c r="AE15" s="289" t="str">
        <f>IF(AND('Mapa final'!#REF!="Muy Alta",'Mapa final'!#REF!="Mayor"),CONCATENATE("R10C",'Mapa final'!#REF!),"")</f>
        <v>#ERROR!</v>
      </c>
      <c r="AF15" s="289" t="str">
        <f>IF(AND('Mapa final'!#REF!="Muy Alta",'Mapa final'!#REF!="Mayor"),CONCATENATE("R10C",'Mapa final'!#REF!),"")</f>
        <v>#ERROR!</v>
      </c>
      <c r="AG15" s="290" t="str">
        <f>IF(AND('Mapa final'!#REF!="Muy Alta",'Mapa final'!#REF!="Mayor"),CONCATENATE("R10C",'Mapa final'!#REF!),"")</f>
        <v>#ERROR!</v>
      </c>
      <c r="AH15" s="291" t="str">
        <f>IF(AND('Mapa final'!#REF!="Muy Alta",'Mapa final'!#REF!="Catastrófico"),CONCATENATE("R10C",'Mapa final'!#REF!),"")</f>
        <v>#ERROR!</v>
      </c>
      <c r="AI15" s="292" t="str">
        <f>IF(AND('Mapa final'!#REF!="Muy Alta",'Mapa final'!#REF!="Catastrófico"),CONCATENATE("R10C",'Mapa final'!#REF!),"")</f>
        <v>#ERROR!</v>
      </c>
      <c r="AJ15" s="292" t="str">
        <f>IF(AND('Mapa final'!#REF!="Muy Alta",'Mapa final'!#REF!="Catastrófico"),CONCATENATE("R10C",'Mapa final'!#REF!),"")</f>
        <v>#ERROR!</v>
      </c>
      <c r="AK15" s="292" t="str">
        <f>IF(AND('Mapa final'!#REF!="Muy Alta",'Mapa final'!#REF!="Catastrófico"),CONCATENATE("R10C",'Mapa final'!#REF!),"")</f>
        <v>#ERROR!</v>
      </c>
      <c r="AL15" s="292" t="str">
        <f>IF(AND('Mapa final'!#REF!="Muy Alta",'Mapa final'!#REF!="Catastrófico"),CONCATENATE("R10C",'Mapa final'!#REF!),"")</f>
        <v>#ERROR!</v>
      </c>
      <c r="AM15" s="293" t="str">
        <f>IF(AND('Mapa final'!#REF!="Muy Alta",'Mapa final'!#REF!="Catastrófico"),CONCATENATE("R10C",'Mapa final'!#REF!),"")</f>
        <v>#ERROR!</v>
      </c>
      <c r="AN15" s="1"/>
      <c r="AO15" s="258"/>
      <c r="AP15" s="259"/>
      <c r="AQ15" s="259"/>
      <c r="AR15" s="259"/>
      <c r="AS15" s="259"/>
      <c r="AT15" s="260"/>
      <c r="AU15" s="1"/>
      <c r="AV15" s="1"/>
      <c r="AW15" s="1"/>
      <c r="AX15" s="1"/>
      <c r="AY15" s="1"/>
      <c r="AZ15" s="1"/>
      <c r="BA15" s="1"/>
      <c r="BB15" s="1"/>
      <c r="BC15" s="1"/>
      <c r="BD15" s="1"/>
      <c r="BE15" s="1"/>
      <c r="BF15" s="1"/>
      <c r="BG15" s="1"/>
      <c r="BH15" s="1"/>
      <c r="BI15" s="1"/>
    </row>
    <row r="16" ht="15.0" customHeight="1">
      <c r="A16" s="1"/>
      <c r="B16" s="227"/>
      <c r="D16" s="9"/>
      <c r="E16" s="274" t="s">
        <v>193</v>
      </c>
      <c r="F16" s="235"/>
      <c r="G16" s="235"/>
      <c r="H16" s="235"/>
      <c r="I16" s="235"/>
      <c r="J16" s="294" t="str">
        <f>IF(AND('Mapa final'!$AD$20="Alta",'Mapa final'!$AF$20="Leve"),CONCATENATE("R1C",'Mapa final'!$T$20),"")</f>
        <v/>
      </c>
      <c r="K16" s="295" t="str">
        <f>IF(AND('Mapa final'!$AD$21="Alta",'Mapa final'!$AF$21="Leve"),CONCATENATE("R1C",'Mapa final'!$T$21),"")</f>
        <v/>
      </c>
      <c r="L16" s="295" t="str">
        <f>IF(AND('Mapa final'!$AD$22="Alta",'Mapa final'!$AF$22="Leve"),CONCATENATE("R1C",'Mapa final'!$T$22),"")</f>
        <v/>
      </c>
      <c r="M16" s="295" t="str">
        <f>IF(AND('Mapa final'!$AD$23="Alta",'Mapa final'!$AF$23="Leve"),CONCATENATE("R1C",'Mapa final'!$T$23),"")</f>
        <v/>
      </c>
      <c r="N16" s="295" t="str">
        <f>IF(AND('Mapa final'!$AD$24="Alta",'Mapa final'!$AF$24="Leve"),CONCATENATE("R1C",'Mapa final'!$T$24),"")</f>
        <v/>
      </c>
      <c r="O16" s="295" t="str">
        <f>IF(AND('Mapa final'!$AD$24="Alta",'Mapa final'!$AF$24="Leve"),CONCATENATE("R1C",'Mapa final'!$T$24),"")</f>
        <v/>
      </c>
      <c r="P16" s="294" t="str">
        <f>IF(AND('Mapa final'!$AD$20="Alta",'Mapa final'!$AF$20="Menor"),CONCATENATE("R1C",'Mapa final'!$T$20),"")</f>
        <v/>
      </c>
      <c r="Q16" s="295" t="str">
        <f>IF(AND('Mapa final'!$AD$21="Alta",'Mapa final'!$AF$21="Menor"),CONCATENATE("R1C",'Mapa final'!$T$21),"")</f>
        <v/>
      </c>
      <c r="R16" s="295" t="str">
        <f>IF(AND('Mapa final'!$AD$22="Alta",'Mapa final'!$AF$22="Menor"),CONCATENATE("R1C",'Mapa final'!$T$22),"")</f>
        <v/>
      </c>
      <c r="S16" s="295" t="str">
        <f>IF(AND('Mapa final'!$AD$23="Alta",'Mapa final'!$AF$23="Menor"),CONCATENATE("R1C",'Mapa final'!$T$23),"")</f>
        <v/>
      </c>
      <c r="T16" s="295" t="str">
        <f>IF(AND('Mapa final'!$AD$24="Alta",'Mapa final'!$AF$24="Menor"),CONCATENATE("R1C",'Mapa final'!$T$24),"")</f>
        <v/>
      </c>
      <c r="U16" s="295" t="str">
        <f>IF(AND('Mapa final'!$AD$25="Alta",'Mapa final'!$AF$25="Menor"),CONCATENATE("R1C",'Mapa final'!$T$25),"")</f>
        <v/>
      </c>
      <c r="V16" s="275" t="str">
        <f>IF(AND('Mapa final'!$AD$20="Alta",'Mapa final'!$AF$20="Moderado"),CONCATENATE("R1C",'Mapa final'!$T$20),"")</f>
        <v/>
      </c>
      <c r="W16" s="276" t="str">
        <f>IF(AND('Mapa final'!$AD$21="Alta",'Mapa final'!$AF$21="Moderado"),CONCATENATE("R1C",'Mapa final'!$T$21),"")</f>
        <v/>
      </c>
      <c r="X16" s="276" t="str">
        <f>IF(AND('Mapa final'!$AD$22="Alta",'Mapa final'!$AF$22="Moderado"),CONCATENATE("R1C",'Mapa final'!$T$22),"")</f>
        <v/>
      </c>
      <c r="Y16" s="276" t="str">
        <f>IF(AND('Mapa final'!$AD$23="Alta",'Mapa final'!$AF$23="Moderado"),CONCATENATE("R1C",'Mapa final'!$T$23),"")</f>
        <v/>
      </c>
      <c r="Z16" s="276" t="str">
        <f t="shared" ref="Z16:AA16" si="4">IF(AND(#REF!="Alta",#REF!="Moderado"),CONCATENATE("R1C",#REF!),"")</f>
        <v>#REF!</v>
      </c>
      <c r="AA16" s="277" t="str">
        <f t="shared" si="4"/>
        <v>#REF!</v>
      </c>
      <c r="AB16" s="282" t="str">
        <f>IF(AND('Mapa final'!$AD$20="Alta",'Mapa final'!$AF$20="Mayor"),CONCATENATE("R1C",'Mapa final'!$T$20),"")</f>
        <v/>
      </c>
      <c r="AC16" s="282" t="str">
        <f>IF(AND('Mapa final'!$AD$21="Alta",'Mapa final'!$AF$21="Mayor"),CONCATENATE("R1C",'Mapa final'!$T$21),"")</f>
        <v/>
      </c>
      <c r="AD16" s="282" t="str">
        <f>IF(AND('Mapa final'!$AD$22="Alta",'Mapa final'!$AF$22="Mayor"),CONCATENATE("R1C",'Mapa final'!$T$22),"")</f>
        <v/>
      </c>
      <c r="AE16" s="282" t="str">
        <f>IF(AND('Mapa final'!$AD$23="Alta",'Mapa final'!$AF$23="Mayor"),CONCATENATE("R1C",'Mapa final'!$T$23),"")</f>
        <v/>
      </c>
      <c r="AF16" s="282" t="str">
        <f t="shared" ref="AF16:AG16" si="5">IF(AND(#REF!="Alta",#REF!="Mayor"),CONCATENATE("R1C",#REF!),"")</f>
        <v>#REF!</v>
      </c>
      <c r="AG16" s="282" t="str">
        <f t="shared" si="5"/>
        <v>#REF!</v>
      </c>
      <c r="AH16" s="278" t="str">
        <f>IF(AND('Mapa final'!$AD$20="Alta",'Mapa final'!$AF$20="Catastrófico"),CONCATENATE("R1C",'Mapa final'!$T$20),"")</f>
        <v/>
      </c>
      <c r="AI16" s="279" t="str">
        <f>IF(AND('Mapa final'!$AD$21="Alta",'Mapa final'!$AF$21="Catastrófico"),CONCATENATE("R1C",'Mapa final'!$T$21),"")</f>
        <v/>
      </c>
      <c r="AJ16" s="279" t="str">
        <f>IF(AND('Mapa final'!$AD$22="Alta",'Mapa final'!$AF$22="Catastrófico"),CONCATENATE("R1C",'Mapa final'!$T$22),"")</f>
        <v/>
      </c>
      <c r="AK16" s="279" t="str">
        <f>IF(AND('Mapa final'!$AD$23="Alta",'Mapa final'!$AF$23="Catastrófico"),CONCATENATE("R1C",'Mapa final'!$T$23),"")</f>
        <v/>
      </c>
      <c r="AL16" s="279" t="str">
        <f t="shared" ref="AL16:AM16" si="6">IF(AND(#REF!="Alta",#REF!="Catastrófico"),CONCATENATE("R1C",#REF!),"")</f>
        <v>#REF!</v>
      </c>
      <c r="AM16" s="280" t="str">
        <f t="shared" si="6"/>
        <v>#REF!</v>
      </c>
      <c r="AN16" s="1"/>
      <c r="AO16" s="296" t="s">
        <v>194</v>
      </c>
      <c r="AP16" s="243"/>
      <c r="AQ16" s="243"/>
      <c r="AR16" s="243"/>
      <c r="AS16" s="243"/>
      <c r="AT16" s="244"/>
      <c r="AU16" s="1"/>
      <c r="AV16" s="1"/>
      <c r="AW16" s="1"/>
      <c r="AX16" s="1"/>
      <c r="AY16" s="1"/>
      <c r="AZ16" s="1"/>
      <c r="BA16" s="1"/>
      <c r="BB16" s="1"/>
      <c r="BC16" s="1"/>
      <c r="BD16" s="1"/>
      <c r="BE16" s="1"/>
      <c r="BF16" s="1"/>
      <c r="BG16" s="1"/>
      <c r="BH16" s="1"/>
      <c r="BI16" s="1"/>
    </row>
    <row r="17" ht="15.0" customHeight="1">
      <c r="A17" s="1"/>
      <c r="B17" s="227"/>
      <c r="D17" s="9"/>
      <c r="E17" s="23"/>
      <c r="J17" s="297" t="str">
        <f>IF(AND(#REF!="Alta",#REF!="Leve"),CONCATENATE("R2C",#REF!),"")</f>
        <v>#REF!</v>
      </c>
      <c r="K17" s="298" t="str">
        <f>IF(AND('Mapa final'!$AD$26="Alta",'Mapa final'!$AF$26="Leve"),CONCATENATE("R2C",'Mapa final'!$T$26),"")</f>
        <v/>
      </c>
      <c r="L17" s="298" t="str">
        <f>IF(AND(#REF!="Alta",#REF!="Leve"),CONCATENATE("R2C",#REF!),"")</f>
        <v>#REF!</v>
      </c>
      <c r="M17" s="298" t="str">
        <f>IF(AND('Mapa final'!$AD$28="Alta",'Mapa final'!$AF$28="Leve"),CONCATENATE("R2C",'Mapa final'!$T$28),"")</f>
        <v/>
      </c>
      <c r="N17" s="298" t="str">
        <f>IF(AND(#REF!="Alta",#REF!="Leve"),CONCATENATE("R2C",#REF!),"")</f>
        <v>#REF!</v>
      </c>
      <c r="O17" s="299" t="str">
        <f>IF(AND('Mapa final'!$AD$31="Alta",'Mapa final'!$AF$31="Leve"),CONCATENATE("R2C",'Mapa final'!$T$31),"")</f>
        <v/>
      </c>
      <c r="P17" s="298" t="str">
        <f>IF(AND(#REF!="Alta",#REF!="Menor"),CONCATENATE("R2C",#REF!),"")</f>
        <v>#REF!</v>
      </c>
      <c r="Q17" s="298" t="str">
        <f>IF(AND('Mapa final'!$AD$26="Alta",'Mapa final'!$AF$26="Menor"),CONCATENATE("R2C",'Mapa final'!$T$26),"")</f>
        <v/>
      </c>
      <c r="R17" s="298" t="str">
        <f>IF(AND(#REF!="Alta",#REF!="Menor"),CONCATENATE("R2C",#REF!),"")</f>
        <v>#REF!</v>
      </c>
      <c r="S17" s="298" t="str">
        <f>IF(AND('Mapa final'!$AD$28="Alta",'Mapa final'!$AF$28="Menor"),CONCATENATE("R2C",'Mapa final'!$T$28),"")</f>
        <v/>
      </c>
      <c r="T17" s="298" t="str">
        <f>IF(AND(#REF!="Alta",#REF!="Menor"),CONCATENATE("R2C",#REF!),"")</f>
        <v>#REF!</v>
      </c>
      <c r="U17" s="299" t="str">
        <f>IF(AND('Mapa final'!$AD$31="Alta",'Mapa final'!$AF$31="Menor"),CONCATENATE("R2C",'Mapa final'!$T$31),"")</f>
        <v/>
      </c>
      <c r="V17" s="282" t="str">
        <f>IF(AND(#REF!="Alta",#REF!="Moderado"),CONCATENATE("R2C",#REF!),"")</f>
        <v>#REF!</v>
      </c>
      <c r="W17" s="282" t="str">
        <f>IF(AND('Mapa final'!$AD$26="Alta",'Mapa final'!$AF$26="Moderado"),CONCATENATE("R2C",'Mapa final'!$T$26),"")</f>
        <v/>
      </c>
      <c r="X17" s="282" t="str">
        <f>IF(AND(#REF!="Alta",#REF!="Moderado"),CONCATENATE("R2C",#REF!),"")</f>
        <v>#REF!</v>
      </c>
      <c r="Y17" s="282" t="str">
        <f>IF(AND('Mapa final'!$AD$28="Alta",'Mapa final'!$AF$28="Moderado"),CONCATENATE("R2C",'Mapa final'!$T$28),"")</f>
        <v/>
      </c>
      <c r="Z17" s="282" t="str">
        <f>IF(AND(#REF!="Alta",#REF!="Moderado"),CONCATENATE("R2C",#REF!),"")</f>
        <v>#REF!</v>
      </c>
      <c r="AA17" s="283" t="str">
        <f>IF(AND('Mapa final'!$AD$31="Alta",'Mapa final'!$AF$31="Moderado"),CONCATENATE("R2C",'Mapa final'!$T$31),"")</f>
        <v/>
      </c>
      <c r="AB17" s="282" t="str">
        <f>IF(AND(#REF!="Alta",#REF!="Mayor"),CONCATENATE("R2C",#REF!),"")</f>
        <v>#REF!</v>
      </c>
      <c r="AC17" s="282" t="str">
        <f>IF(AND('Mapa final'!$AD$26="Alta",'Mapa final'!$AF$26="Mayor"),CONCATENATE("R2C",'Mapa final'!$T$26),"")</f>
        <v/>
      </c>
      <c r="AD17" s="282" t="str">
        <f>IF(AND(#REF!="Alta",#REF!="Mayor"),CONCATENATE("R2C",#REF!),"")</f>
        <v>#REF!</v>
      </c>
      <c r="AE17" s="282" t="str">
        <f>IF(AND('Mapa final'!$AD$28="Alta",'Mapa final'!$AF$28="Mayor"),CONCATENATE("R2C",'Mapa final'!$T$28),"")</f>
        <v/>
      </c>
      <c r="AF17" s="282" t="str">
        <f>IF(AND(#REF!="Alta",#REF!="Mayor"),CONCATENATE("R2C",#REF!),"")</f>
        <v>#REF!</v>
      </c>
      <c r="AG17" s="282" t="str">
        <f>IF(AND('Mapa final'!$AD$31="Alta",'Mapa final'!$AF$31="Mayor"),CONCATENATE("R2C",'Mapa final'!$T$31),"")</f>
        <v/>
      </c>
      <c r="AH17" s="300" t="str">
        <f>IF(AND(#REF!="Alta",#REF!="Catastrófico"),CONCATENATE("R2C",#REF!),"")</f>
        <v>#REF!</v>
      </c>
      <c r="AI17" s="284" t="str">
        <f>IF(AND('Mapa final'!$AD$26="Alta",'Mapa final'!$AF$26="Catastrófico"),CONCATENATE("R2C",'Mapa final'!$T$26),"")</f>
        <v/>
      </c>
      <c r="AJ17" s="284" t="str">
        <f>IF(AND(#REF!="Alta",#REF!="Catastrófico"),CONCATENATE("R2C",#REF!),"")</f>
        <v>#REF!</v>
      </c>
      <c r="AK17" s="284" t="str">
        <f>IF(AND('Mapa final'!$AD$28="Alta",'Mapa final'!$AF$28="Catastrófico"),CONCATENATE("R2C",'Mapa final'!$T$28),"")</f>
        <v/>
      </c>
      <c r="AL17" s="284" t="str">
        <f>IF(AND(#REF!="Alta",#REF!="Catastrófico"),CONCATENATE("R2C",#REF!),"")</f>
        <v>#REF!</v>
      </c>
      <c r="AM17" s="285" t="str">
        <f>IF(AND('Mapa final'!$AD$31="Alta",'Mapa final'!$AF$31="Catastrófico"),CONCATENATE("R2C",'Mapa final'!$T$31),"")</f>
        <v/>
      </c>
      <c r="AN17" s="1"/>
      <c r="AO17" s="247"/>
      <c r="AT17" s="248"/>
      <c r="AU17" s="1"/>
      <c r="AV17" s="1"/>
      <c r="AW17" s="1"/>
      <c r="AX17" s="1"/>
      <c r="AY17" s="1"/>
      <c r="AZ17" s="1"/>
      <c r="BA17" s="1"/>
      <c r="BB17" s="1"/>
      <c r="BC17" s="1"/>
      <c r="BD17" s="1"/>
      <c r="BE17" s="1"/>
      <c r="BF17" s="1"/>
      <c r="BG17" s="1"/>
      <c r="BH17" s="1"/>
      <c r="BI17" s="1"/>
    </row>
    <row r="18" ht="15.0" customHeight="1">
      <c r="A18" s="1"/>
      <c r="B18" s="227"/>
      <c r="D18" s="9"/>
      <c r="E18" s="23"/>
      <c r="J18" s="301" t="str">
        <f>IF(AND('Mapa final'!#REF!="Alta",'Mapa final'!#REF!="Leve"),CONCATENATE("R3C",'Mapa final'!#REF!),"")</f>
        <v>#ERROR!</v>
      </c>
      <c r="K18" s="298" t="str">
        <f>IF(AND('Mapa final'!$AD$32="Alta",'Mapa final'!$AF$32="Leve"),CONCATENATE("R3C",'Mapa final'!$T$32),"")</f>
        <v/>
      </c>
      <c r="L18" s="298" t="str">
        <f>IF(AND('Mapa final'!#REF!="Alta",'Mapa final'!#REF!="Leve"),CONCATENATE("R3C",'Mapa final'!#REF!),"")</f>
        <v>#ERROR!</v>
      </c>
      <c r="M18" s="298" t="str">
        <f>IF(AND('Mapa final'!#REF!="Alta",'Mapa final'!#REF!="Leve"),CONCATENATE("R3C",'Mapa final'!#REF!),"")</f>
        <v>#ERROR!</v>
      </c>
      <c r="N18" s="298" t="str">
        <f>IF(AND('Mapa final'!#REF!="Alta",'Mapa final'!#REF!="Leve"),CONCATENATE("R3C",'Mapa final'!#REF!),"")</f>
        <v>#ERROR!</v>
      </c>
      <c r="O18" s="299" t="str">
        <f>IF(AND('Mapa final'!#REF!="Alta",'Mapa final'!#REF!="Leve"),CONCATENATE("R3C",'Mapa final'!#REF!),"")</f>
        <v>#ERROR!</v>
      </c>
      <c r="P18" s="301" t="str">
        <f>IF(AND('Mapa final'!#REF!="Alta",'Mapa final'!#REF!="Menor"),CONCATENATE("R3C",'Mapa final'!#REF!),"")</f>
        <v>#ERROR!</v>
      </c>
      <c r="Q18" s="298" t="str">
        <f>IF(AND('Mapa final'!$AD$32="Alta",'Mapa final'!$AF$32="Menor"),CONCATENATE("R3C",'Mapa final'!$T$32),"")</f>
        <v/>
      </c>
      <c r="R18" s="298" t="str">
        <f>IF(AND('Mapa final'!#REF!="Alta",'Mapa final'!#REF!="Menor"),CONCATENATE("R3C",'Mapa final'!#REF!),"")</f>
        <v>#ERROR!</v>
      </c>
      <c r="S18" s="298" t="str">
        <f>IF(AND('Mapa final'!#REF!="Alta",'Mapa final'!#REF!="Menor"),CONCATENATE("R3C",'Mapa final'!#REF!),"")</f>
        <v>#ERROR!</v>
      </c>
      <c r="T18" s="298" t="str">
        <f>IF(AND('Mapa final'!#REF!="Alta",'Mapa final'!#REF!="Menor"),CONCATENATE("R3C",'Mapa final'!#REF!),"")</f>
        <v>#ERROR!</v>
      </c>
      <c r="U18" s="299" t="str">
        <f>IF(AND('Mapa final'!#REF!="Alta",'Mapa final'!#REF!="Menor"),CONCATENATE("R3C",'Mapa final'!#REF!),"")</f>
        <v>#ERROR!</v>
      </c>
      <c r="V18" s="286" t="str">
        <f>IF(AND('Mapa final'!#REF!="Alta",'Mapa final'!#REF!="Moderado"),CONCATENATE("R3C",'Mapa final'!#REF!),"")</f>
        <v>#ERROR!</v>
      </c>
      <c r="W18" s="282" t="str">
        <f>IF(AND('Mapa final'!$AD$32="Alta",'Mapa final'!$AF$32="Moderado"),CONCATENATE("R3C",'Mapa final'!$T$32),"")</f>
        <v/>
      </c>
      <c r="X18" s="282" t="str">
        <f>IF(AND('Mapa final'!#REF!="Alta",'Mapa final'!#REF!="Moderado"),CONCATENATE("R3C",'Mapa final'!#REF!),"")</f>
        <v>#ERROR!</v>
      </c>
      <c r="Y18" s="282" t="str">
        <f>IF(AND('Mapa final'!#REF!="Alta",'Mapa final'!#REF!="Moderado"),CONCATENATE("R3C",'Mapa final'!#REF!),"")</f>
        <v>#ERROR!</v>
      </c>
      <c r="Z18" s="282" t="str">
        <f>IF(AND('Mapa final'!#REF!="Alta",'Mapa final'!#REF!="Moderado"),CONCATENATE("R3C",'Mapa final'!#REF!),"")</f>
        <v>#ERROR!</v>
      </c>
      <c r="AA18" s="283" t="str">
        <f>IF(AND('Mapa final'!#REF!="Alta",'Mapa final'!#REF!="Moderado"),CONCATENATE("R3C",'Mapa final'!#REF!),"")</f>
        <v>#ERROR!</v>
      </c>
      <c r="AB18" s="282" t="str">
        <f>IF(AND('Mapa final'!#REF!="Alta",'Mapa final'!#REF!="Mayor"),CONCATENATE("R3C",'Mapa final'!#REF!),"")</f>
        <v>#ERROR!</v>
      </c>
      <c r="AC18" s="282" t="str">
        <f>IF(AND('Mapa final'!$AD$32="Alta",'Mapa final'!$AF$32="Mayor"),CONCATENATE("R3C",'Mapa final'!$T$32),"")</f>
        <v/>
      </c>
      <c r="AD18" s="282" t="str">
        <f>IF(AND('Mapa final'!#REF!="Alta",'Mapa final'!#REF!="Mayor"),CONCATENATE("R3C",'Mapa final'!#REF!),"")</f>
        <v>#ERROR!</v>
      </c>
      <c r="AE18" s="282" t="str">
        <f>IF(AND('Mapa final'!#REF!="Alta",'Mapa final'!#REF!="Mayor"),CONCATENATE("R3C",'Mapa final'!#REF!),"")</f>
        <v>#ERROR!</v>
      </c>
      <c r="AF18" s="282" t="str">
        <f>IF(AND('Mapa final'!#REF!="Alta",'Mapa final'!#REF!="Mayor"),CONCATENATE("R3C",'Mapa final'!#REF!),"")</f>
        <v>#ERROR!</v>
      </c>
      <c r="AG18" s="282" t="str">
        <f>IF(AND('Mapa final'!#REF!="Alta",'Mapa final'!#REF!="Mayor"),CONCATENATE("R3C",'Mapa final'!#REF!),"")</f>
        <v>#ERROR!</v>
      </c>
      <c r="AH18" s="287" t="str">
        <f>IF(AND('Mapa final'!#REF!="Alta",'Mapa final'!#REF!="Catastrófico"),CONCATENATE("R3C",'Mapa final'!#REF!),"")</f>
        <v>#ERROR!</v>
      </c>
      <c r="AI18" s="284" t="str">
        <f>IF(AND('Mapa final'!$AD$32="Alta",'Mapa final'!$AF$32="Catastrófico"),CONCATENATE("R3C",'Mapa final'!$T$32),"")</f>
        <v/>
      </c>
      <c r="AJ18" s="284" t="str">
        <f>IF(AND('Mapa final'!#REF!="Alta",'Mapa final'!#REF!="Catastrófico"),CONCATENATE("R3C",'Mapa final'!#REF!),"")</f>
        <v>#ERROR!</v>
      </c>
      <c r="AK18" s="284" t="str">
        <f>IF(AND('Mapa final'!#REF!="Alta",'Mapa final'!#REF!="Catastrófico"),CONCATENATE("R3C",'Mapa final'!#REF!),"")</f>
        <v>#ERROR!</v>
      </c>
      <c r="AL18" s="284" t="str">
        <f>IF(AND('Mapa final'!#REF!="Alta",'Mapa final'!#REF!="Catastrófico"),CONCATENATE("R3C",'Mapa final'!#REF!),"")</f>
        <v>#ERROR!</v>
      </c>
      <c r="AM18" s="285" t="str">
        <f>IF(AND('Mapa final'!#REF!="Alta",'Mapa final'!#REF!="Catastrófico"),CONCATENATE("R3C",'Mapa final'!#REF!),"")</f>
        <v>#ERROR!</v>
      </c>
      <c r="AN18" s="1"/>
      <c r="AO18" s="247"/>
      <c r="AT18" s="248"/>
      <c r="AU18" s="1"/>
      <c r="AV18" s="1"/>
      <c r="AW18" s="1"/>
      <c r="AX18" s="1"/>
      <c r="AY18" s="1"/>
      <c r="AZ18" s="1"/>
      <c r="BA18" s="1"/>
      <c r="BB18" s="1"/>
      <c r="BC18" s="1"/>
      <c r="BD18" s="1"/>
      <c r="BE18" s="1"/>
      <c r="BF18" s="1"/>
      <c r="BG18" s="1"/>
      <c r="BH18" s="1"/>
      <c r="BI18" s="1"/>
    </row>
    <row r="19" ht="15.0" customHeight="1">
      <c r="A19" s="1"/>
      <c r="B19" s="227"/>
      <c r="D19" s="9"/>
      <c r="E19" s="23"/>
      <c r="J19" s="301" t="str">
        <f>IF(AND('Mapa final'!#REF!="Alta",'Mapa final'!#REF!="Leve"),CONCATENATE("R4C",'Mapa final'!#REF!),"")</f>
        <v>#ERROR!</v>
      </c>
      <c r="K19" s="298" t="str">
        <f>IF(AND('Mapa final'!#REF!="Alta",'Mapa final'!#REF!="Leve"),CONCATENATE("R4C",'Mapa final'!#REF!),"")</f>
        <v>#ERROR!</v>
      </c>
      <c r="L19" s="298" t="str">
        <f>IF(AND('Mapa final'!#REF!="Alta",'Mapa final'!#REF!="Leve"),CONCATENATE("R4C",'Mapa final'!#REF!),"")</f>
        <v>#ERROR!</v>
      </c>
      <c r="M19" s="298" t="str">
        <f>IF(AND('Mapa final'!#REF!="Alta",'Mapa final'!#REF!="Leve"),CONCATENATE("R4C",'Mapa final'!#REF!),"")</f>
        <v>#ERROR!</v>
      </c>
      <c r="N19" s="298" t="str">
        <f>IF(AND('Mapa final'!#REF!="Alta",'Mapa final'!#REF!="Leve"),CONCATENATE("R4C",'Mapa final'!#REF!),"")</f>
        <v>#ERROR!</v>
      </c>
      <c r="O19" s="299" t="str">
        <f>IF(AND('Mapa final'!#REF!="Alta",'Mapa final'!#REF!="Leve"),CONCATENATE("R4C",'Mapa final'!#REF!),"")</f>
        <v>#ERROR!</v>
      </c>
      <c r="P19" s="301" t="str">
        <f>IF(AND('Mapa final'!#REF!="Alta",'Mapa final'!#REF!="Menor"),CONCATENATE("R4C",'Mapa final'!#REF!),"")</f>
        <v>#ERROR!</v>
      </c>
      <c r="Q19" s="298" t="str">
        <f>IF(AND('Mapa final'!#REF!="Alta",'Mapa final'!#REF!="Menor"),CONCATENATE("R4C",'Mapa final'!#REF!),"")</f>
        <v>#ERROR!</v>
      </c>
      <c r="R19" s="298" t="str">
        <f>IF(AND('Mapa final'!#REF!="Alta",'Mapa final'!#REF!="Menor"),CONCATENATE("R4C",'Mapa final'!#REF!),"")</f>
        <v>#ERROR!</v>
      </c>
      <c r="S19" s="298" t="str">
        <f>IF(AND('Mapa final'!#REF!="Alta",'Mapa final'!#REF!="Menor"),CONCATENATE("R4C",'Mapa final'!#REF!),"")</f>
        <v>#ERROR!</v>
      </c>
      <c r="T19" s="298" t="str">
        <f>IF(AND('Mapa final'!#REF!="Alta",'Mapa final'!#REF!="Menor"),CONCATENATE("R4C",'Mapa final'!#REF!),"")</f>
        <v>#ERROR!</v>
      </c>
      <c r="U19" s="299" t="str">
        <f>IF(AND('Mapa final'!#REF!="Alta",'Mapa final'!#REF!="Menor"),CONCATENATE("R4C",'Mapa final'!#REF!),"")</f>
        <v>#ERROR!</v>
      </c>
      <c r="V19" s="286" t="str">
        <f>IF(AND('Mapa final'!#REF!="Alta",'Mapa final'!#REF!="Moderado"),CONCATENATE("R4C",'Mapa final'!#REF!),"")</f>
        <v>#ERROR!</v>
      </c>
      <c r="W19" s="282" t="str">
        <f>IF(AND('Mapa final'!#REF!="Alta",'Mapa final'!#REF!="Moderado"),CONCATENATE("R4C",'Mapa final'!#REF!),"")</f>
        <v>#ERROR!</v>
      </c>
      <c r="X19" s="282" t="str">
        <f>IF(AND('Mapa final'!#REF!="Alta",'Mapa final'!#REF!="Moderado"),CONCATENATE("R4C",'Mapa final'!#REF!),"")</f>
        <v>#ERROR!</v>
      </c>
      <c r="Y19" s="282" t="str">
        <f>IF(AND('Mapa final'!#REF!="Alta",'Mapa final'!#REF!="Moderado"),CONCATENATE("R4C",'Mapa final'!#REF!),"")</f>
        <v>#ERROR!</v>
      </c>
      <c r="Z19" s="282" t="str">
        <f>IF(AND('Mapa final'!#REF!="Alta",'Mapa final'!#REF!="Moderado"),CONCATENATE("R4C",'Mapa final'!#REF!),"")</f>
        <v>#ERROR!</v>
      </c>
      <c r="AA19" s="283" t="str">
        <f>IF(AND('Mapa final'!#REF!="Alta",'Mapa final'!#REF!="Moderado"),CONCATENATE("R4C",'Mapa final'!#REF!),"")</f>
        <v>#ERROR!</v>
      </c>
      <c r="AB19" s="282" t="str">
        <f>IF(AND('Mapa final'!#REF!="Alta",'Mapa final'!#REF!="Mayor"),CONCATENATE("R4C",'Mapa final'!#REF!),"")</f>
        <v>#ERROR!</v>
      </c>
      <c r="AC19" s="282" t="str">
        <f>IF(AND('Mapa final'!#REF!="Alta",'Mapa final'!#REF!="Mayor"),CONCATENATE("R4C",'Mapa final'!#REF!),"")</f>
        <v>#ERROR!</v>
      </c>
      <c r="AD19" s="282" t="str">
        <f>IF(AND('Mapa final'!#REF!="Alta",'Mapa final'!#REF!="Mayor"),CONCATENATE("R4C",'Mapa final'!#REF!),"")</f>
        <v>#ERROR!</v>
      </c>
      <c r="AE19" s="282" t="str">
        <f>IF(AND('Mapa final'!#REF!="Alta",'Mapa final'!#REF!="Mayor"),CONCATENATE("R4C",'Mapa final'!#REF!),"")</f>
        <v>#ERROR!</v>
      </c>
      <c r="AF19" s="282" t="str">
        <f>IF(AND('Mapa final'!#REF!="Alta",'Mapa final'!#REF!="Mayor"),CONCATENATE("R4C",'Mapa final'!#REF!),"")</f>
        <v>#ERROR!</v>
      </c>
      <c r="AG19" s="282" t="str">
        <f>IF(AND('Mapa final'!#REF!="Alta",'Mapa final'!#REF!="Mayor"),CONCATENATE("R4C",'Mapa final'!#REF!),"")</f>
        <v>#ERROR!</v>
      </c>
      <c r="AH19" s="287" t="str">
        <f>IF(AND('Mapa final'!#REF!="Alta",'Mapa final'!#REF!="Catastrófico"),CONCATENATE("R4C",'Mapa final'!#REF!),"")</f>
        <v>#ERROR!</v>
      </c>
      <c r="AI19" s="284" t="str">
        <f>IF(AND('Mapa final'!#REF!="Alta",'Mapa final'!#REF!="Catastrófico"),CONCATENATE("R4C",'Mapa final'!#REF!),"")</f>
        <v>#ERROR!</v>
      </c>
      <c r="AJ19" s="284" t="str">
        <f>IF(AND('Mapa final'!#REF!="Alta",'Mapa final'!#REF!="Catastrófico"),CONCATENATE("R4C",'Mapa final'!#REF!),"")</f>
        <v>#ERROR!</v>
      </c>
      <c r="AK19" s="284" t="str">
        <f>IF(AND('Mapa final'!#REF!="Alta",'Mapa final'!#REF!="Catastrófico"),CONCATENATE("R4C",'Mapa final'!#REF!),"")</f>
        <v>#ERROR!</v>
      </c>
      <c r="AL19" s="284" t="str">
        <f>IF(AND('Mapa final'!#REF!="Alta",'Mapa final'!#REF!="Catastrófico"),CONCATENATE("R4C",'Mapa final'!#REF!),"")</f>
        <v>#ERROR!</v>
      </c>
      <c r="AM19" s="285" t="str">
        <f>IF(AND('Mapa final'!#REF!="Alta",'Mapa final'!#REF!="Catastrófico"),CONCATENATE("R4C",'Mapa final'!#REF!),"")</f>
        <v>#ERROR!</v>
      </c>
      <c r="AN19" s="1"/>
      <c r="AO19" s="247"/>
      <c r="AT19" s="248"/>
      <c r="AU19" s="1"/>
      <c r="AV19" s="1"/>
      <c r="AW19" s="1"/>
      <c r="AX19" s="1"/>
      <c r="AY19" s="1"/>
      <c r="AZ19" s="1"/>
      <c r="BA19" s="1"/>
      <c r="BB19" s="1"/>
      <c r="BC19" s="1"/>
      <c r="BD19" s="1"/>
      <c r="BE19" s="1"/>
      <c r="BF19" s="1"/>
      <c r="BG19" s="1"/>
      <c r="BH19" s="1"/>
      <c r="BI19" s="1"/>
    </row>
    <row r="20" ht="15.0" customHeight="1">
      <c r="A20" s="1"/>
      <c r="B20" s="227"/>
      <c r="D20" s="9"/>
      <c r="E20" s="23"/>
      <c r="J20" s="301" t="str">
        <f>IF(AND('Mapa final'!#REF!="Alta",'Mapa final'!#REF!="Leve"),CONCATENATE("R5C",'Mapa final'!#REF!),"")</f>
        <v>#ERROR!</v>
      </c>
      <c r="K20" s="298" t="str">
        <f>IF(AND('Mapa final'!#REF!="Alta",'Mapa final'!#REF!="Leve"),CONCATENATE("R5C",'Mapa final'!#REF!),"")</f>
        <v>#ERROR!</v>
      </c>
      <c r="L20" s="298" t="str">
        <f>IF(AND('Mapa final'!#REF!="Alta",'Mapa final'!#REF!="Leve"),CONCATENATE("R5C",'Mapa final'!#REF!),"")</f>
        <v>#ERROR!</v>
      </c>
      <c r="M20" s="298" t="str">
        <f>IF(AND('Mapa final'!#REF!="Alta",'Mapa final'!#REF!="Leve"),CONCATENATE("R5C",'Mapa final'!#REF!),"")</f>
        <v>#ERROR!</v>
      </c>
      <c r="N20" s="298" t="str">
        <f>IF(AND('Mapa final'!#REF!="Alta",'Mapa final'!#REF!="Leve"),CONCATENATE("R5C",'Mapa final'!#REF!),"")</f>
        <v>#ERROR!</v>
      </c>
      <c r="O20" s="299" t="str">
        <f>IF(AND('Mapa final'!#REF!="Alta",'Mapa final'!#REF!="Leve"),CONCATENATE("R5C",'Mapa final'!#REF!),"")</f>
        <v>#ERROR!</v>
      </c>
      <c r="P20" s="301" t="str">
        <f>IF(AND('Mapa final'!#REF!="Alta",'Mapa final'!#REF!="Menor"),CONCATENATE("R5C",'Mapa final'!#REF!),"")</f>
        <v>#ERROR!</v>
      </c>
      <c r="Q20" s="298" t="str">
        <f>IF(AND('Mapa final'!#REF!="Alta",'Mapa final'!#REF!="Menor"),CONCATENATE("R5C",'Mapa final'!#REF!),"")</f>
        <v>#ERROR!</v>
      </c>
      <c r="R20" s="298" t="str">
        <f>IF(AND('Mapa final'!#REF!="Alta",'Mapa final'!#REF!="Menor"),CONCATENATE("R5C",'Mapa final'!#REF!),"")</f>
        <v>#ERROR!</v>
      </c>
      <c r="S20" s="298" t="str">
        <f>IF(AND('Mapa final'!#REF!="Alta",'Mapa final'!#REF!="Menor"),CONCATENATE("R5C",'Mapa final'!#REF!),"")</f>
        <v>#ERROR!</v>
      </c>
      <c r="T20" s="298" t="str">
        <f>IF(AND('Mapa final'!#REF!="Alta",'Mapa final'!#REF!="Menor"),CONCATENATE("R5C",'Mapa final'!#REF!),"")</f>
        <v>#ERROR!</v>
      </c>
      <c r="U20" s="299" t="str">
        <f>IF(AND('Mapa final'!#REF!="Alta",'Mapa final'!#REF!="Menor"),CONCATENATE("R5C",'Mapa final'!#REF!),"")</f>
        <v>#ERROR!</v>
      </c>
      <c r="V20" s="286" t="str">
        <f>IF(AND('Mapa final'!#REF!="Alta",'Mapa final'!#REF!="Moderado"),CONCATENATE("R5C",'Mapa final'!#REF!),"")</f>
        <v>#ERROR!</v>
      </c>
      <c r="W20" s="282" t="str">
        <f>IF(AND('Mapa final'!#REF!="Alta",'Mapa final'!#REF!="Moderado"),CONCATENATE("R5C",'Mapa final'!#REF!),"")</f>
        <v>#ERROR!</v>
      </c>
      <c r="X20" s="282" t="str">
        <f>IF(AND('Mapa final'!#REF!="Alta",'Mapa final'!#REF!="Moderado"),CONCATENATE("R5C",'Mapa final'!#REF!),"")</f>
        <v>#ERROR!</v>
      </c>
      <c r="Y20" s="282" t="str">
        <f>IF(AND('Mapa final'!#REF!="Alta",'Mapa final'!#REF!="Moderado"),CONCATENATE("R5C",'Mapa final'!#REF!),"")</f>
        <v>#ERROR!</v>
      </c>
      <c r="Z20" s="282" t="str">
        <f>IF(AND('Mapa final'!#REF!="Alta",'Mapa final'!#REF!="Moderado"),CONCATENATE("R5C",'Mapa final'!#REF!),"")</f>
        <v>#ERROR!</v>
      </c>
      <c r="AA20" s="283" t="str">
        <f>IF(AND('Mapa final'!#REF!="Alta",'Mapa final'!#REF!="Moderado"),CONCATENATE("R5C",'Mapa final'!#REF!),"")</f>
        <v>#ERROR!</v>
      </c>
      <c r="AB20" s="282" t="str">
        <f>IF(AND('Mapa final'!#REF!="Alta",'Mapa final'!#REF!="Mayor"),CONCATENATE("R5C",'Mapa final'!#REF!),"")</f>
        <v>#ERROR!</v>
      </c>
      <c r="AC20" s="282" t="str">
        <f>IF(AND('Mapa final'!#REF!="Alta",'Mapa final'!#REF!="Mayor"),CONCATENATE("R5C",'Mapa final'!#REF!),"")</f>
        <v>#ERROR!</v>
      </c>
      <c r="AD20" s="282" t="str">
        <f>IF(AND('Mapa final'!#REF!="Alta",'Mapa final'!#REF!="Mayor"),CONCATENATE("R5C",'Mapa final'!#REF!),"")</f>
        <v>#ERROR!</v>
      </c>
      <c r="AE20" s="282" t="str">
        <f>IF(AND('Mapa final'!#REF!="Alta",'Mapa final'!#REF!="Mayor"),CONCATENATE("R5C",'Mapa final'!#REF!),"")</f>
        <v>#ERROR!</v>
      </c>
      <c r="AF20" s="282" t="str">
        <f>IF(AND('Mapa final'!#REF!="Alta",'Mapa final'!#REF!="Mayor"),CONCATENATE("R5C",'Mapa final'!#REF!),"")</f>
        <v>#ERROR!</v>
      </c>
      <c r="AG20" s="282" t="str">
        <f>IF(AND('Mapa final'!#REF!="Alta",'Mapa final'!#REF!="Mayor"),CONCATENATE("R5C",'Mapa final'!#REF!),"")</f>
        <v>#ERROR!</v>
      </c>
      <c r="AH20" s="287" t="str">
        <f>IF(AND('Mapa final'!#REF!="Alta",'Mapa final'!#REF!="Catastrófico"),CONCATENATE("R5C",'Mapa final'!#REF!),"")</f>
        <v>#ERROR!</v>
      </c>
      <c r="AI20" s="284" t="str">
        <f>IF(AND('Mapa final'!#REF!="Alta",'Mapa final'!#REF!="Catastrófico"),CONCATENATE("R5C",'Mapa final'!#REF!),"")</f>
        <v>#ERROR!</v>
      </c>
      <c r="AJ20" s="284" t="str">
        <f>IF(AND('Mapa final'!#REF!="Alta",'Mapa final'!#REF!="Catastrófico"),CONCATENATE("R5C",'Mapa final'!#REF!),"")</f>
        <v>#ERROR!</v>
      </c>
      <c r="AK20" s="284" t="str">
        <f>IF(AND('Mapa final'!#REF!="Alta",'Mapa final'!#REF!="Catastrófico"),CONCATENATE("R5C",'Mapa final'!#REF!),"")</f>
        <v>#ERROR!</v>
      </c>
      <c r="AL20" s="284" t="str">
        <f>IF(AND('Mapa final'!#REF!="Alta",'Mapa final'!#REF!="Catastrófico"),CONCATENATE("R5C",'Mapa final'!#REF!),"")</f>
        <v>#ERROR!</v>
      </c>
      <c r="AM20" s="285" t="str">
        <f>IF(AND('Mapa final'!#REF!="Alta",'Mapa final'!#REF!="Catastrófico"),CONCATENATE("R5C",'Mapa final'!#REF!),"")</f>
        <v>#ERROR!</v>
      </c>
      <c r="AN20" s="1"/>
      <c r="AO20" s="247"/>
      <c r="AT20" s="248"/>
      <c r="AU20" s="1"/>
      <c r="AV20" s="1"/>
      <c r="AW20" s="1"/>
      <c r="AX20" s="1"/>
      <c r="AY20" s="1"/>
      <c r="AZ20" s="1"/>
      <c r="BA20" s="1"/>
      <c r="BB20" s="1"/>
      <c r="BC20" s="1"/>
      <c r="BD20" s="1"/>
      <c r="BE20" s="1"/>
      <c r="BF20" s="1"/>
      <c r="BG20" s="1"/>
      <c r="BH20" s="1"/>
      <c r="BI20" s="1"/>
    </row>
    <row r="21" ht="15.0" customHeight="1">
      <c r="A21" s="1"/>
      <c r="B21" s="227"/>
      <c r="D21" s="9"/>
      <c r="E21" s="23"/>
      <c r="J21" s="301" t="str">
        <f>IF(AND('Mapa final'!#REF!="Alta",'Mapa final'!#REF!="Leve"),CONCATENATE("R6C",'Mapa final'!#REF!),"")</f>
        <v>#ERROR!</v>
      </c>
      <c r="K21" s="298" t="str">
        <f>IF(AND('Mapa final'!#REF!="Alta",'Mapa final'!#REF!="Leve"),CONCATENATE("R6C",'Mapa final'!#REF!),"")</f>
        <v>#ERROR!</v>
      </c>
      <c r="L21" s="298" t="str">
        <f>IF(AND('Mapa final'!#REF!="Alta",'Mapa final'!#REF!="Leve"),CONCATENATE("R6C",'Mapa final'!#REF!),"")</f>
        <v>#ERROR!</v>
      </c>
      <c r="M21" s="298" t="str">
        <f>IF(AND('Mapa final'!#REF!="Alta",'Mapa final'!#REF!="Leve"),CONCATENATE("R6C",'Mapa final'!#REF!),"")</f>
        <v>#ERROR!</v>
      </c>
      <c r="N21" s="298" t="str">
        <f>IF(AND('Mapa final'!#REF!="Alta",'Mapa final'!#REF!="Leve"),CONCATENATE("R6C",'Mapa final'!#REF!),"")</f>
        <v>#ERROR!</v>
      </c>
      <c r="O21" s="299" t="str">
        <f>IF(AND('Mapa final'!#REF!="Alta",'Mapa final'!#REF!="Leve"),CONCATENATE("R6C",'Mapa final'!#REF!),"")</f>
        <v>#ERROR!</v>
      </c>
      <c r="P21" s="301" t="str">
        <f>IF(AND('Mapa final'!#REF!="Alta",'Mapa final'!#REF!="Menor"),CONCATENATE("R6C",'Mapa final'!#REF!),"")</f>
        <v>#ERROR!</v>
      </c>
      <c r="Q21" s="298" t="str">
        <f>IF(AND('Mapa final'!#REF!="Alta",'Mapa final'!#REF!="Menor"),CONCATENATE("R6C",'Mapa final'!#REF!),"")</f>
        <v>#ERROR!</v>
      </c>
      <c r="R21" s="298" t="str">
        <f>IF(AND('Mapa final'!#REF!="Alta",'Mapa final'!#REF!="Menor"),CONCATENATE("R6C",'Mapa final'!#REF!),"")</f>
        <v>#ERROR!</v>
      </c>
      <c r="S21" s="298" t="str">
        <f>IF(AND('Mapa final'!#REF!="Alta",'Mapa final'!#REF!="Menor"),CONCATENATE("R6C",'Mapa final'!#REF!),"")</f>
        <v>#ERROR!</v>
      </c>
      <c r="T21" s="298" t="str">
        <f>IF(AND('Mapa final'!#REF!="Alta",'Mapa final'!#REF!="Menor"),CONCATENATE("R6C",'Mapa final'!#REF!),"")</f>
        <v>#ERROR!</v>
      </c>
      <c r="U21" s="299" t="str">
        <f>IF(AND('Mapa final'!#REF!="Alta",'Mapa final'!#REF!="Menor"),CONCATENATE("R6C",'Mapa final'!#REF!),"")</f>
        <v>#ERROR!</v>
      </c>
      <c r="V21" s="286" t="str">
        <f>IF(AND('Mapa final'!#REF!="Alta",'Mapa final'!#REF!="Moderado"),CONCATENATE("R6C",'Mapa final'!#REF!),"")</f>
        <v>#ERROR!</v>
      </c>
      <c r="W21" s="282" t="str">
        <f>IF(AND('Mapa final'!#REF!="Alta",'Mapa final'!#REF!="Moderado"),CONCATENATE("R6C",'Mapa final'!#REF!),"")</f>
        <v>#ERROR!</v>
      </c>
      <c r="X21" s="282" t="str">
        <f>IF(AND('Mapa final'!#REF!="Alta",'Mapa final'!#REF!="Moderado"),CONCATENATE("R6C",'Mapa final'!#REF!),"")</f>
        <v>#ERROR!</v>
      </c>
      <c r="Y21" s="282" t="str">
        <f>IF(AND('Mapa final'!#REF!="Alta",'Mapa final'!#REF!="Moderado"),CONCATENATE("R6C",'Mapa final'!#REF!),"")</f>
        <v>#ERROR!</v>
      </c>
      <c r="Z21" s="282" t="str">
        <f>IF(AND('Mapa final'!#REF!="Alta",'Mapa final'!#REF!="Moderado"),CONCATENATE("R6C",'Mapa final'!#REF!),"")</f>
        <v>#ERROR!</v>
      </c>
      <c r="AA21" s="283" t="str">
        <f>IF(AND('Mapa final'!#REF!="Alta",'Mapa final'!#REF!="Moderado"),CONCATENATE("R6C",'Mapa final'!#REF!),"")</f>
        <v>#ERROR!</v>
      </c>
      <c r="AB21" s="282" t="str">
        <f>IF(AND('Mapa final'!#REF!="Alta",'Mapa final'!#REF!="Mayor"),CONCATENATE("R6C",'Mapa final'!#REF!),"")</f>
        <v>#ERROR!</v>
      </c>
      <c r="AC21" s="282" t="str">
        <f>IF(AND('Mapa final'!#REF!="Alta",'Mapa final'!#REF!="Mayor"),CONCATENATE("R6C",'Mapa final'!#REF!),"")</f>
        <v>#ERROR!</v>
      </c>
      <c r="AD21" s="282" t="str">
        <f>IF(AND('Mapa final'!#REF!="Alta",'Mapa final'!#REF!="Mayor"),CONCATENATE("R6C",'Mapa final'!#REF!),"")</f>
        <v>#ERROR!</v>
      </c>
      <c r="AE21" s="282" t="str">
        <f>IF(AND('Mapa final'!#REF!="Alta",'Mapa final'!#REF!="Mayor"),CONCATENATE("R6C",'Mapa final'!#REF!),"")</f>
        <v>#ERROR!</v>
      </c>
      <c r="AF21" s="282" t="str">
        <f>IF(AND('Mapa final'!#REF!="Alta",'Mapa final'!#REF!="Mayor"),CONCATENATE("R6C",'Mapa final'!#REF!),"")</f>
        <v>#ERROR!</v>
      </c>
      <c r="AG21" s="282" t="str">
        <f>IF(AND('Mapa final'!#REF!="Alta",'Mapa final'!#REF!="Mayor"),CONCATENATE("R6C",'Mapa final'!#REF!),"")</f>
        <v>#ERROR!</v>
      </c>
      <c r="AH21" s="287" t="str">
        <f>IF(AND('Mapa final'!#REF!="Alta",'Mapa final'!#REF!="Catastrófico"),CONCATENATE("R6C",'Mapa final'!#REF!),"")</f>
        <v>#ERROR!</v>
      </c>
      <c r="AI21" s="284" t="str">
        <f>IF(AND('Mapa final'!#REF!="Alta",'Mapa final'!#REF!="Catastrófico"),CONCATENATE("R6C",'Mapa final'!#REF!),"")</f>
        <v>#ERROR!</v>
      </c>
      <c r="AJ21" s="284" t="str">
        <f>IF(AND('Mapa final'!#REF!="Alta",'Mapa final'!#REF!="Catastrófico"),CONCATENATE("R6C",'Mapa final'!#REF!),"")</f>
        <v>#ERROR!</v>
      </c>
      <c r="AK21" s="284" t="str">
        <f>IF(AND('Mapa final'!#REF!="Alta",'Mapa final'!#REF!="Catastrófico"),CONCATENATE("R6C",'Mapa final'!#REF!),"")</f>
        <v>#ERROR!</v>
      </c>
      <c r="AL21" s="284" t="str">
        <f>IF(AND('Mapa final'!#REF!="Alta",'Mapa final'!#REF!="Catastrófico"),CONCATENATE("R6C",'Mapa final'!#REF!),"")</f>
        <v>#ERROR!</v>
      </c>
      <c r="AM21" s="285" t="str">
        <f>IF(AND('Mapa final'!#REF!="Alta",'Mapa final'!#REF!="Catastrófico"),CONCATENATE("R6C",'Mapa final'!#REF!),"")</f>
        <v>#ERROR!</v>
      </c>
      <c r="AN21" s="1"/>
      <c r="AO21" s="247"/>
      <c r="AT21" s="248"/>
      <c r="AU21" s="1"/>
      <c r="AV21" s="1"/>
      <c r="AW21" s="1"/>
      <c r="AX21" s="1"/>
      <c r="AY21" s="1"/>
      <c r="AZ21" s="1"/>
      <c r="BA21" s="1"/>
      <c r="BB21" s="1"/>
      <c r="BC21" s="1"/>
      <c r="BD21" s="1"/>
      <c r="BE21" s="1"/>
      <c r="BF21" s="1"/>
      <c r="BG21" s="1"/>
      <c r="BH21" s="1"/>
      <c r="BI21" s="1"/>
    </row>
    <row r="22" ht="15.0" customHeight="1">
      <c r="A22" s="1"/>
      <c r="B22" s="227"/>
      <c r="D22" s="9"/>
      <c r="E22" s="23"/>
      <c r="J22" s="301" t="str">
        <f>IF(AND('Mapa final'!#REF!="Alta",'Mapa final'!#REF!="Leve"),CONCATENATE("R7C",'Mapa final'!#REF!),"")</f>
        <v>#ERROR!</v>
      </c>
      <c r="K22" s="298" t="str">
        <f>IF(AND('Mapa final'!#REF!="Alta",'Mapa final'!#REF!="Leve"),CONCATENATE("R7C",'Mapa final'!#REF!),"")</f>
        <v>#ERROR!</v>
      </c>
      <c r="L22" s="298" t="str">
        <f>IF(AND('Mapa final'!#REF!="Alta",'Mapa final'!#REF!="Leve"),CONCATENATE("R7C",'Mapa final'!#REF!),"")</f>
        <v>#ERROR!</v>
      </c>
      <c r="M22" s="298" t="str">
        <f>IF(AND('Mapa final'!#REF!="Alta",'Mapa final'!#REF!="Leve"),CONCATENATE("R7C",'Mapa final'!#REF!),"")</f>
        <v>#ERROR!</v>
      </c>
      <c r="N22" s="298" t="str">
        <f>IF(AND('Mapa final'!#REF!="Alta",'Mapa final'!#REF!="Leve"),CONCATENATE("R7C",'Mapa final'!#REF!),"")</f>
        <v>#ERROR!</v>
      </c>
      <c r="O22" s="299" t="str">
        <f>IF(AND('Mapa final'!#REF!="Alta",'Mapa final'!#REF!="Leve"),CONCATENATE("R7C",'Mapa final'!#REF!),"")</f>
        <v>#ERROR!</v>
      </c>
      <c r="P22" s="301" t="str">
        <f>IF(AND('Mapa final'!#REF!="Alta",'Mapa final'!#REF!="Menor"),CONCATENATE("R7C",'Mapa final'!#REF!),"")</f>
        <v>#ERROR!</v>
      </c>
      <c r="Q22" s="298" t="str">
        <f>IF(AND('Mapa final'!#REF!="Alta",'Mapa final'!#REF!="Menor"),CONCATENATE("R7C",'Mapa final'!#REF!),"")</f>
        <v>#ERROR!</v>
      </c>
      <c r="R22" s="298" t="str">
        <f>IF(AND('Mapa final'!#REF!="Alta",'Mapa final'!#REF!="Menor"),CONCATENATE("R7C",'Mapa final'!#REF!),"")</f>
        <v>#ERROR!</v>
      </c>
      <c r="S22" s="298" t="str">
        <f>IF(AND('Mapa final'!#REF!="Alta",'Mapa final'!#REF!="Menor"),CONCATENATE("R7C",'Mapa final'!#REF!),"")</f>
        <v>#ERROR!</v>
      </c>
      <c r="T22" s="298" t="str">
        <f>IF(AND('Mapa final'!#REF!="Alta",'Mapa final'!#REF!="Menor"),CONCATENATE("R7C",'Mapa final'!#REF!),"")</f>
        <v>#ERROR!</v>
      </c>
      <c r="U22" s="299" t="str">
        <f>IF(AND('Mapa final'!#REF!="Alta",'Mapa final'!#REF!="Menor"),CONCATENATE("R7C",'Mapa final'!#REF!),"")</f>
        <v>#ERROR!</v>
      </c>
      <c r="V22" s="286" t="str">
        <f>IF(AND('Mapa final'!#REF!="Alta",'Mapa final'!#REF!="Moderado"),CONCATENATE("R7C",'Mapa final'!#REF!),"")</f>
        <v>#ERROR!</v>
      </c>
      <c r="W22" s="282" t="str">
        <f>IF(AND('Mapa final'!#REF!="Alta",'Mapa final'!#REF!="Moderado"),CONCATENATE("R7C",'Mapa final'!#REF!),"")</f>
        <v>#ERROR!</v>
      </c>
      <c r="X22" s="282" t="str">
        <f>IF(AND('Mapa final'!#REF!="Alta",'Mapa final'!#REF!="Moderado"),CONCATENATE("R7C",'Mapa final'!#REF!),"")</f>
        <v>#ERROR!</v>
      </c>
      <c r="Y22" s="282" t="str">
        <f>IF(AND('Mapa final'!#REF!="Alta",'Mapa final'!#REF!="Moderado"),CONCATENATE("R7C",'Mapa final'!#REF!),"")</f>
        <v>#ERROR!</v>
      </c>
      <c r="Z22" s="282" t="str">
        <f>IF(AND('Mapa final'!#REF!="Alta",'Mapa final'!#REF!="Moderado"),CONCATENATE("R7C",'Mapa final'!#REF!),"")</f>
        <v>#ERROR!</v>
      </c>
      <c r="AA22" s="283" t="str">
        <f>IF(AND('Mapa final'!#REF!="Alta",'Mapa final'!#REF!="Moderado"),CONCATENATE("R7C",'Mapa final'!#REF!),"")</f>
        <v>#ERROR!</v>
      </c>
      <c r="AB22" s="282" t="str">
        <f>IF(AND('Mapa final'!#REF!="Alta",'Mapa final'!#REF!="Mayor"),CONCATENATE("R7C",'Mapa final'!#REF!),"")</f>
        <v>#ERROR!</v>
      </c>
      <c r="AC22" s="282" t="str">
        <f>IF(AND('Mapa final'!#REF!="Alta",'Mapa final'!#REF!="Mayor"),CONCATENATE("R7C",'Mapa final'!#REF!),"")</f>
        <v>#ERROR!</v>
      </c>
      <c r="AD22" s="282" t="str">
        <f>IF(AND('Mapa final'!#REF!="Alta",'Mapa final'!#REF!="Mayor"),CONCATENATE("R7C",'Mapa final'!#REF!),"")</f>
        <v>#ERROR!</v>
      </c>
      <c r="AE22" s="282" t="str">
        <f>IF(AND('Mapa final'!#REF!="Alta",'Mapa final'!#REF!="Mayor"),CONCATENATE("R7C",'Mapa final'!#REF!),"")</f>
        <v>#ERROR!</v>
      </c>
      <c r="AF22" s="282" t="str">
        <f>IF(AND('Mapa final'!#REF!="Alta",'Mapa final'!#REF!="Mayor"),CONCATENATE("R7C",'Mapa final'!#REF!),"")</f>
        <v>#ERROR!</v>
      </c>
      <c r="AG22" s="282" t="str">
        <f>IF(AND('Mapa final'!#REF!="Alta",'Mapa final'!#REF!="Mayor"),CONCATENATE("R7C",'Mapa final'!#REF!),"")</f>
        <v>#ERROR!</v>
      </c>
      <c r="AH22" s="287" t="str">
        <f>IF(AND('Mapa final'!#REF!="Alta",'Mapa final'!#REF!="Catastrófico"),CONCATENATE("R7C",'Mapa final'!#REF!),"")</f>
        <v>#ERROR!</v>
      </c>
      <c r="AI22" s="284" t="str">
        <f>IF(AND('Mapa final'!#REF!="Alta",'Mapa final'!#REF!="Catastrófico"),CONCATENATE("R7C",'Mapa final'!#REF!),"")</f>
        <v>#ERROR!</v>
      </c>
      <c r="AJ22" s="284" t="str">
        <f>IF(AND('Mapa final'!#REF!="Alta",'Mapa final'!#REF!="Catastrófico"),CONCATENATE("R7C",'Mapa final'!#REF!),"")</f>
        <v>#ERROR!</v>
      </c>
      <c r="AK22" s="284" t="str">
        <f>IF(AND('Mapa final'!#REF!="Alta",'Mapa final'!#REF!="Catastrófico"),CONCATENATE("R7C",'Mapa final'!#REF!),"")</f>
        <v>#ERROR!</v>
      </c>
      <c r="AL22" s="284" t="str">
        <f>IF(AND('Mapa final'!#REF!="Alta",'Mapa final'!#REF!="Catastrófico"),CONCATENATE("R7C",'Mapa final'!#REF!),"")</f>
        <v>#ERROR!</v>
      </c>
      <c r="AM22" s="285" t="str">
        <f>IF(AND('Mapa final'!#REF!="Alta",'Mapa final'!#REF!="Catastrófico"),CONCATENATE("R7C",'Mapa final'!#REF!),"")</f>
        <v>#ERROR!</v>
      </c>
      <c r="AN22" s="1"/>
      <c r="AO22" s="247"/>
      <c r="AT22" s="248"/>
      <c r="AU22" s="1"/>
      <c r="AV22" s="1"/>
      <c r="AW22" s="1"/>
      <c r="AX22" s="1"/>
      <c r="AY22" s="1"/>
      <c r="AZ22" s="1"/>
      <c r="BA22" s="1"/>
      <c r="BB22" s="1"/>
      <c r="BC22" s="1"/>
      <c r="BD22" s="1"/>
      <c r="BE22" s="1"/>
      <c r="BF22" s="1"/>
      <c r="BG22" s="1"/>
      <c r="BH22" s="1"/>
      <c r="BI22" s="1"/>
    </row>
    <row r="23" ht="15.0" customHeight="1">
      <c r="A23" s="1"/>
      <c r="B23" s="227"/>
      <c r="D23" s="9"/>
      <c r="E23" s="23"/>
      <c r="J23" s="301" t="str">
        <f>IF(AND('Mapa final'!#REF!="Alta",'Mapa final'!#REF!="Leve"),CONCATENATE("R8C",'Mapa final'!#REF!),"")</f>
        <v>#ERROR!</v>
      </c>
      <c r="K23" s="298" t="str">
        <f>IF(AND('Mapa final'!#REF!="Alta",'Mapa final'!#REF!="Leve"),CONCATENATE("R8C",'Mapa final'!#REF!),"")</f>
        <v>#ERROR!</v>
      </c>
      <c r="L23" s="298" t="str">
        <f>IF(AND('Mapa final'!#REF!="Alta",'Mapa final'!#REF!="Leve"),CONCATENATE("R8C",'Mapa final'!#REF!),"")</f>
        <v>#ERROR!</v>
      </c>
      <c r="M23" s="298" t="str">
        <f>IF(AND('Mapa final'!#REF!="Alta",'Mapa final'!#REF!="Leve"),CONCATENATE("R8C",'Mapa final'!#REF!),"")</f>
        <v>#ERROR!</v>
      </c>
      <c r="N23" s="298" t="str">
        <f>IF(AND('Mapa final'!#REF!="Alta",'Mapa final'!#REF!="Leve"),CONCATENATE("R8C",'Mapa final'!#REF!),"")</f>
        <v>#ERROR!</v>
      </c>
      <c r="O23" s="299" t="str">
        <f>IF(AND('Mapa final'!#REF!="Alta",'Mapa final'!#REF!="Leve"),CONCATENATE("R8C",'Mapa final'!#REF!),"")</f>
        <v>#ERROR!</v>
      </c>
      <c r="P23" s="301" t="str">
        <f>IF(AND('Mapa final'!#REF!="Alta",'Mapa final'!#REF!="Menor"),CONCATENATE("R8C",'Mapa final'!#REF!),"")</f>
        <v>#ERROR!</v>
      </c>
      <c r="Q23" s="298" t="str">
        <f>IF(AND('Mapa final'!#REF!="Alta",'Mapa final'!#REF!="Menor"),CONCATENATE("R8C",'Mapa final'!#REF!),"")</f>
        <v>#ERROR!</v>
      </c>
      <c r="R23" s="298" t="str">
        <f>IF(AND('Mapa final'!#REF!="Alta",'Mapa final'!#REF!="Menor"),CONCATENATE("R8C",'Mapa final'!#REF!),"")</f>
        <v>#ERROR!</v>
      </c>
      <c r="S23" s="298" t="str">
        <f>IF(AND('Mapa final'!#REF!="Alta",'Mapa final'!#REF!="Menor"),CONCATENATE("R8C",'Mapa final'!#REF!),"")</f>
        <v>#ERROR!</v>
      </c>
      <c r="T23" s="298" t="str">
        <f>IF(AND('Mapa final'!#REF!="Alta",'Mapa final'!#REF!="Menor"),CONCATENATE("R8C",'Mapa final'!#REF!),"")</f>
        <v>#ERROR!</v>
      </c>
      <c r="U23" s="299" t="str">
        <f>IF(AND('Mapa final'!#REF!="Alta",'Mapa final'!#REF!="Menor"),CONCATENATE("R8C",'Mapa final'!#REF!),"")</f>
        <v>#ERROR!</v>
      </c>
      <c r="V23" s="286" t="str">
        <f>IF(AND('Mapa final'!#REF!="Alta",'Mapa final'!#REF!="Moderado"),CONCATENATE("R8C",'Mapa final'!#REF!),"")</f>
        <v>#ERROR!</v>
      </c>
      <c r="W23" s="282" t="str">
        <f>IF(AND('Mapa final'!#REF!="Alta",'Mapa final'!#REF!="Moderado"),CONCATENATE("R8C",'Mapa final'!#REF!),"")</f>
        <v>#ERROR!</v>
      </c>
      <c r="X23" s="282" t="str">
        <f>IF(AND('Mapa final'!#REF!="Alta",'Mapa final'!#REF!="Moderado"),CONCATENATE("R8C",'Mapa final'!#REF!),"")</f>
        <v>#ERROR!</v>
      </c>
      <c r="Y23" s="282" t="str">
        <f>IF(AND('Mapa final'!#REF!="Alta",'Mapa final'!#REF!="Moderado"),CONCATENATE("R8C",'Mapa final'!#REF!),"")</f>
        <v>#ERROR!</v>
      </c>
      <c r="Z23" s="282" t="str">
        <f>IF(AND('Mapa final'!#REF!="Alta",'Mapa final'!#REF!="Moderado"),CONCATENATE("R8C",'Mapa final'!#REF!),"")</f>
        <v>#ERROR!</v>
      </c>
      <c r="AA23" s="283" t="str">
        <f>IF(AND('Mapa final'!#REF!="Alta",'Mapa final'!#REF!="Moderado"),CONCATENATE("R8C",'Mapa final'!#REF!),"")</f>
        <v>#ERROR!</v>
      </c>
      <c r="AB23" s="282" t="str">
        <f>IF(AND('Mapa final'!#REF!="Alta",'Mapa final'!#REF!="Mayor"),CONCATENATE("R8C",'Mapa final'!#REF!),"")</f>
        <v>#ERROR!</v>
      </c>
      <c r="AC23" s="282" t="str">
        <f>IF(AND('Mapa final'!#REF!="Alta",'Mapa final'!#REF!="Mayor"),CONCATENATE("R8C",'Mapa final'!#REF!),"")</f>
        <v>#ERROR!</v>
      </c>
      <c r="AD23" s="282" t="str">
        <f>IF(AND('Mapa final'!#REF!="Alta",'Mapa final'!#REF!="Mayor"),CONCATENATE("R8C",'Mapa final'!#REF!),"")</f>
        <v>#ERROR!</v>
      </c>
      <c r="AE23" s="282" t="str">
        <f>IF(AND('Mapa final'!#REF!="Alta",'Mapa final'!#REF!="Mayor"),CONCATENATE("R8C",'Mapa final'!#REF!),"")</f>
        <v>#ERROR!</v>
      </c>
      <c r="AF23" s="282" t="str">
        <f>IF(AND('Mapa final'!#REF!="Alta",'Mapa final'!#REF!="Mayor"),CONCATENATE("R8C",'Mapa final'!#REF!),"")</f>
        <v>#ERROR!</v>
      </c>
      <c r="AG23" s="282" t="str">
        <f>IF(AND('Mapa final'!#REF!="Alta",'Mapa final'!#REF!="Mayor"),CONCATENATE("R8C",'Mapa final'!#REF!),"")</f>
        <v>#ERROR!</v>
      </c>
      <c r="AH23" s="287" t="str">
        <f>IF(AND('Mapa final'!#REF!="Alta",'Mapa final'!#REF!="Catastrófico"),CONCATENATE("R8C",'Mapa final'!#REF!),"")</f>
        <v>#ERROR!</v>
      </c>
      <c r="AI23" s="284" t="str">
        <f>IF(AND('Mapa final'!#REF!="Alta",'Mapa final'!#REF!="Catastrófico"),CONCATENATE("R8C",'Mapa final'!#REF!),"")</f>
        <v>#ERROR!</v>
      </c>
      <c r="AJ23" s="284" t="str">
        <f>IF(AND('Mapa final'!#REF!="Alta",'Mapa final'!#REF!="Catastrófico"),CONCATENATE("R8C",'Mapa final'!#REF!),"")</f>
        <v>#ERROR!</v>
      </c>
      <c r="AK23" s="284" t="str">
        <f>IF(AND('Mapa final'!#REF!="Alta",'Mapa final'!#REF!="Catastrófico"),CONCATENATE("R8C",'Mapa final'!#REF!),"")</f>
        <v>#ERROR!</v>
      </c>
      <c r="AL23" s="284" t="str">
        <f>IF(AND('Mapa final'!#REF!="Alta",'Mapa final'!#REF!="Catastrófico"),CONCATENATE("R8C",'Mapa final'!#REF!),"")</f>
        <v>#ERROR!</v>
      </c>
      <c r="AM23" s="285" t="str">
        <f>IF(AND('Mapa final'!#REF!="Alta",'Mapa final'!#REF!="Catastrófico"),CONCATENATE("R8C",'Mapa final'!#REF!),"")</f>
        <v>#ERROR!</v>
      </c>
      <c r="AN23" s="1"/>
      <c r="AO23" s="247"/>
      <c r="AT23" s="248"/>
      <c r="AU23" s="1"/>
      <c r="AV23" s="1"/>
      <c r="AW23" s="1"/>
      <c r="AX23" s="1"/>
      <c r="AY23" s="1"/>
      <c r="AZ23" s="1"/>
      <c r="BA23" s="1"/>
      <c r="BB23" s="1"/>
      <c r="BC23" s="1"/>
      <c r="BD23" s="1"/>
      <c r="BE23" s="1"/>
      <c r="BF23" s="1"/>
      <c r="BG23" s="1"/>
      <c r="BH23" s="1"/>
      <c r="BI23" s="1"/>
    </row>
    <row r="24" ht="15.0" customHeight="1">
      <c r="A24" s="1"/>
      <c r="B24" s="227"/>
      <c r="D24" s="9"/>
      <c r="E24" s="23"/>
      <c r="J24" s="301" t="str">
        <f>IF(AND('Mapa final'!#REF!="Alta",'Mapa final'!#REF!="Leve"),CONCATENATE("R9C",'Mapa final'!#REF!),"")</f>
        <v>#ERROR!</v>
      </c>
      <c r="K24" s="298" t="str">
        <f>IF(AND('Mapa final'!#REF!="Alta",'Mapa final'!#REF!="Leve"),CONCATENATE("R9C",'Mapa final'!#REF!),"")</f>
        <v>#ERROR!</v>
      </c>
      <c r="L24" s="298" t="str">
        <f>IF(AND('Mapa final'!#REF!="Alta",'Mapa final'!#REF!="Leve"),CONCATENATE("R9C",'Mapa final'!#REF!),"")</f>
        <v>#ERROR!</v>
      </c>
      <c r="M24" s="298" t="str">
        <f>IF(AND('Mapa final'!#REF!="Alta",'Mapa final'!#REF!="Leve"),CONCATENATE("R9C",'Mapa final'!#REF!),"")</f>
        <v>#ERROR!</v>
      </c>
      <c r="N24" s="298" t="str">
        <f>IF(AND('Mapa final'!#REF!="Alta",'Mapa final'!#REF!="Leve"),CONCATENATE("R9C",'Mapa final'!#REF!),"")</f>
        <v>#ERROR!</v>
      </c>
      <c r="O24" s="299" t="str">
        <f>IF(AND('Mapa final'!#REF!="Alta",'Mapa final'!#REF!="Leve"),CONCATENATE("R9C",'Mapa final'!#REF!),"")</f>
        <v>#ERROR!</v>
      </c>
      <c r="P24" s="301" t="str">
        <f>IF(AND('Mapa final'!#REF!="Alta",'Mapa final'!#REF!="Menor"),CONCATENATE("R9C",'Mapa final'!#REF!),"")</f>
        <v>#ERROR!</v>
      </c>
      <c r="Q24" s="298" t="str">
        <f>IF(AND('Mapa final'!#REF!="Alta",'Mapa final'!#REF!="Menor"),CONCATENATE("R9C",'Mapa final'!#REF!),"")</f>
        <v>#ERROR!</v>
      </c>
      <c r="R24" s="298" t="str">
        <f>IF(AND('Mapa final'!#REF!="Alta",'Mapa final'!#REF!="Menor"),CONCATENATE("R9C",'Mapa final'!#REF!),"")</f>
        <v>#ERROR!</v>
      </c>
      <c r="S24" s="298" t="str">
        <f>IF(AND('Mapa final'!#REF!="Alta",'Mapa final'!#REF!="Menor"),CONCATENATE("R9C",'Mapa final'!#REF!),"")</f>
        <v>#ERROR!</v>
      </c>
      <c r="T24" s="298" t="str">
        <f>IF(AND('Mapa final'!#REF!="Alta",'Mapa final'!#REF!="Menor"),CONCATENATE("R9C",'Mapa final'!#REF!),"")</f>
        <v>#ERROR!</v>
      </c>
      <c r="U24" s="299" t="str">
        <f>IF(AND('Mapa final'!#REF!="Alta",'Mapa final'!#REF!="Menor"),CONCATENATE("R9C",'Mapa final'!#REF!),"")</f>
        <v>#ERROR!</v>
      </c>
      <c r="V24" s="286" t="str">
        <f>IF(AND('Mapa final'!#REF!="Alta",'Mapa final'!#REF!="Moderado"),CONCATENATE("R9C",'Mapa final'!#REF!),"")</f>
        <v>#ERROR!</v>
      </c>
      <c r="W24" s="282" t="str">
        <f>IF(AND('Mapa final'!#REF!="Alta",'Mapa final'!#REF!="Moderado"),CONCATENATE("R9C",'Mapa final'!#REF!),"")</f>
        <v>#ERROR!</v>
      </c>
      <c r="X24" s="282" t="str">
        <f>IF(AND('Mapa final'!#REF!="Alta",'Mapa final'!#REF!="Moderado"),CONCATENATE("R9C",'Mapa final'!#REF!),"")</f>
        <v>#ERROR!</v>
      </c>
      <c r="Y24" s="282" t="str">
        <f>IF(AND('Mapa final'!#REF!="Alta",'Mapa final'!#REF!="Moderado"),CONCATENATE("R9C",'Mapa final'!#REF!),"")</f>
        <v>#ERROR!</v>
      </c>
      <c r="Z24" s="282" t="str">
        <f>IF(AND('Mapa final'!#REF!="Alta",'Mapa final'!#REF!="Moderado"),CONCATENATE("R9C",'Mapa final'!#REF!),"")</f>
        <v>#ERROR!</v>
      </c>
      <c r="AA24" s="283" t="str">
        <f>IF(AND('Mapa final'!#REF!="Alta",'Mapa final'!#REF!="Moderado"),CONCATENATE("R9C",'Mapa final'!#REF!),"")</f>
        <v>#ERROR!</v>
      </c>
      <c r="AB24" s="282" t="str">
        <f>IF(AND('Mapa final'!#REF!="Alta",'Mapa final'!#REF!="Mayor"),CONCATENATE("R9C",'Mapa final'!#REF!),"")</f>
        <v>#ERROR!</v>
      </c>
      <c r="AC24" s="282" t="str">
        <f>IF(AND('Mapa final'!#REF!="Alta",'Mapa final'!#REF!="Mayor"),CONCATENATE("R9C",'Mapa final'!#REF!),"")</f>
        <v>#ERROR!</v>
      </c>
      <c r="AD24" s="282" t="str">
        <f>IF(AND('Mapa final'!#REF!="Alta",'Mapa final'!#REF!="Mayor"),CONCATENATE("R9C",'Mapa final'!#REF!),"")</f>
        <v>#ERROR!</v>
      </c>
      <c r="AE24" s="282" t="str">
        <f>IF(AND('Mapa final'!#REF!="Alta",'Mapa final'!#REF!="Mayor"),CONCATENATE("R9C",'Mapa final'!#REF!),"")</f>
        <v>#ERROR!</v>
      </c>
      <c r="AF24" s="282" t="str">
        <f>IF(AND('Mapa final'!#REF!="Alta",'Mapa final'!#REF!="Mayor"),CONCATENATE("R9C",'Mapa final'!#REF!),"")</f>
        <v>#ERROR!</v>
      </c>
      <c r="AG24" s="282" t="str">
        <f>IF(AND('Mapa final'!#REF!="Alta",'Mapa final'!#REF!="Mayor"),CONCATENATE("R9C",'Mapa final'!#REF!),"")</f>
        <v>#ERROR!</v>
      </c>
      <c r="AH24" s="287" t="str">
        <f>IF(AND('Mapa final'!#REF!="Alta",'Mapa final'!#REF!="Catastrófico"),CONCATENATE("R9C",'Mapa final'!#REF!),"")</f>
        <v>#ERROR!</v>
      </c>
      <c r="AI24" s="284" t="str">
        <f>IF(AND('Mapa final'!#REF!="Alta",'Mapa final'!#REF!="Catastrófico"),CONCATENATE("R9C",'Mapa final'!#REF!),"")</f>
        <v>#ERROR!</v>
      </c>
      <c r="AJ24" s="284" t="str">
        <f>IF(AND('Mapa final'!#REF!="Alta",'Mapa final'!#REF!="Catastrófico"),CONCATENATE("R9C",'Mapa final'!#REF!),"")</f>
        <v>#ERROR!</v>
      </c>
      <c r="AK24" s="284" t="str">
        <f>IF(AND('Mapa final'!#REF!="Alta",'Mapa final'!#REF!="Catastrófico"),CONCATENATE("R9C",'Mapa final'!#REF!),"")</f>
        <v>#ERROR!</v>
      </c>
      <c r="AL24" s="284" t="str">
        <f>IF(AND('Mapa final'!#REF!="Alta",'Mapa final'!#REF!="Catastrófico"),CONCATENATE("R9C",'Mapa final'!#REF!),"")</f>
        <v>#ERROR!</v>
      </c>
      <c r="AM24" s="285" t="str">
        <f>IF(AND('Mapa final'!#REF!="Alta",'Mapa final'!#REF!="Catastrófico"),CONCATENATE("R9C",'Mapa final'!#REF!),"")</f>
        <v>#ERROR!</v>
      </c>
      <c r="AN24" s="1"/>
      <c r="AO24" s="247"/>
      <c r="AT24" s="248"/>
      <c r="AU24" s="1"/>
      <c r="AV24" s="1"/>
      <c r="AW24" s="1"/>
      <c r="AX24" s="1"/>
      <c r="AY24" s="1"/>
      <c r="AZ24" s="1"/>
      <c r="BA24" s="1"/>
      <c r="BB24" s="1"/>
      <c r="BC24" s="1"/>
      <c r="BD24" s="1"/>
      <c r="BE24" s="1"/>
      <c r="BF24" s="1"/>
      <c r="BG24" s="1"/>
      <c r="BH24" s="1"/>
      <c r="BI24" s="1"/>
    </row>
    <row r="25" ht="15.75" customHeight="1">
      <c r="A25" s="1"/>
      <c r="B25" s="227"/>
      <c r="D25" s="9"/>
      <c r="E25" s="253"/>
      <c r="F25" s="254"/>
      <c r="G25" s="254"/>
      <c r="H25" s="254"/>
      <c r="I25" s="254"/>
      <c r="J25" s="302" t="str">
        <f>IF(AND('Mapa final'!#REF!="Alta",'Mapa final'!#REF!="Leve"),CONCATENATE("R10C",'Mapa final'!#REF!),"")</f>
        <v>#ERROR!</v>
      </c>
      <c r="K25" s="303" t="str">
        <f>IF(AND('Mapa final'!#REF!="Alta",'Mapa final'!#REF!="Leve"),CONCATENATE("R10C",'Mapa final'!#REF!),"")</f>
        <v>#ERROR!</v>
      </c>
      <c r="L25" s="303" t="str">
        <f>IF(AND('Mapa final'!#REF!="Alta",'Mapa final'!#REF!="Leve"),CONCATENATE("R10C",'Mapa final'!#REF!),"")</f>
        <v>#ERROR!</v>
      </c>
      <c r="M25" s="303" t="str">
        <f>IF(AND('Mapa final'!#REF!="Alta",'Mapa final'!#REF!="Leve"),CONCATENATE("R10C",'Mapa final'!#REF!),"")</f>
        <v>#ERROR!</v>
      </c>
      <c r="N25" s="303" t="str">
        <f>IF(AND('Mapa final'!#REF!="Alta",'Mapa final'!#REF!="Leve"),CONCATENATE("R10C",'Mapa final'!#REF!),"")</f>
        <v>#ERROR!</v>
      </c>
      <c r="O25" s="304" t="str">
        <f>IF(AND('Mapa final'!#REF!="Alta",'Mapa final'!#REF!="Leve"),CONCATENATE("R10C",'Mapa final'!#REF!),"")</f>
        <v>#ERROR!</v>
      </c>
      <c r="P25" s="302" t="str">
        <f>IF(AND('Mapa final'!#REF!="Alta",'Mapa final'!#REF!="Menor"),CONCATENATE("R10C",'Mapa final'!#REF!),"")</f>
        <v>#ERROR!</v>
      </c>
      <c r="Q25" s="303" t="str">
        <f>IF(AND('Mapa final'!#REF!="Alta",'Mapa final'!#REF!="Menor"),CONCATENATE("R10C",'Mapa final'!#REF!),"")</f>
        <v>#ERROR!</v>
      </c>
      <c r="R25" s="303" t="str">
        <f>IF(AND('Mapa final'!#REF!="Alta",'Mapa final'!#REF!="Menor"),CONCATENATE("R10C",'Mapa final'!#REF!),"")</f>
        <v>#ERROR!</v>
      </c>
      <c r="S25" s="303" t="str">
        <f>IF(AND('Mapa final'!#REF!="Alta",'Mapa final'!#REF!="Menor"),CONCATENATE("R10C",'Mapa final'!#REF!),"")</f>
        <v>#ERROR!</v>
      </c>
      <c r="T25" s="303" t="str">
        <f>IF(AND('Mapa final'!#REF!="Alta",'Mapa final'!#REF!="Menor"),CONCATENATE("R10C",'Mapa final'!#REF!),"")</f>
        <v>#ERROR!</v>
      </c>
      <c r="U25" s="304" t="str">
        <f>IF(AND('Mapa final'!#REF!="Alta",'Mapa final'!#REF!="Menor"),CONCATENATE("R10C",'Mapa final'!#REF!),"")</f>
        <v>#ERROR!</v>
      </c>
      <c r="V25" s="288" t="str">
        <f>IF(AND('Mapa final'!#REF!="Alta",'Mapa final'!#REF!="Moderado"),CONCATENATE("R10C",'Mapa final'!#REF!),"")</f>
        <v>#ERROR!</v>
      </c>
      <c r="W25" s="289" t="str">
        <f>IF(AND('Mapa final'!#REF!="Alta",'Mapa final'!#REF!="Moderado"),CONCATENATE("R10C",'Mapa final'!#REF!),"")</f>
        <v>#ERROR!</v>
      </c>
      <c r="X25" s="289" t="str">
        <f>IF(AND('Mapa final'!#REF!="Alta",'Mapa final'!#REF!="Moderado"),CONCATENATE("R10C",'Mapa final'!#REF!),"")</f>
        <v>#ERROR!</v>
      </c>
      <c r="Y25" s="289" t="str">
        <f>IF(AND('Mapa final'!#REF!="Alta",'Mapa final'!#REF!="Moderado"),CONCATENATE("R10C",'Mapa final'!#REF!),"")</f>
        <v>#ERROR!</v>
      </c>
      <c r="Z25" s="289" t="str">
        <f>IF(AND('Mapa final'!#REF!="Alta",'Mapa final'!#REF!="Moderado"),CONCATENATE("R10C",'Mapa final'!#REF!),"")</f>
        <v>#ERROR!</v>
      </c>
      <c r="AA25" s="290" t="str">
        <f>IF(AND('Mapa final'!#REF!="Alta",'Mapa final'!#REF!="Moderado"),CONCATENATE("R10C",'Mapa final'!#REF!),"")</f>
        <v>#ERROR!</v>
      </c>
      <c r="AB25" s="282" t="str">
        <f>IF(AND('Mapa final'!#REF!="Alta",'Mapa final'!#REF!="Mayor"),CONCATENATE("R10C",'Mapa final'!#REF!),"")</f>
        <v>#ERROR!</v>
      </c>
      <c r="AC25" s="282" t="str">
        <f>IF(AND('Mapa final'!#REF!="Alta",'Mapa final'!#REF!="Mayor"),CONCATENATE("R10C",'Mapa final'!#REF!),"")</f>
        <v>#ERROR!</v>
      </c>
      <c r="AD25" s="282" t="str">
        <f>IF(AND('Mapa final'!#REF!="Alta",'Mapa final'!#REF!="Mayor"),CONCATENATE("R10C",'Mapa final'!#REF!),"")</f>
        <v>#ERROR!</v>
      </c>
      <c r="AE25" s="282" t="str">
        <f>IF(AND('Mapa final'!#REF!="Alta",'Mapa final'!#REF!="Mayor"),CONCATENATE("R10C",'Mapa final'!#REF!),"")</f>
        <v>#ERROR!</v>
      </c>
      <c r="AF25" s="282" t="str">
        <f>IF(AND('Mapa final'!#REF!="Alta",'Mapa final'!#REF!="Mayor"),CONCATENATE("R10C",'Mapa final'!#REF!),"")</f>
        <v>#ERROR!</v>
      </c>
      <c r="AG25" s="282" t="str">
        <f>IF(AND('Mapa final'!#REF!="Alta",'Mapa final'!#REF!="Mayor"),CONCATENATE("R10C",'Mapa final'!#REF!),"")</f>
        <v>#ERROR!</v>
      </c>
      <c r="AH25" s="291" t="str">
        <f>IF(AND('Mapa final'!#REF!="Alta",'Mapa final'!#REF!="Catastrófico"),CONCATENATE("R10C",'Mapa final'!#REF!),"")</f>
        <v>#ERROR!</v>
      </c>
      <c r="AI25" s="292" t="str">
        <f>IF(AND('Mapa final'!#REF!="Alta",'Mapa final'!#REF!="Catastrófico"),CONCATENATE("R10C",'Mapa final'!#REF!),"")</f>
        <v>#ERROR!</v>
      </c>
      <c r="AJ25" s="292" t="str">
        <f>IF(AND('Mapa final'!#REF!="Alta",'Mapa final'!#REF!="Catastrófico"),CONCATENATE("R10C",'Mapa final'!#REF!),"")</f>
        <v>#ERROR!</v>
      </c>
      <c r="AK25" s="292" t="str">
        <f>IF(AND('Mapa final'!#REF!="Alta",'Mapa final'!#REF!="Catastrófico"),CONCATENATE("R10C",'Mapa final'!#REF!),"")</f>
        <v>#ERROR!</v>
      </c>
      <c r="AL25" s="292" t="str">
        <f>IF(AND('Mapa final'!#REF!="Alta",'Mapa final'!#REF!="Catastrófico"),CONCATENATE("R10C",'Mapa final'!#REF!),"")</f>
        <v>#ERROR!</v>
      </c>
      <c r="AM25" s="293" t="str">
        <f>IF(AND('Mapa final'!#REF!="Alta",'Mapa final'!#REF!="Catastrófico"),CONCATENATE("R10C",'Mapa final'!#REF!),"")</f>
        <v>#ERROR!</v>
      </c>
      <c r="AN25" s="1"/>
      <c r="AO25" s="258"/>
      <c r="AP25" s="259"/>
      <c r="AQ25" s="259"/>
      <c r="AR25" s="259"/>
      <c r="AS25" s="259"/>
      <c r="AT25" s="260"/>
      <c r="AU25" s="1"/>
      <c r="AV25" s="1"/>
      <c r="AW25" s="1"/>
      <c r="AX25" s="1"/>
      <c r="AY25" s="1"/>
      <c r="AZ25" s="1"/>
      <c r="BA25" s="1"/>
      <c r="BB25" s="1"/>
      <c r="BC25" s="1"/>
      <c r="BD25" s="1"/>
      <c r="BE25" s="1"/>
      <c r="BF25" s="1"/>
      <c r="BG25" s="1"/>
      <c r="BH25" s="1"/>
      <c r="BI25" s="1"/>
    </row>
    <row r="26" ht="15.0" customHeight="1">
      <c r="A26" s="1"/>
      <c r="B26" s="227"/>
      <c r="D26" s="9"/>
      <c r="E26" s="274" t="s">
        <v>195</v>
      </c>
      <c r="F26" s="235"/>
      <c r="G26" s="235"/>
      <c r="H26" s="235"/>
      <c r="I26" s="236"/>
      <c r="J26" s="294" t="str">
        <f>IF(AND('Mapa final'!$AD$20="Media",'Mapa final'!$AF$20="Leve"),CONCATENATE("R1C",'Mapa final'!$T$20),"")</f>
        <v/>
      </c>
      <c r="K26" s="295" t="str">
        <f>IF(AND('Mapa final'!$AD$21="Media",'Mapa final'!$AF$21="Leve"),CONCATENATE("R1C",'Mapa final'!$T$21),"")</f>
        <v/>
      </c>
      <c r="L26" s="295" t="str">
        <f>IF(AND('Mapa final'!$AD$22="Media",'Mapa final'!$AF$22="Leve"),CONCATENATE("R1C",'Mapa final'!$T$22),"")</f>
        <v/>
      </c>
      <c r="M26" s="295" t="str">
        <f>IF(AND('Mapa final'!$AD$23="Media",'Mapa final'!$AF$23="Leve"),CONCATENATE("R1C",'Mapa final'!$T$23),"")</f>
        <v/>
      </c>
      <c r="N26" s="295" t="str">
        <f t="shared" ref="N26:O26" si="7">IF(AND(#REF!="Media",#REF!="Leve"),CONCATENATE("R1C",#REF!),"")</f>
        <v>#REF!</v>
      </c>
      <c r="O26" s="305" t="str">
        <f t="shared" si="7"/>
        <v>#REF!</v>
      </c>
      <c r="P26" s="294" t="str">
        <f>IF(AND('Mapa final'!$AD$20="Media",'Mapa final'!$AF$20="Menor"),CONCATENATE("R1C",'Mapa final'!$T$20),"")</f>
        <v/>
      </c>
      <c r="Q26" s="295" t="str">
        <f>IF(AND('Mapa final'!$AD$21="Media",'Mapa final'!$AF$21="Menor"),CONCATENATE("R1C",'Mapa final'!$T$21),"")</f>
        <v/>
      </c>
      <c r="R26" s="295" t="str">
        <f>IF(AND('Mapa final'!$AD$22="Media",'Mapa final'!$AF$22="Menor"),CONCATENATE("R1C",'Mapa final'!$T$22),"")</f>
        <v/>
      </c>
      <c r="S26" s="295" t="str">
        <f>IF(AND('Mapa final'!$AD$23="Media",'Mapa final'!$AF$23="Menor"),CONCATENATE("R1C",'Mapa final'!$T$23),"")</f>
        <v/>
      </c>
      <c r="T26" s="295" t="str">
        <f t="shared" ref="T26:U26" si="8">IF(AND(#REF!="Media",#REF!="Menor"),CONCATENATE("R1C",#REF!),"")</f>
        <v>#REF!</v>
      </c>
      <c r="U26" s="305" t="str">
        <f t="shared" si="8"/>
        <v>#REF!</v>
      </c>
      <c r="V26" s="294" t="str">
        <f>IF(AND('Mapa final'!$AD$20="Media",'Mapa final'!$AF$20="Moderado"),CONCATENATE("R1C",'Mapa final'!$T$20),"")</f>
        <v/>
      </c>
      <c r="W26" s="295" t="str">
        <f>IF(AND('Mapa final'!$AD$21="Media",'Mapa final'!$AF$21="Moderado"),CONCATENATE("R1C",'Mapa final'!$T$21),"")</f>
        <v/>
      </c>
      <c r="X26" s="295" t="str">
        <f>IF(AND('Mapa final'!$AD$22="Media",'Mapa final'!$AF$22="Moderado"),CONCATENATE("R1C",'Mapa final'!$T$22),"")</f>
        <v/>
      </c>
      <c r="Y26" s="295" t="str">
        <f>IF(AND('Mapa final'!$AD$23="Media",'Mapa final'!$AF$23="Moderado"),CONCATENATE("R1C",'Mapa final'!$T$23),"")</f>
        <v/>
      </c>
      <c r="Z26" s="295" t="str">
        <f t="shared" ref="Z26:AA26" si="9">IF(AND(#REF!="Media",#REF!="Moderado"),CONCATENATE("R1C",#REF!),"")</f>
        <v>#REF!</v>
      </c>
      <c r="AA26" s="305" t="str">
        <f t="shared" si="9"/>
        <v>#REF!</v>
      </c>
      <c r="AB26" s="275" t="str">
        <f>IF(AND('Mapa final'!$AD$20="Media",'Mapa final'!$AF$20="Mayor"),CONCATENATE("R1C",'Mapa final'!$T$20),"")</f>
        <v/>
      </c>
      <c r="AC26" s="276" t="str">
        <f>IF(AND('Mapa final'!$AD$21="Media",'Mapa final'!$AF$21="Mayor"),CONCATENATE("R1C",'Mapa final'!$T$21),"")</f>
        <v/>
      </c>
      <c r="AD26" s="276" t="str">
        <f>IF(AND('Mapa final'!$AD$22="Media",'Mapa final'!$AF$22="Mayor"),CONCATENATE("R1C",'Mapa final'!$T$22),"")</f>
        <v/>
      </c>
      <c r="AE26" s="276" t="str">
        <f>IF(AND('Mapa final'!$AD$23="Media",'Mapa final'!$AF$23="Mayor"),CONCATENATE("R1C",'Mapa final'!$T$23),"")</f>
        <v/>
      </c>
      <c r="AF26" s="276" t="str">
        <f t="shared" ref="AF26:AG26" si="10">IF(AND(#REF!="Media",#REF!="Mayor"),CONCATENATE("R1C",#REF!),"")</f>
        <v>#REF!</v>
      </c>
      <c r="AG26" s="277" t="str">
        <f t="shared" si="10"/>
        <v>#REF!</v>
      </c>
      <c r="AH26" s="278" t="str">
        <f>IF(AND('Mapa final'!$AD$20="Media",'Mapa final'!$AF$20="Catastrófico"),CONCATENATE("R1C",'Mapa final'!$T$20),"")</f>
        <v/>
      </c>
      <c r="AI26" s="279" t="str">
        <f>IF(AND('Mapa final'!$AD$21="Media",'Mapa final'!$AF$21="Catastrófico"),CONCATENATE("R1C",'Mapa final'!$T$21),"")</f>
        <v/>
      </c>
      <c r="AJ26" s="279" t="str">
        <f>IF(AND('Mapa final'!$AD$22="Media",'Mapa final'!$AF$22="Catastrófico"),CONCATENATE("R1C",'Mapa final'!$T$22),"")</f>
        <v/>
      </c>
      <c r="AK26" s="279" t="str">
        <f>IF(AND('Mapa final'!$AD$23="Media",'Mapa final'!$AF$23="Catastrófico"),CONCATENATE("R1C",'Mapa final'!$T$23),"")</f>
        <v/>
      </c>
      <c r="AL26" s="279" t="str">
        <f t="shared" ref="AL26:AM26" si="11">IF(AND(#REF!="Media",#REF!="Catastrófico"),CONCATENATE("R1C",#REF!),"")</f>
        <v>#REF!</v>
      </c>
      <c r="AM26" s="280" t="str">
        <f t="shared" si="11"/>
        <v>#REF!</v>
      </c>
      <c r="AN26" s="1"/>
      <c r="AO26" s="306" t="s">
        <v>196</v>
      </c>
      <c r="AP26" s="243"/>
      <c r="AQ26" s="243"/>
      <c r="AR26" s="243"/>
      <c r="AS26" s="243"/>
      <c r="AT26" s="244"/>
      <c r="AU26" s="1"/>
      <c r="AV26" s="1"/>
      <c r="AW26" s="1"/>
      <c r="AX26" s="1"/>
      <c r="AY26" s="1"/>
      <c r="AZ26" s="1"/>
      <c r="BA26" s="1"/>
      <c r="BB26" s="1"/>
      <c r="BC26" s="1"/>
      <c r="BD26" s="1"/>
      <c r="BE26" s="1"/>
      <c r="BF26" s="1"/>
      <c r="BG26" s="1"/>
      <c r="BH26" s="1"/>
      <c r="BI26" s="1"/>
    </row>
    <row r="27" ht="15.0" customHeight="1">
      <c r="A27" s="1"/>
      <c r="B27" s="227"/>
      <c r="D27" s="9"/>
      <c r="E27" s="23"/>
      <c r="I27" s="9"/>
      <c r="J27" s="298" t="str">
        <f>IF(AND(#REF!="Media",#REF!="Leve"),CONCATENATE("R2C",#REF!),"")</f>
        <v>#REF!</v>
      </c>
      <c r="K27" s="298" t="str">
        <f>IF(AND('Mapa final'!$AD$26="Media",'Mapa final'!$AF$26="Leve"),CONCATENATE("R2C",'Mapa final'!$T$26),"")</f>
        <v/>
      </c>
      <c r="L27" s="298" t="str">
        <f>IF(AND(#REF!="Media",#REF!="Leve"),CONCATENATE("R2C",#REF!),"")</f>
        <v>#REF!</v>
      </c>
      <c r="M27" s="298" t="str">
        <f>IF(AND('Mapa final'!$AD$28="Media",'Mapa final'!$AF$28="Leve"),CONCATENATE("R2C",'Mapa final'!$T$28),"")</f>
        <v/>
      </c>
      <c r="N27" s="298" t="str">
        <f>IF(AND(#REF!="Media",#REF!="Leve"),CONCATENATE("R2C",#REF!),"")</f>
        <v>#REF!</v>
      </c>
      <c r="O27" s="299" t="str">
        <f>IF(AND('Mapa final'!$AD$31="Media",'Mapa final'!$AF$31="Leve"),CONCATENATE("R2C",'Mapa final'!$T$31),"")</f>
        <v/>
      </c>
      <c r="P27" s="298" t="str">
        <f>IF(AND(#REF!="Media",#REF!="Menor"),CONCATENATE("R2C",#REF!),"")</f>
        <v>#REF!</v>
      </c>
      <c r="Q27" s="298" t="str">
        <f>IF(AND('Mapa final'!$AD$26="Media",'Mapa final'!$AF$26="Menor"),CONCATENATE("R2C",'Mapa final'!$T$26),"")</f>
        <v/>
      </c>
      <c r="R27" s="298" t="str">
        <f>IF(AND(#REF!="Media",#REF!="Menor"),CONCATENATE("R2C",#REF!),"")</f>
        <v>#REF!</v>
      </c>
      <c r="S27" s="298" t="str">
        <f>IF(AND('Mapa final'!$AD$28="Media",'Mapa final'!$AF$28="Menor"),CONCATENATE("R2C",'Mapa final'!$T$28),"")</f>
        <v/>
      </c>
      <c r="T27" s="298" t="str">
        <f>IF(AND(#REF!="Media",#REF!="Menor"),CONCATENATE("R2C",#REF!),"")</f>
        <v>#REF!</v>
      </c>
      <c r="U27" s="299" t="str">
        <f>IF(AND('Mapa final'!$AD$31="Media",'Mapa final'!$AF$31="Menor"),CONCATENATE("R2C",'Mapa final'!$T$31),"")</f>
        <v/>
      </c>
      <c r="V27" s="298" t="str">
        <f>IF(AND(#REF!="Media",#REF!="Moderado"),CONCATENATE("R2C",#REF!),"")</f>
        <v>#REF!</v>
      </c>
      <c r="W27" s="298" t="str">
        <f>IF(AND('Mapa final'!$AD$26="Media",'Mapa final'!$AF$26="Moderado"),CONCATENATE("R2C",'Mapa final'!$T$26),"")</f>
        <v/>
      </c>
      <c r="X27" s="298" t="str">
        <f>IF(AND(#REF!="Media",#REF!="Moderado"),CONCATENATE("R2C",#REF!),"")</f>
        <v>#REF!</v>
      </c>
      <c r="Y27" s="298" t="str">
        <f>IF(AND('Mapa final'!$AD$28="Media",'Mapa final'!$AF$28="Moderado"),CONCATENATE("R2C",'Mapa final'!$T$28),"")</f>
        <v>R2C1</v>
      </c>
      <c r="Z27" s="298" t="str">
        <f>IF(AND(#REF!="Media",#REF!="Moderado"),CONCATENATE("R2C",#REF!),"")</f>
        <v>#REF!</v>
      </c>
      <c r="AA27" s="299" t="str">
        <f>IF(AND('Mapa final'!$AD$31="Media",'Mapa final'!$AF$31="Moderado"),CONCATENATE("R2C",'Mapa final'!$T$31),"")</f>
        <v>R2C1</v>
      </c>
      <c r="AB27" s="282" t="str">
        <f>IF(AND(#REF!="Media",#REF!="Mayor"),CONCATENATE("R2C",#REF!),"")</f>
        <v>#REF!</v>
      </c>
      <c r="AC27" s="282" t="str">
        <f>IF(AND('Mapa final'!$AD$26="Media",'Mapa final'!$AF$26="Mayor"),CONCATENATE("R2C",'Mapa final'!$T$26),"")</f>
        <v/>
      </c>
      <c r="AD27" s="282" t="str">
        <f>IF(AND(#REF!="Media",#REF!="Mayor"),CONCATENATE("R2C",#REF!),"")</f>
        <v>#REF!</v>
      </c>
      <c r="AE27" s="282" t="str">
        <f>IF(AND('Mapa final'!$AD$28="Media",'Mapa final'!$AF$28="Mayor"),CONCATENATE("R2C",'Mapa final'!$T$28),"")</f>
        <v/>
      </c>
      <c r="AF27" s="282" t="str">
        <f>IF(AND(#REF!="Media",#REF!="Mayor"),CONCATENATE("R2C",#REF!),"")</f>
        <v>#REF!</v>
      </c>
      <c r="AG27" s="283" t="str">
        <f>IF(AND('Mapa final'!$AD$31="Media",'Mapa final'!$AF$31="Mayor"),CONCATENATE("R2C",'Mapa final'!$T$31),"")</f>
        <v/>
      </c>
      <c r="AH27" s="284" t="str">
        <f>IF(AND(#REF!="Media",#REF!="Catastrófico"),CONCATENATE("R2C",#REF!),"")</f>
        <v>#REF!</v>
      </c>
      <c r="AI27" s="284" t="str">
        <f>IF(AND('Mapa final'!$AD$26="Media",'Mapa final'!$AF$26="Catastrófico"),CONCATENATE("R2C",'Mapa final'!$T$26),"")</f>
        <v/>
      </c>
      <c r="AJ27" s="284" t="str">
        <f>IF(AND(#REF!="Media",#REF!="Catastrófico"),CONCATENATE("R2C",#REF!),"")</f>
        <v>#REF!</v>
      </c>
      <c r="AK27" s="284" t="str">
        <f>IF(AND('Mapa final'!$AD$28="Media",'Mapa final'!$AF$28="Catastrófico"),CONCATENATE("R2C",'Mapa final'!$T$28),"")</f>
        <v/>
      </c>
      <c r="AL27" s="284" t="str">
        <f>IF(AND(#REF!="Media",#REF!="Catastrófico"),CONCATENATE("R2C",#REF!),"")</f>
        <v>#REF!</v>
      </c>
      <c r="AM27" s="285" t="str">
        <f>IF(AND('Mapa final'!$AD$31="Media",'Mapa final'!$AF$31="Catastrófico"),CONCATENATE("R2C",'Mapa final'!$T$31),"")</f>
        <v/>
      </c>
      <c r="AN27" s="1"/>
      <c r="AO27" s="247"/>
      <c r="AT27" s="248"/>
      <c r="AU27" s="1"/>
      <c r="AV27" s="1"/>
      <c r="AW27" s="1"/>
      <c r="AX27" s="1"/>
      <c r="AY27" s="1"/>
      <c r="AZ27" s="1"/>
      <c r="BA27" s="1"/>
      <c r="BB27" s="1"/>
      <c r="BC27" s="1"/>
      <c r="BD27" s="1"/>
      <c r="BE27" s="1"/>
      <c r="BF27" s="1"/>
      <c r="BG27" s="1"/>
      <c r="BH27" s="1"/>
      <c r="BI27" s="1"/>
    </row>
    <row r="28" ht="15.0" customHeight="1">
      <c r="A28" s="1"/>
      <c r="B28" s="227"/>
      <c r="D28" s="9"/>
      <c r="E28" s="23"/>
      <c r="I28" s="9"/>
      <c r="J28" s="301" t="str">
        <f>IF(AND('Mapa final'!#REF!="Media",'Mapa final'!#REF!="Leve"),CONCATENATE("R3C",'Mapa final'!#REF!),"")</f>
        <v>#ERROR!</v>
      </c>
      <c r="K28" s="298" t="str">
        <f>IF(AND('Mapa final'!$AD$32="Media",'Mapa final'!$AF$32="Leve"),CONCATENATE("R3C",'Mapa final'!$T$32),"")</f>
        <v/>
      </c>
      <c r="L28" s="298" t="str">
        <f>IF(AND('Mapa final'!#REF!="Media",'Mapa final'!#REF!="Leve"),CONCATENATE("R3C",'Mapa final'!#REF!),"")</f>
        <v>#ERROR!</v>
      </c>
      <c r="M28" s="298" t="str">
        <f>IF(AND('Mapa final'!#REF!="Media",'Mapa final'!#REF!="Leve"),CONCATENATE("R3C",'Mapa final'!#REF!),"")</f>
        <v>#ERROR!</v>
      </c>
      <c r="N28" s="298" t="str">
        <f>IF(AND('Mapa final'!#REF!="Media",'Mapa final'!#REF!="Leve"),CONCATENATE("R3C",'Mapa final'!#REF!),"")</f>
        <v>#ERROR!</v>
      </c>
      <c r="O28" s="299" t="str">
        <f>IF(AND('Mapa final'!#REF!="Media",'Mapa final'!#REF!="Leve"),CONCATENATE("R3C",'Mapa final'!#REF!),"")</f>
        <v>#ERROR!</v>
      </c>
      <c r="P28" s="301" t="str">
        <f>IF(AND('Mapa final'!#REF!="Media",'Mapa final'!#REF!="Menor"),CONCATENATE("R3C",'Mapa final'!#REF!),"")</f>
        <v>#ERROR!</v>
      </c>
      <c r="Q28" s="298" t="str">
        <f>IF(AND('Mapa final'!$AD$32="Media",'Mapa final'!$AF$32="Menor"),CONCATENATE("R3C",'Mapa final'!$T$32),"")</f>
        <v/>
      </c>
      <c r="R28" s="298" t="str">
        <f>IF(AND('Mapa final'!#REF!="Media",'Mapa final'!#REF!="Menor"),CONCATENATE("R3C",'Mapa final'!#REF!),"")</f>
        <v>#ERROR!</v>
      </c>
      <c r="S28" s="298" t="str">
        <f>IF(AND('Mapa final'!#REF!="Media",'Mapa final'!#REF!="Menor"),CONCATENATE("R3C",'Mapa final'!#REF!),"")</f>
        <v>#ERROR!</v>
      </c>
      <c r="T28" s="298" t="str">
        <f>IF(AND('Mapa final'!#REF!="Media",'Mapa final'!#REF!="Menor"),CONCATENATE("R3C",'Mapa final'!#REF!),"")</f>
        <v>#ERROR!</v>
      </c>
      <c r="U28" s="299" t="str">
        <f>IF(AND('Mapa final'!#REF!="Media",'Mapa final'!#REF!="Menor"),CONCATENATE("R3C",'Mapa final'!#REF!),"")</f>
        <v>#ERROR!</v>
      </c>
      <c r="V28" s="301" t="str">
        <f>IF(AND('Mapa final'!#REF!="Media",'Mapa final'!#REF!="Moderado"),CONCATENATE("R3C",'Mapa final'!#REF!),"")</f>
        <v>#ERROR!</v>
      </c>
      <c r="W28" s="298" t="str">
        <f>IF(AND('Mapa final'!$AD$32="Media",'Mapa final'!$AF$32="Moderado"),CONCATENATE("R3C",'Mapa final'!$T$32),"")</f>
        <v/>
      </c>
      <c r="X28" s="298" t="str">
        <f>IF(AND('Mapa final'!#REF!="Media",'Mapa final'!#REF!="Moderado"),CONCATENATE("R3C",'Mapa final'!#REF!),"")</f>
        <v>#ERROR!</v>
      </c>
      <c r="Y28" s="298" t="str">
        <f>IF(AND('Mapa final'!#REF!="Media",'Mapa final'!#REF!="Moderado"),CONCATENATE("R3C",'Mapa final'!#REF!),"")</f>
        <v>#ERROR!</v>
      </c>
      <c r="Z28" s="298" t="str">
        <f>IF(AND('Mapa final'!#REF!="Media",'Mapa final'!#REF!="Moderado"),CONCATENATE("R3C",'Mapa final'!#REF!),"")</f>
        <v>#ERROR!</v>
      </c>
      <c r="AA28" s="299" t="str">
        <f>IF(AND('Mapa final'!#REF!="Media",'Mapa final'!#REF!="Moderado"),CONCATENATE("R3C",'Mapa final'!#REF!),"")</f>
        <v>#ERROR!</v>
      </c>
      <c r="AB28" s="286" t="str">
        <f>IF(AND('Mapa final'!#REF!="Media",'Mapa final'!#REF!="Mayor"),CONCATENATE("R3C",'Mapa final'!#REF!),"")</f>
        <v>#ERROR!</v>
      </c>
      <c r="AC28" s="282" t="str">
        <f>IF(AND('Mapa final'!$AD$32="Media",'Mapa final'!$AF$32="Mayor"),CONCATENATE("R3C",'Mapa final'!$T$32),"")</f>
        <v/>
      </c>
      <c r="AD28" s="282" t="str">
        <f>IF(AND('Mapa final'!#REF!="Media",'Mapa final'!#REF!="Mayor"),CONCATENATE("R3C",'Mapa final'!#REF!),"")</f>
        <v>#ERROR!</v>
      </c>
      <c r="AE28" s="282" t="str">
        <f>IF(AND('Mapa final'!#REF!="Media",'Mapa final'!#REF!="Mayor"),CONCATENATE("R3C",'Mapa final'!#REF!),"")</f>
        <v>#ERROR!</v>
      </c>
      <c r="AF28" s="282" t="str">
        <f>IF(AND('Mapa final'!#REF!="Media",'Mapa final'!#REF!="Mayor"),CONCATENATE("R3C",'Mapa final'!#REF!),"")</f>
        <v>#ERROR!</v>
      </c>
      <c r="AG28" s="283" t="str">
        <f>IF(AND('Mapa final'!#REF!="Media",'Mapa final'!#REF!="Mayor"),CONCATENATE("R3C",'Mapa final'!#REF!),"")</f>
        <v>#ERROR!</v>
      </c>
      <c r="AH28" s="287" t="str">
        <f>IF(AND('Mapa final'!#REF!="Media",'Mapa final'!#REF!="Catastrófico"),CONCATENATE("R3C",'Mapa final'!#REF!),"")</f>
        <v>#ERROR!</v>
      </c>
      <c r="AI28" s="284" t="str">
        <f>IF(AND('Mapa final'!$AD$32="Media",'Mapa final'!$AF$32="Catastrófico"),CONCATENATE("R3C",'Mapa final'!$T$32),"")</f>
        <v/>
      </c>
      <c r="AJ28" s="284" t="str">
        <f>IF(AND('Mapa final'!#REF!="Media",'Mapa final'!#REF!="Catastrófico"),CONCATENATE("R3C",'Mapa final'!#REF!),"")</f>
        <v>#ERROR!</v>
      </c>
      <c r="AK28" s="284" t="str">
        <f>IF(AND('Mapa final'!#REF!="Media",'Mapa final'!#REF!="Catastrófico"),CONCATENATE("R3C",'Mapa final'!#REF!),"")</f>
        <v>#ERROR!</v>
      </c>
      <c r="AL28" s="284" t="str">
        <f>IF(AND('Mapa final'!#REF!="Media",'Mapa final'!#REF!="Catastrófico"),CONCATENATE("R3C",'Mapa final'!#REF!),"")</f>
        <v>#ERROR!</v>
      </c>
      <c r="AM28" s="285" t="str">
        <f>IF(AND('Mapa final'!#REF!="Media",'Mapa final'!#REF!="Catastrófico"),CONCATENATE("R3C",'Mapa final'!#REF!),"")</f>
        <v>#ERROR!</v>
      </c>
      <c r="AN28" s="1"/>
      <c r="AO28" s="247"/>
      <c r="AT28" s="248"/>
      <c r="AU28" s="1"/>
      <c r="AV28" s="1"/>
      <c r="AW28" s="1"/>
      <c r="AX28" s="1"/>
      <c r="AY28" s="1"/>
      <c r="AZ28" s="1"/>
      <c r="BA28" s="1"/>
      <c r="BB28" s="1"/>
      <c r="BC28" s="1"/>
      <c r="BD28" s="1"/>
      <c r="BE28" s="1"/>
      <c r="BF28" s="1"/>
      <c r="BG28" s="1"/>
      <c r="BH28" s="1"/>
      <c r="BI28" s="1"/>
    </row>
    <row r="29" ht="15.0" customHeight="1">
      <c r="A29" s="1"/>
      <c r="B29" s="227"/>
      <c r="D29" s="9"/>
      <c r="E29" s="23"/>
      <c r="I29" s="9"/>
      <c r="J29" s="301" t="str">
        <f>IF(AND('Mapa final'!#REF!="Media",'Mapa final'!#REF!="Leve"),CONCATENATE("R4C",'Mapa final'!#REF!),"")</f>
        <v>#ERROR!</v>
      </c>
      <c r="K29" s="298" t="str">
        <f>IF(AND('Mapa final'!#REF!="Media",'Mapa final'!#REF!="Leve"),CONCATENATE("R4C",'Mapa final'!#REF!),"")</f>
        <v>#ERROR!</v>
      </c>
      <c r="L29" s="298" t="str">
        <f>IF(AND('Mapa final'!#REF!="Media",'Mapa final'!#REF!="Leve"),CONCATENATE("R4C",'Mapa final'!#REF!),"")</f>
        <v>#ERROR!</v>
      </c>
      <c r="M29" s="298" t="str">
        <f>IF(AND('Mapa final'!#REF!="Media",'Mapa final'!#REF!="Leve"),CONCATENATE("R4C",'Mapa final'!#REF!),"")</f>
        <v>#ERROR!</v>
      </c>
      <c r="N29" s="298" t="str">
        <f>IF(AND('Mapa final'!#REF!="Media",'Mapa final'!#REF!="Leve"),CONCATENATE("R4C",'Mapa final'!#REF!),"")</f>
        <v>#ERROR!</v>
      </c>
      <c r="O29" s="299" t="str">
        <f>IF(AND('Mapa final'!#REF!="Media",'Mapa final'!#REF!="Leve"),CONCATENATE("R4C",'Mapa final'!#REF!),"")</f>
        <v>#ERROR!</v>
      </c>
      <c r="P29" s="301" t="str">
        <f>IF(AND('Mapa final'!#REF!="Media",'Mapa final'!#REF!="Menor"),CONCATENATE("R4C",'Mapa final'!#REF!),"")</f>
        <v>#ERROR!</v>
      </c>
      <c r="Q29" s="298" t="str">
        <f>IF(AND('Mapa final'!#REF!="Media",'Mapa final'!#REF!="Menor"),CONCATENATE("R4C",'Mapa final'!#REF!),"")</f>
        <v>#ERROR!</v>
      </c>
      <c r="R29" s="298" t="str">
        <f>IF(AND('Mapa final'!#REF!="Media",'Mapa final'!#REF!="Menor"),CONCATENATE("R4C",'Mapa final'!#REF!),"")</f>
        <v>#ERROR!</v>
      </c>
      <c r="S29" s="298" t="str">
        <f>IF(AND('Mapa final'!#REF!="Media",'Mapa final'!#REF!="Menor"),CONCATENATE("R4C",'Mapa final'!#REF!),"")</f>
        <v>#ERROR!</v>
      </c>
      <c r="T29" s="298" t="str">
        <f>IF(AND('Mapa final'!#REF!="Media",'Mapa final'!#REF!="Menor"),CONCATENATE("R4C",'Mapa final'!#REF!),"")</f>
        <v>#ERROR!</v>
      </c>
      <c r="U29" s="299" t="str">
        <f>IF(AND('Mapa final'!#REF!="Media",'Mapa final'!#REF!="Menor"),CONCATENATE("R4C",'Mapa final'!#REF!),"")</f>
        <v>#ERROR!</v>
      </c>
      <c r="V29" s="301" t="str">
        <f>IF(AND('Mapa final'!#REF!="Media",'Mapa final'!#REF!="Moderado"),CONCATENATE("R4C",'Mapa final'!#REF!),"")</f>
        <v>#ERROR!</v>
      </c>
      <c r="W29" s="298" t="str">
        <f>IF(AND('Mapa final'!#REF!="Media",'Mapa final'!#REF!="Moderado"),CONCATENATE("R4C",'Mapa final'!#REF!),"")</f>
        <v>#ERROR!</v>
      </c>
      <c r="X29" s="298" t="str">
        <f>IF(AND('Mapa final'!#REF!="Media",'Mapa final'!#REF!="Moderado"),CONCATENATE("R4C",'Mapa final'!#REF!),"")</f>
        <v>#ERROR!</v>
      </c>
      <c r="Y29" s="298" t="str">
        <f>IF(AND('Mapa final'!#REF!="Media",'Mapa final'!#REF!="Moderado"),CONCATENATE("R4C",'Mapa final'!#REF!),"")</f>
        <v>#ERROR!</v>
      </c>
      <c r="Z29" s="298" t="str">
        <f>IF(AND('Mapa final'!#REF!="Media",'Mapa final'!#REF!="Moderado"),CONCATENATE("R4C",'Mapa final'!#REF!),"")</f>
        <v>#ERROR!</v>
      </c>
      <c r="AA29" s="299" t="str">
        <f>IF(AND('Mapa final'!#REF!="Media",'Mapa final'!#REF!="Moderado"),CONCATENATE("R4C",'Mapa final'!#REF!),"")</f>
        <v>#ERROR!</v>
      </c>
      <c r="AB29" s="286" t="str">
        <f>IF(AND('Mapa final'!#REF!="Media",'Mapa final'!#REF!="Mayor"),CONCATENATE("R4C",'Mapa final'!#REF!),"")</f>
        <v>#ERROR!</v>
      </c>
      <c r="AC29" s="282" t="str">
        <f>IF(AND('Mapa final'!#REF!="Media",'Mapa final'!#REF!="Mayor"),CONCATENATE("R4C",'Mapa final'!#REF!),"")</f>
        <v>#ERROR!</v>
      </c>
      <c r="AD29" s="282" t="str">
        <f>IF(AND('Mapa final'!#REF!="Media",'Mapa final'!#REF!="Mayor"),CONCATENATE("R4C",'Mapa final'!#REF!),"")</f>
        <v>#ERROR!</v>
      </c>
      <c r="AE29" s="282" t="str">
        <f>IF(AND('Mapa final'!#REF!="Media",'Mapa final'!#REF!="Mayor"),CONCATENATE("R4C",'Mapa final'!#REF!),"")</f>
        <v>#ERROR!</v>
      </c>
      <c r="AF29" s="282" t="str">
        <f>IF(AND('Mapa final'!#REF!="Media",'Mapa final'!#REF!="Mayor"),CONCATENATE("R4C",'Mapa final'!#REF!),"")</f>
        <v>#ERROR!</v>
      </c>
      <c r="AG29" s="283" t="str">
        <f>IF(AND('Mapa final'!#REF!="Media",'Mapa final'!#REF!="Mayor"),CONCATENATE("R4C",'Mapa final'!#REF!),"")</f>
        <v>#ERROR!</v>
      </c>
      <c r="AH29" s="287" t="str">
        <f>IF(AND('Mapa final'!#REF!="Media",'Mapa final'!#REF!="Catastrófico"),CONCATENATE("R4C",'Mapa final'!#REF!),"")</f>
        <v>#ERROR!</v>
      </c>
      <c r="AI29" s="284" t="str">
        <f>IF(AND('Mapa final'!#REF!="Media",'Mapa final'!#REF!="Catastrófico"),CONCATENATE("R4C",'Mapa final'!#REF!),"")</f>
        <v>#ERROR!</v>
      </c>
      <c r="AJ29" s="284" t="str">
        <f>IF(AND('Mapa final'!#REF!="Media",'Mapa final'!#REF!="Catastrófico"),CONCATENATE("R4C",'Mapa final'!#REF!),"")</f>
        <v>#ERROR!</v>
      </c>
      <c r="AK29" s="284" t="str">
        <f>IF(AND('Mapa final'!#REF!="Media",'Mapa final'!#REF!="Catastrófico"),CONCATENATE("R4C",'Mapa final'!#REF!),"")</f>
        <v>#ERROR!</v>
      </c>
      <c r="AL29" s="284" t="str">
        <f>IF(AND('Mapa final'!#REF!="Media",'Mapa final'!#REF!="Catastrófico"),CONCATENATE("R4C",'Mapa final'!#REF!),"")</f>
        <v>#ERROR!</v>
      </c>
      <c r="AM29" s="285" t="str">
        <f>IF(AND('Mapa final'!#REF!="Media",'Mapa final'!#REF!="Catastrófico"),CONCATENATE("R4C",'Mapa final'!#REF!),"")</f>
        <v>#ERROR!</v>
      </c>
      <c r="AN29" s="1"/>
      <c r="AO29" s="247"/>
      <c r="AT29" s="248"/>
      <c r="AU29" s="1"/>
      <c r="AV29" s="1"/>
      <c r="AW29" s="1"/>
      <c r="AX29" s="1"/>
      <c r="AY29" s="1"/>
      <c r="AZ29" s="1"/>
      <c r="BA29" s="1"/>
      <c r="BB29" s="1"/>
      <c r="BC29" s="1"/>
      <c r="BD29" s="1"/>
      <c r="BE29" s="1"/>
      <c r="BF29" s="1"/>
      <c r="BG29" s="1"/>
      <c r="BH29" s="1"/>
      <c r="BI29" s="1"/>
    </row>
    <row r="30" ht="15.0" customHeight="1">
      <c r="A30" s="1"/>
      <c r="B30" s="227"/>
      <c r="D30" s="9"/>
      <c r="E30" s="23"/>
      <c r="I30" s="9"/>
      <c r="J30" s="301" t="str">
        <f>IF(AND('Mapa final'!#REF!="Media",'Mapa final'!#REF!="Leve"),CONCATENATE("R5C",'Mapa final'!#REF!),"")</f>
        <v>#ERROR!</v>
      </c>
      <c r="K30" s="298" t="str">
        <f>IF(AND('Mapa final'!#REF!="Media",'Mapa final'!#REF!="Leve"),CONCATENATE("R5C",'Mapa final'!#REF!),"")</f>
        <v>#ERROR!</v>
      </c>
      <c r="L30" s="298" t="str">
        <f>IF(AND('Mapa final'!#REF!="Media",'Mapa final'!#REF!="Leve"),CONCATENATE("R5C",'Mapa final'!#REF!),"")</f>
        <v>#ERROR!</v>
      </c>
      <c r="M30" s="298" t="str">
        <f>IF(AND('Mapa final'!#REF!="Media",'Mapa final'!#REF!="Leve"),CONCATENATE("R5C",'Mapa final'!#REF!),"")</f>
        <v>#ERROR!</v>
      </c>
      <c r="N30" s="298" t="str">
        <f>IF(AND('Mapa final'!#REF!="Media",'Mapa final'!#REF!="Leve"),CONCATENATE("R5C",'Mapa final'!#REF!),"")</f>
        <v>#ERROR!</v>
      </c>
      <c r="O30" s="299" t="str">
        <f>IF(AND('Mapa final'!#REF!="Media",'Mapa final'!#REF!="Leve"),CONCATENATE("R5C",'Mapa final'!#REF!),"")</f>
        <v>#ERROR!</v>
      </c>
      <c r="P30" s="301" t="str">
        <f>IF(AND('Mapa final'!#REF!="Media",'Mapa final'!#REF!="Menor"),CONCATENATE("R5C",'Mapa final'!#REF!),"")</f>
        <v>#ERROR!</v>
      </c>
      <c r="Q30" s="298" t="str">
        <f>IF(AND('Mapa final'!#REF!="Media",'Mapa final'!#REF!="Menor"),CONCATENATE("R5C",'Mapa final'!#REF!),"")</f>
        <v>#ERROR!</v>
      </c>
      <c r="R30" s="298" t="str">
        <f>IF(AND('Mapa final'!#REF!="Media",'Mapa final'!#REF!="Menor"),CONCATENATE("R5C",'Mapa final'!#REF!),"")</f>
        <v>#ERROR!</v>
      </c>
      <c r="S30" s="298" t="str">
        <f>IF(AND('Mapa final'!#REF!="Media",'Mapa final'!#REF!="Menor"),CONCATENATE("R5C",'Mapa final'!#REF!),"")</f>
        <v>#ERROR!</v>
      </c>
      <c r="T30" s="298" t="str">
        <f>IF(AND('Mapa final'!#REF!="Media",'Mapa final'!#REF!="Menor"),CONCATENATE("R5C",'Mapa final'!#REF!),"")</f>
        <v>#ERROR!</v>
      </c>
      <c r="U30" s="299" t="str">
        <f>IF(AND('Mapa final'!#REF!="Media",'Mapa final'!#REF!="Menor"),CONCATENATE("R5C",'Mapa final'!#REF!),"")</f>
        <v>#ERROR!</v>
      </c>
      <c r="V30" s="301" t="str">
        <f>IF(AND('Mapa final'!#REF!="Media",'Mapa final'!#REF!="Moderado"),CONCATENATE("R5C",'Mapa final'!#REF!),"")</f>
        <v>#ERROR!</v>
      </c>
      <c r="W30" s="298" t="str">
        <f>IF(AND('Mapa final'!#REF!="Media",'Mapa final'!#REF!="Moderado"),CONCATENATE("R5C",'Mapa final'!#REF!),"")</f>
        <v>#ERROR!</v>
      </c>
      <c r="X30" s="298" t="str">
        <f>IF(AND('Mapa final'!#REF!="Media",'Mapa final'!#REF!="Moderado"),CONCATENATE("R5C",'Mapa final'!#REF!),"")</f>
        <v>#ERROR!</v>
      </c>
      <c r="Y30" s="298" t="str">
        <f>IF(AND('Mapa final'!#REF!="Media",'Mapa final'!#REF!="Moderado"),CONCATENATE("R5C",'Mapa final'!#REF!),"")</f>
        <v>#ERROR!</v>
      </c>
      <c r="Z30" s="298" t="str">
        <f>IF(AND('Mapa final'!#REF!="Media",'Mapa final'!#REF!="Moderado"),CONCATENATE("R5C",'Mapa final'!#REF!),"")</f>
        <v>#ERROR!</v>
      </c>
      <c r="AA30" s="299" t="str">
        <f>IF(AND('Mapa final'!#REF!="Media",'Mapa final'!#REF!="Moderado"),CONCATENATE("R5C",'Mapa final'!#REF!),"")</f>
        <v>#ERROR!</v>
      </c>
      <c r="AB30" s="286" t="str">
        <f>IF(AND('Mapa final'!#REF!="Media",'Mapa final'!#REF!="Mayor"),CONCATENATE("R5C",'Mapa final'!#REF!),"")</f>
        <v>#ERROR!</v>
      </c>
      <c r="AC30" s="282" t="str">
        <f>IF(AND('Mapa final'!#REF!="Media",'Mapa final'!#REF!="Mayor"),CONCATENATE("R5C",'Mapa final'!#REF!),"")</f>
        <v>#ERROR!</v>
      </c>
      <c r="AD30" s="282" t="str">
        <f>IF(AND('Mapa final'!#REF!="Media",'Mapa final'!#REF!="Mayor"),CONCATENATE("R5C",'Mapa final'!#REF!),"")</f>
        <v>#ERROR!</v>
      </c>
      <c r="AE30" s="282" t="str">
        <f>IF(AND('Mapa final'!#REF!="Media",'Mapa final'!#REF!="Mayor"),CONCATENATE("R5C",'Mapa final'!#REF!),"")</f>
        <v>#ERROR!</v>
      </c>
      <c r="AF30" s="282" t="str">
        <f>IF(AND('Mapa final'!#REF!="Media",'Mapa final'!#REF!="Mayor"),CONCATENATE("R5C",'Mapa final'!#REF!),"")</f>
        <v>#ERROR!</v>
      </c>
      <c r="AG30" s="283" t="str">
        <f>IF(AND('Mapa final'!#REF!="Media",'Mapa final'!#REF!="Mayor"),CONCATENATE("R5C",'Mapa final'!#REF!),"")</f>
        <v>#ERROR!</v>
      </c>
      <c r="AH30" s="287" t="str">
        <f>IF(AND('Mapa final'!#REF!="Media",'Mapa final'!#REF!="Catastrófico"),CONCATENATE("R5C",'Mapa final'!#REF!),"")</f>
        <v>#ERROR!</v>
      </c>
      <c r="AI30" s="284" t="str">
        <f>IF(AND('Mapa final'!#REF!="Media",'Mapa final'!#REF!="Catastrófico"),CONCATENATE("R5C",'Mapa final'!#REF!),"")</f>
        <v>#ERROR!</v>
      </c>
      <c r="AJ30" s="284" t="str">
        <f>IF(AND('Mapa final'!#REF!="Media",'Mapa final'!#REF!="Catastrófico"),CONCATENATE("R5C",'Mapa final'!#REF!),"")</f>
        <v>#ERROR!</v>
      </c>
      <c r="AK30" s="284" t="str">
        <f>IF(AND('Mapa final'!#REF!="Media",'Mapa final'!#REF!="Catastrófico"),CONCATENATE("R5C",'Mapa final'!#REF!),"")</f>
        <v>#ERROR!</v>
      </c>
      <c r="AL30" s="284" t="str">
        <f>IF(AND('Mapa final'!#REF!="Media",'Mapa final'!#REF!="Catastrófico"),CONCATENATE("R5C",'Mapa final'!#REF!),"")</f>
        <v>#ERROR!</v>
      </c>
      <c r="AM30" s="285" t="str">
        <f>IF(AND('Mapa final'!#REF!="Media",'Mapa final'!#REF!="Catastrófico"),CONCATENATE("R5C",'Mapa final'!#REF!),"")</f>
        <v>#ERROR!</v>
      </c>
      <c r="AN30" s="1"/>
      <c r="AO30" s="247"/>
      <c r="AT30" s="248"/>
      <c r="AU30" s="1"/>
      <c r="AV30" s="1"/>
      <c r="AW30" s="1"/>
      <c r="AX30" s="1"/>
      <c r="AY30" s="1"/>
      <c r="AZ30" s="1"/>
      <c r="BA30" s="1"/>
      <c r="BB30" s="1"/>
      <c r="BC30" s="1"/>
      <c r="BD30" s="1"/>
      <c r="BE30" s="1"/>
      <c r="BF30" s="1"/>
      <c r="BG30" s="1"/>
      <c r="BH30" s="1"/>
      <c r="BI30" s="1"/>
    </row>
    <row r="31" ht="15.0" customHeight="1">
      <c r="A31" s="1"/>
      <c r="B31" s="227"/>
      <c r="D31" s="9"/>
      <c r="E31" s="23"/>
      <c r="I31" s="9"/>
      <c r="J31" s="301" t="str">
        <f>IF(AND('Mapa final'!#REF!="Media",'Mapa final'!#REF!="Leve"),CONCATENATE("R6C",'Mapa final'!#REF!),"")</f>
        <v>#ERROR!</v>
      </c>
      <c r="K31" s="298" t="str">
        <f>IF(AND('Mapa final'!#REF!="Media",'Mapa final'!#REF!="Leve"),CONCATENATE("R6C",'Mapa final'!#REF!),"")</f>
        <v>#ERROR!</v>
      </c>
      <c r="L31" s="298" t="str">
        <f>IF(AND('Mapa final'!#REF!="Media",'Mapa final'!#REF!="Leve"),CONCATENATE("R6C",'Mapa final'!#REF!),"")</f>
        <v>#ERROR!</v>
      </c>
      <c r="M31" s="298" t="str">
        <f>IF(AND('Mapa final'!#REF!="Media",'Mapa final'!#REF!="Leve"),CONCATENATE("R6C",'Mapa final'!#REF!),"")</f>
        <v>#ERROR!</v>
      </c>
      <c r="N31" s="298" t="str">
        <f>IF(AND('Mapa final'!#REF!="Media",'Mapa final'!#REF!="Leve"),CONCATENATE("R6C",'Mapa final'!#REF!),"")</f>
        <v>#ERROR!</v>
      </c>
      <c r="O31" s="299" t="str">
        <f>IF(AND('Mapa final'!#REF!="Media",'Mapa final'!#REF!="Leve"),CONCATENATE("R6C",'Mapa final'!#REF!),"")</f>
        <v>#ERROR!</v>
      </c>
      <c r="P31" s="301" t="str">
        <f>IF(AND('Mapa final'!#REF!="Media",'Mapa final'!#REF!="Menor"),CONCATENATE("R6C",'Mapa final'!#REF!),"")</f>
        <v>#ERROR!</v>
      </c>
      <c r="Q31" s="298" t="str">
        <f>IF(AND('Mapa final'!#REF!="Media",'Mapa final'!#REF!="Menor"),CONCATENATE("R6C",'Mapa final'!#REF!),"")</f>
        <v>#ERROR!</v>
      </c>
      <c r="R31" s="298" t="str">
        <f>IF(AND('Mapa final'!#REF!="Media",'Mapa final'!#REF!="Menor"),CONCATENATE("R6C",'Mapa final'!#REF!),"")</f>
        <v>#ERROR!</v>
      </c>
      <c r="S31" s="298" t="str">
        <f>IF(AND('Mapa final'!#REF!="Media",'Mapa final'!#REF!="Menor"),CONCATENATE("R6C",'Mapa final'!#REF!),"")</f>
        <v>#ERROR!</v>
      </c>
      <c r="T31" s="298" t="str">
        <f>IF(AND('Mapa final'!#REF!="Media",'Mapa final'!#REF!="Menor"),CONCATENATE("R6C",'Mapa final'!#REF!),"")</f>
        <v>#ERROR!</v>
      </c>
      <c r="U31" s="299" t="str">
        <f>IF(AND('Mapa final'!#REF!="Media",'Mapa final'!#REF!="Menor"),CONCATENATE("R6C",'Mapa final'!#REF!),"")</f>
        <v>#ERROR!</v>
      </c>
      <c r="V31" s="301" t="str">
        <f>IF(AND('Mapa final'!#REF!="Media",'Mapa final'!#REF!="Moderado"),CONCATENATE("R6C",'Mapa final'!#REF!),"")</f>
        <v>#ERROR!</v>
      </c>
      <c r="W31" s="298" t="str">
        <f>IF(AND('Mapa final'!#REF!="Media",'Mapa final'!#REF!="Moderado"),CONCATENATE("R6C",'Mapa final'!#REF!),"")</f>
        <v>#ERROR!</v>
      </c>
      <c r="X31" s="298" t="str">
        <f>IF(AND('Mapa final'!#REF!="Media",'Mapa final'!#REF!="Moderado"),CONCATENATE("R6C",'Mapa final'!#REF!),"")</f>
        <v>#ERROR!</v>
      </c>
      <c r="Y31" s="298" t="str">
        <f>IF(AND('Mapa final'!#REF!="Media",'Mapa final'!#REF!="Moderado"),CONCATENATE("R6C",'Mapa final'!#REF!),"")</f>
        <v>#ERROR!</v>
      </c>
      <c r="Z31" s="298" t="str">
        <f>IF(AND('Mapa final'!#REF!="Media",'Mapa final'!#REF!="Moderado"),CONCATENATE("R6C",'Mapa final'!#REF!),"")</f>
        <v>#ERROR!</v>
      </c>
      <c r="AA31" s="299" t="str">
        <f>IF(AND('Mapa final'!#REF!="Media",'Mapa final'!#REF!="Moderado"),CONCATENATE("R6C",'Mapa final'!#REF!),"")</f>
        <v>#ERROR!</v>
      </c>
      <c r="AB31" s="286" t="str">
        <f>IF(AND('Mapa final'!#REF!="Media",'Mapa final'!#REF!="Mayor"),CONCATENATE("R6C",'Mapa final'!#REF!),"")</f>
        <v>#ERROR!</v>
      </c>
      <c r="AC31" s="282" t="str">
        <f>IF(AND('Mapa final'!#REF!="Media",'Mapa final'!#REF!="Mayor"),CONCATENATE("R6C",'Mapa final'!#REF!),"")</f>
        <v>#ERROR!</v>
      </c>
      <c r="AD31" s="282" t="str">
        <f>IF(AND('Mapa final'!#REF!="Media",'Mapa final'!#REF!="Mayor"),CONCATENATE("R6C",'Mapa final'!#REF!),"")</f>
        <v>#ERROR!</v>
      </c>
      <c r="AE31" s="282" t="str">
        <f>IF(AND('Mapa final'!#REF!="Media",'Mapa final'!#REF!="Mayor"),CONCATENATE("R6C",'Mapa final'!#REF!),"")</f>
        <v>#ERROR!</v>
      </c>
      <c r="AF31" s="282" t="str">
        <f>IF(AND('Mapa final'!#REF!="Media",'Mapa final'!#REF!="Mayor"),CONCATENATE("R6C",'Mapa final'!#REF!),"")</f>
        <v>#ERROR!</v>
      </c>
      <c r="AG31" s="283" t="str">
        <f>IF(AND('Mapa final'!#REF!="Media",'Mapa final'!#REF!="Mayor"),CONCATENATE("R6C",'Mapa final'!#REF!),"")</f>
        <v>#ERROR!</v>
      </c>
      <c r="AH31" s="287" t="str">
        <f>IF(AND('Mapa final'!#REF!="Media",'Mapa final'!#REF!="Catastrófico"),CONCATENATE("R6C",'Mapa final'!#REF!),"")</f>
        <v>#ERROR!</v>
      </c>
      <c r="AI31" s="284" t="str">
        <f>IF(AND('Mapa final'!#REF!="Media",'Mapa final'!#REF!="Catastrófico"),CONCATENATE("R6C",'Mapa final'!#REF!),"")</f>
        <v>#ERROR!</v>
      </c>
      <c r="AJ31" s="284" t="str">
        <f>IF(AND('Mapa final'!#REF!="Media",'Mapa final'!#REF!="Catastrófico"),CONCATENATE("R6C",'Mapa final'!#REF!),"")</f>
        <v>#ERROR!</v>
      </c>
      <c r="AK31" s="284" t="str">
        <f>IF(AND('Mapa final'!#REF!="Media",'Mapa final'!#REF!="Catastrófico"),CONCATENATE("R6C",'Mapa final'!#REF!),"")</f>
        <v>#ERROR!</v>
      </c>
      <c r="AL31" s="284" t="str">
        <f>IF(AND('Mapa final'!#REF!="Media",'Mapa final'!#REF!="Catastrófico"),CONCATENATE("R6C",'Mapa final'!#REF!),"")</f>
        <v>#ERROR!</v>
      </c>
      <c r="AM31" s="285" t="str">
        <f>IF(AND('Mapa final'!#REF!="Media",'Mapa final'!#REF!="Catastrófico"),CONCATENATE("R6C",'Mapa final'!#REF!),"")</f>
        <v>#ERROR!</v>
      </c>
      <c r="AN31" s="1"/>
      <c r="AO31" s="247"/>
      <c r="AT31" s="248"/>
      <c r="AU31" s="1"/>
      <c r="AV31" s="1"/>
      <c r="AW31" s="1"/>
      <c r="AX31" s="1"/>
      <c r="AY31" s="1"/>
      <c r="AZ31" s="1"/>
      <c r="BA31" s="1"/>
      <c r="BB31" s="1"/>
      <c r="BC31" s="1"/>
      <c r="BD31" s="1"/>
      <c r="BE31" s="1"/>
      <c r="BF31" s="1"/>
      <c r="BG31" s="1"/>
      <c r="BH31" s="1"/>
      <c r="BI31" s="1"/>
    </row>
    <row r="32" ht="15.0" customHeight="1">
      <c r="A32" s="1"/>
      <c r="B32" s="227"/>
      <c r="D32" s="9"/>
      <c r="E32" s="23"/>
      <c r="I32" s="9"/>
      <c r="J32" s="301" t="str">
        <f>IF(AND('Mapa final'!#REF!="Media",'Mapa final'!#REF!="Leve"),CONCATENATE("R7C",'Mapa final'!#REF!),"")</f>
        <v>#ERROR!</v>
      </c>
      <c r="K32" s="298" t="str">
        <f>IF(AND('Mapa final'!#REF!="Media",'Mapa final'!#REF!="Leve"),CONCATENATE("R7C",'Mapa final'!#REF!),"")</f>
        <v>#ERROR!</v>
      </c>
      <c r="L32" s="298" t="str">
        <f>IF(AND('Mapa final'!#REF!="Media",'Mapa final'!#REF!="Leve"),CONCATENATE("R7C",'Mapa final'!#REF!),"")</f>
        <v>#ERROR!</v>
      </c>
      <c r="M32" s="298" t="str">
        <f>IF(AND('Mapa final'!#REF!="Media",'Mapa final'!#REF!="Leve"),CONCATENATE("R7C",'Mapa final'!#REF!),"")</f>
        <v>#ERROR!</v>
      </c>
      <c r="N32" s="298" t="str">
        <f>IF(AND('Mapa final'!#REF!="Media",'Mapa final'!#REF!="Leve"),CONCATENATE("R7C",'Mapa final'!#REF!),"")</f>
        <v>#ERROR!</v>
      </c>
      <c r="O32" s="299" t="str">
        <f>IF(AND('Mapa final'!#REF!="Media",'Mapa final'!#REF!="Leve"),CONCATENATE("R7C",'Mapa final'!#REF!),"")</f>
        <v>#ERROR!</v>
      </c>
      <c r="P32" s="301" t="str">
        <f>IF(AND('Mapa final'!#REF!="Media",'Mapa final'!#REF!="Menor"),CONCATENATE("R7C",'Mapa final'!#REF!),"")</f>
        <v>#ERROR!</v>
      </c>
      <c r="Q32" s="298" t="str">
        <f>IF(AND('Mapa final'!#REF!="Media",'Mapa final'!#REF!="Menor"),CONCATENATE("R7C",'Mapa final'!#REF!),"")</f>
        <v>#ERROR!</v>
      </c>
      <c r="R32" s="298" t="str">
        <f>IF(AND('Mapa final'!#REF!="Media",'Mapa final'!#REF!="Menor"),CONCATENATE("R7C",'Mapa final'!#REF!),"")</f>
        <v>#ERROR!</v>
      </c>
      <c r="S32" s="298" t="str">
        <f>IF(AND('Mapa final'!#REF!="Media",'Mapa final'!#REF!="Menor"),CONCATENATE("R7C",'Mapa final'!#REF!),"")</f>
        <v>#ERROR!</v>
      </c>
      <c r="T32" s="298" t="str">
        <f>IF(AND('Mapa final'!#REF!="Media",'Mapa final'!#REF!="Menor"),CONCATENATE("R7C",'Mapa final'!#REF!),"")</f>
        <v>#ERROR!</v>
      </c>
      <c r="U32" s="299" t="str">
        <f>IF(AND('Mapa final'!#REF!="Media",'Mapa final'!#REF!="Menor"),CONCATENATE("R7C",'Mapa final'!#REF!),"")</f>
        <v>#ERROR!</v>
      </c>
      <c r="V32" s="301" t="str">
        <f>IF(AND('Mapa final'!#REF!="Media",'Mapa final'!#REF!="Moderado"),CONCATENATE("R7C",'Mapa final'!#REF!),"")</f>
        <v>#ERROR!</v>
      </c>
      <c r="W32" s="298" t="str">
        <f>IF(AND('Mapa final'!#REF!="Media",'Mapa final'!#REF!="Moderado"),CONCATENATE("R7C",'Mapa final'!#REF!),"")</f>
        <v>#ERROR!</v>
      </c>
      <c r="X32" s="298" t="str">
        <f>IF(AND('Mapa final'!#REF!="Media",'Mapa final'!#REF!="Moderado"),CONCATENATE("R7C",'Mapa final'!#REF!),"")</f>
        <v>#ERROR!</v>
      </c>
      <c r="Y32" s="298" t="str">
        <f>IF(AND('Mapa final'!#REF!="Media",'Mapa final'!#REF!="Moderado"),CONCATENATE("R7C",'Mapa final'!#REF!),"")</f>
        <v>#ERROR!</v>
      </c>
      <c r="Z32" s="298" t="str">
        <f>IF(AND('Mapa final'!#REF!="Media",'Mapa final'!#REF!="Moderado"),CONCATENATE("R7C",'Mapa final'!#REF!),"")</f>
        <v>#ERROR!</v>
      </c>
      <c r="AA32" s="299" t="str">
        <f>IF(AND('Mapa final'!#REF!="Media",'Mapa final'!#REF!="Moderado"),CONCATENATE("R7C",'Mapa final'!#REF!),"")</f>
        <v>#ERROR!</v>
      </c>
      <c r="AB32" s="286" t="str">
        <f>IF(AND('Mapa final'!#REF!="Media",'Mapa final'!#REF!="Mayor"),CONCATENATE("R7C",'Mapa final'!#REF!),"")</f>
        <v>#ERROR!</v>
      </c>
      <c r="AC32" s="282" t="str">
        <f>IF(AND('Mapa final'!#REF!="Media",'Mapa final'!#REF!="Mayor"),CONCATENATE("R7C",'Mapa final'!#REF!),"")</f>
        <v>#ERROR!</v>
      </c>
      <c r="AD32" s="282" t="str">
        <f>IF(AND('Mapa final'!#REF!="Media",'Mapa final'!#REF!="Mayor"),CONCATENATE("R7C",'Mapa final'!#REF!),"")</f>
        <v>#ERROR!</v>
      </c>
      <c r="AE32" s="282" t="str">
        <f>IF(AND('Mapa final'!#REF!="Media",'Mapa final'!#REF!="Mayor"),CONCATENATE("R7C",'Mapa final'!#REF!),"")</f>
        <v>#ERROR!</v>
      </c>
      <c r="AF32" s="282" t="str">
        <f>IF(AND('Mapa final'!#REF!="Media",'Mapa final'!#REF!="Mayor"),CONCATENATE("R7C",'Mapa final'!#REF!),"")</f>
        <v>#ERROR!</v>
      </c>
      <c r="AG32" s="283" t="str">
        <f>IF(AND('Mapa final'!#REF!="Media",'Mapa final'!#REF!="Mayor"),CONCATENATE("R7C",'Mapa final'!#REF!),"")</f>
        <v>#ERROR!</v>
      </c>
      <c r="AH32" s="287" t="str">
        <f>IF(AND('Mapa final'!#REF!="Media",'Mapa final'!#REF!="Catastrófico"),CONCATENATE("R7C",'Mapa final'!#REF!),"")</f>
        <v>#ERROR!</v>
      </c>
      <c r="AI32" s="284" t="str">
        <f>IF(AND('Mapa final'!#REF!="Media",'Mapa final'!#REF!="Catastrófico"),CONCATENATE("R7C",'Mapa final'!#REF!),"")</f>
        <v>#ERROR!</v>
      </c>
      <c r="AJ32" s="284" t="str">
        <f>IF(AND('Mapa final'!#REF!="Media",'Mapa final'!#REF!="Catastrófico"),CONCATENATE("R7C",'Mapa final'!#REF!),"")</f>
        <v>#ERROR!</v>
      </c>
      <c r="AK32" s="284" t="str">
        <f>IF(AND('Mapa final'!#REF!="Media",'Mapa final'!#REF!="Catastrófico"),CONCATENATE("R7C",'Mapa final'!#REF!),"")</f>
        <v>#ERROR!</v>
      </c>
      <c r="AL32" s="284" t="str">
        <f>IF(AND('Mapa final'!#REF!="Media",'Mapa final'!#REF!="Catastrófico"),CONCATENATE("R7C",'Mapa final'!#REF!),"")</f>
        <v>#ERROR!</v>
      </c>
      <c r="AM32" s="285" t="str">
        <f>IF(AND('Mapa final'!#REF!="Media",'Mapa final'!#REF!="Catastrófico"),CONCATENATE("R7C",'Mapa final'!#REF!),"")</f>
        <v>#ERROR!</v>
      </c>
      <c r="AN32" s="1"/>
      <c r="AO32" s="247"/>
      <c r="AT32" s="248"/>
      <c r="AU32" s="1"/>
      <c r="AV32" s="1"/>
      <c r="AW32" s="1"/>
      <c r="AX32" s="1"/>
      <c r="AY32" s="1"/>
      <c r="AZ32" s="1"/>
      <c r="BA32" s="1"/>
      <c r="BB32" s="1"/>
      <c r="BC32" s="1"/>
      <c r="BD32" s="1"/>
      <c r="BE32" s="1"/>
      <c r="BF32" s="1"/>
      <c r="BG32" s="1"/>
      <c r="BH32" s="1"/>
      <c r="BI32" s="1"/>
    </row>
    <row r="33" ht="15.0" customHeight="1">
      <c r="A33" s="1"/>
      <c r="B33" s="227"/>
      <c r="D33" s="9"/>
      <c r="E33" s="23"/>
      <c r="I33" s="9"/>
      <c r="J33" s="301" t="str">
        <f>IF(AND('Mapa final'!#REF!="Media",'Mapa final'!#REF!="Leve"),CONCATENATE("R8C",'Mapa final'!#REF!),"")</f>
        <v>#ERROR!</v>
      </c>
      <c r="K33" s="298" t="str">
        <f>IF(AND('Mapa final'!#REF!="Media",'Mapa final'!#REF!="Leve"),CONCATENATE("R8C",'Mapa final'!#REF!),"")</f>
        <v>#ERROR!</v>
      </c>
      <c r="L33" s="298" t="str">
        <f>IF(AND('Mapa final'!#REF!="Media",'Mapa final'!#REF!="Leve"),CONCATENATE("R8C",'Mapa final'!#REF!),"")</f>
        <v>#ERROR!</v>
      </c>
      <c r="M33" s="298" t="str">
        <f>IF(AND('Mapa final'!#REF!="Media",'Mapa final'!#REF!="Leve"),CONCATENATE("R8C",'Mapa final'!#REF!),"")</f>
        <v>#ERROR!</v>
      </c>
      <c r="N33" s="298" t="str">
        <f>IF(AND('Mapa final'!#REF!="Media",'Mapa final'!#REF!="Leve"),CONCATENATE("R8C",'Mapa final'!#REF!),"")</f>
        <v>#ERROR!</v>
      </c>
      <c r="O33" s="299" t="str">
        <f>IF(AND('Mapa final'!#REF!="Media",'Mapa final'!#REF!="Leve"),CONCATENATE("R8C",'Mapa final'!#REF!),"")</f>
        <v>#ERROR!</v>
      </c>
      <c r="P33" s="301" t="str">
        <f>IF(AND('Mapa final'!#REF!="Media",'Mapa final'!#REF!="Menor"),CONCATENATE("R8C",'Mapa final'!#REF!),"")</f>
        <v>#ERROR!</v>
      </c>
      <c r="Q33" s="298" t="str">
        <f>IF(AND('Mapa final'!#REF!="Media",'Mapa final'!#REF!="Menor"),CONCATENATE("R8C",'Mapa final'!#REF!),"")</f>
        <v>#ERROR!</v>
      </c>
      <c r="R33" s="298" t="str">
        <f>IF(AND('Mapa final'!#REF!="Media",'Mapa final'!#REF!="Menor"),CONCATENATE("R8C",'Mapa final'!#REF!),"")</f>
        <v>#ERROR!</v>
      </c>
      <c r="S33" s="298" t="str">
        <f>IF(AND('Mapa final'!#REF!="Media",'Mapa final'!#REF!="Menor"),CONCATENATE("R8C",'Mapa final'!#REF!),"")</f>
        <v>#ERROR!</v>
      </c>
      <c r="T33" s="298" t="str">
        <f>IF(AND('Mapa final'!#REF!="Media",'Mapa final'!#REF!="Menor"),CONCATENATE("R8C",'Mapa final'!#REF!),"")</f>
        <v>#ERROR!</v>
      </c>
      <c r="U33" s="299" t="str">
        <f>IF(AND('Mapa final'!#REF!="Media",'Mapa final'!#REF!="Menor"),CONCATENATE("R8C",'Mapa final'!#REF!),"")</f>
        <v>#ERROR!</v>
      </c>
      <c r="V33" s="301" t="str">
        <f>IF(AND('Mapa final'!#REF!="Media",'Mapa final'!#REF!="Moderado"),CONCATENATE("R8C",'Mapa final'!#REF!),"")</f>
        <v>#ERROR!</v>
      </c>
      <c r="W33" s="298" t="str">
        <f>IF(AND('Mapa final'!#REF!="Media",'Mapa final'!#REF!="Moderado"),CONCATENATE("R8C",'Mapa final'!#REF!),"")</f>
        <v>#ERROR!</v>
      </c>
      <c r="X33" s="298" t="str">
        <f>IF(AND('Mapa final'!#REF!="Media",'Mapa final'!#REF!="Moderado"),CONCATENATE("R8C",'Mapa final'!#REF!),"")</f>
        <v>#ERROR!</v>
      </c>
      <c r="Y33" s="298" t="str">
        <f>IF(AND('Mapa final'!#REF!="Media",'Mapa final'!#REF!="Moderado"),CONCATENATE("R8C",'Mapa final'!#REF!),"")</f>
        <v>#ERROR!</v>
      </c>
      <c r="Z33" s="298" t="str">
        <f>IF(AND('Mapa final'!#REF!="Media",'Mapa final'!#REF!="Moderado"),CONCATENATE("R8C",'Mapa final'!#REF!),"")</f>
        <v>#ERROR!</v>
      </c>
      <c r="AA33" s="299" t="str">
        <f>IF(AND('Mapa final'!#REF!="Media",'Mapa final'!#REF!="Moderado"),CONCATENATE("R8C",'Mapa final'!#REF!),"")</f>
        <v>#ERROR!</v>
      </c>
      <c r="AB33" s="286" t="str">
        <f>IF(AND('Mapa final'!#REF!="Media",'Mapa final'!#REF!="Mayor"),CONCATENATE("R8C",'Mapa final'!#REF!),"")</f>
        <v>#ERROR!</v>
      </c>
      <c r="AC33" s="282" t="str">
        <f>IF(AND('Mapa final'!#REF!="Media",'Mapa final'!#REF!="Mayor"),CONCATENATE("R8C",'Mapa final'!#REF!),"")</f>
        <v>#ERROR!</v>
      </c>
      <c r="AD33" s="282" t="str">
        <f>IF(AND('Mapa final'!#REF!="Media",'Mapa final'!#REF!="Mayor"),CONCATENATE("R8C",'Mapa final'!#REF!),"")</f>
        <v>#ERROR!</v>
      </c>
      <c r="AE33" s="282" t="str">
        <f>IF(AND('Mapa final'!#REF!="Media",'Mapa final'!#REF!="Mayor"),CONCATENATE("R8C",'Mapa final'!#REF!),"")</f>
        <v>#ERROR!</v>
      </c>
      <c r="AF33" s="282" t="str">
        <f>IF(AND('Mapa final'!#REF!="Media",'Mapa final'!#REF!="Mayor"),CONCATENATE("R8C",'Mapa final'!#REF!),"")</f>
        <v>#ERROR!</v>
      </c>
      <c r="AG33" s="283" t="str">
        <f>IF(AND('Mapa final'!#REF!="Media",'Mapa final'!#REF!="Mayor"),CONCATENATE("R8C",'Mapa final'!#REF!),"")</f>
        <v>#ERROR!</v>
      </c>
      <c r="AH33" s="287" t="str">
        <f>IF(AND('Mapa final'!#REF!="Media",'Mapa final'!#REF!="Catastrófico"),CONCATENATE("R8C",'Mapa final'!#REF!),"")</f>
        <v>#ERROR!</v>
      </c>
      <c r="AI33" s="284" t="str">
        <f>IF(AND('Mapa final'!#REF!="Media",'Mapa final'!#REF!="Catastrófico"),CONCATENATE("R8C",'Mapa final'!#REF!),"")</f>
        <v>#ERROR!</v>
      </c>
      <c r="AJ33" s="284" t="str">
        <f>IF(AND('Mapa final'!#REF!="Media",'Mapa final'!#REF!="Catastrófico"),CONCATENATE("R8C",'Mapa final'!#REF!),"")</f>
        <v>#ERROR!</v>
      </c>
      <c r="AK33" s="284" t="str">
        <f>IF(AND('Mapa final'!#REF!="Media",'Mapa final'!#REF!="Catastrófico"),CONCATENATE("R8C",'Mapa final'!#REF!),"")</f>
        <v>#ERROR!</v>
      </c>
      <c r="AL33" s="284" t="str">
        <f>IF(AND('Mapa final'!#REF!="Media",'Mapa final'!#REF!="Catastrófico"),CONCATENATE("R8C",'Mapa final'!#REF!),"")</f>
        <v>#ERROR!</v>
      </c>
      <c r="AM33" s="285" t="str">
        <f>IF(AND('Mapa final'!#REF!="Media",'Mapa final'!#REF!="Catastrófico"),CONCATENATE("R8C",'Mapa final'!#REF!),"")</f>
        <v>#ERROR!</v>
      </c>
      <c r="AN33" s="1"/>
      <c r="AO33" s="247"/>
      <c r="AT33" s="248"/>
      <c r="AU33" s="1"/>
      <c r="AV33" s="1"/>
      <c r="AW33" s="1"/>
      <c r="AX33" s="1"/>
      <c r="AY33" s="1"/>
      <c r="AZ33" s="1"/>
      <c r="BA33" s="1"/>
      <c r="BB33" s="1"/>
      <c r="BC33" s="1"/>
      <c r="BD33" s="1"/>
      <c r="BE33" s="1"/>
      <c r="BF33" s="1"/>
      <c r="BG33" s="1"/>
      <c r="BH33" s="1"/>
      <c r="BI33" s="1"/>
    </row>
    <row r="34" ht="15.0" customHeight="1">
      <c r="A34" s="1"/>
      <c r="B34" s="227"/>
      <c r="D34" s="9"/>
      <c r="E34" s="23"/>
      <c r="I34" s="9"/>
      <c r="J34" s="301" t="str">
        <f>IF(AND('Mapa final'!#REF!="Media",'Mapa final'!#REF!="Leve"),CONCATENATE("R9C",'Mapa final'!#REF!),"")</f>
        <v>#ERROR!</v>
      </c>
      <c r="K34" s="298" t="str">
        <f>IF(AND('Mapa final'!#REF!="Media",'Mapa final'!#REF!="Leve"),CONCATENATE("R9C",'Mapa final'!#REF!),"")</f>
        <v>#ERROR!</v>
      </c>
      <c r="L34" s="298" t="str">
        <f>IF(AND('Mapa final'!#REF!="Media",'Mapa final'!#REF!="Leve"),CONCATENATE("R9C",'Mapa final'!#REF!),"")</f>
        <v>#ERROR!</v>
      </c>
      <c r="M34" s="298" t="str">
        <f>IF(AND('Mapa final'!#REF!="Media",'Mapa final'!#REF!="Leve"),CONCATENATE("R9C",'Mapa final'!#REF!),"")</f>
        <v>#ERROR!</v>
      </c>
      <c r="N34" s="298" t="str">
        <f>IF(AND('Mapa final'!#REF!="Media",'Mapa final'!#REF!="Leve"),CONCATENATE("R9C",'Mapa final'!#REF!),"")</f>
        <v>#ERROR!</v>
      </c>
      <c r="O34" s="299" t="str">
        <f>IF(AND('Mapa final'!#REF!="Media",'Mapa final'!#REF!="Leve"),CONCATENATE("R9C",'Mapa final'!#REF!),"")</f>
        <v>#ERROR!</v>
      </c>
      <c r="P34" s="301" t="str">
        <f>IF(AND('Mapa final'!#REF!="Media",'Mapa final'!#REF!="Menor"),CONCATENATE("R9C",'Mapa final'!#REF!),"")</f>
        <v>#ERROR!</v>
      </c>
      <c r="Q34" s="298" t="str">
        <f>IF(AND('Mapa final'!#REF!="Media",'Mapa final'!#REF!="Menor"),CONCATENATE("R9C",'Mapa final'!#REF!),"")</f>
        <v>#ERROR!</v>
      </c>
      <c r="R34" s="298" t="str">
        <f>IF(AND('Mapa final'!#REF!="Media",'Mapa final'!#REF!="Menor"),CONCATENATE("R9C",'Mapa final'!#REF!),"")</f>
        <v>#ERROR!</v>
      </c>
      <c r="S34" s="298" t="str">
        <f>IF(AND('Mapa final'!#REF!="Media",'Mapa final'!#REF!="Menor"),CONCATENATE("R9C",'Mapa final'!#REF!),"")</f>
        <v>#ERROR!</v>
      </c>
      <c r="T34" s="298" t="str">
        <f>IF(AND('Mapa final'!#REF!="Media",'Mapa final'!#REF!="Menor"),CONCATENATE("R9C",'Mapa final'!#REF!),"")</f>
        <v>#ERROR!</v>
      </c>
      <c r="U34" s="299" t="str">
        <f>IF(AND('Mapa final'!#REF!="Media",'Mapa final'!#REF!="Menor"),CONCATENATE("R9C",'Mapa final'!#REF!),"")</f>
        <v>#ERROR!</v>
      </c>
      <c r="V34" s="301" t="str">
        <f>IF(AND('Mapa final'!#REF!="Media",'Mapa final'!#REF!="Moderado"),CONCATENATE("R9C",'Mapa final'!#REF!),"")</f>
        <v>#ERROR!</v>
      </c>
      <c r="W34" s="298" t="str">
        <f>IF(AND('Mapa final'!#REF!="Media",'Mapa final'!#REF!="Moderado"),CONCATENATE("R9C",'Mapa final'!#REF!),"")</f>
        <v>#ERROR!</v>
      </c>
      <c r="X34" s="298" t="str">
        <f>IF(AND('Mapa final'!#REF!="Media",'Mapa final'!#REF!="Moderado"),CONCATENATE("R9C",'Mapa final'!#REF!),"")</f>
        <v>#ERROR!</v>
      </c>
      <c r="Y34" s="298" t="str">
        <f>IF(AND('Mapa final'!#REF!="Media",'Mapa final'!#REF!="Moderado"),CONCATENATE("R9C",'Mapa final'!#REF!),"")</f>
        <v>#ERROR!</v>
      </c>
      <c r="Z34" s="298" t="str">
        <f>IF(AND('Mapa final'!#REF!="Media",'Mapa final'!#REF!="Moderado"),CONCATENATE("R9C",'Mapa final'!#REF!),"")</f>
        <v>#ERROR!</v>
      </c>
      <c r="AA34" s="299" t="str">
        <f>IF(AND('Mapa final'!#REF!="Media",'Mapa final'!#REF!="Moderado"),CONCATENATE("R9C",'Mapa final'!#REF!),"")</f>
        <v>#ERROR!</v>
      </c>
      <c r="AB34" s="286" t="str">
        <f>IF(AND('Mapa final'!#REF!="Media",'Mapa final'!#REF!="Mayor"),CONCATENATE("R9C",'Mapa final'!#REF!),"")</f>
        <v>#ERROR!</v>
      </c>
      <c r="AC34" s="282" t="str">
        <f>IF(AND('Mapa final'!#REF!="Media",'Mapa final'!#REF!="Mayor"),CONCATENATE("R9C",'Mapa final'!#REF!),"")</f>
        <v>#ERROR!</v>
      </c>
      <c r="AD34" s="282" t="str">
        <f>IF(AND('Mapa final'!#REF!="Media",'Mapa final'!#REF!="Mayor"),CONCATENATE("R9C",'Mapa final'!#REF!),"")</f>
        <v>#ERROR!</v>
      </c>
      <c r="AE34" s="282" t="str">
        <f>IF(AND('Mapa final'!#REF!="Media",'Mapa final'!#REF!="Mayor"),CONCATENATE("R9C",'Mapa final'!#REF!),"")</f>
        <v>#ERROR!</v>
      </c>
      <c r="AF34" s="282" t="str">
        <f>IF(AND('Mapa final'!#REF!="Media",'Mapa final'!#REF!="Mayor"),CONCATENATE("R9C",'Mapa final'!#REF!),"")</f>
        <v>#ERROR!</v>
      </c>
      <c r="AG34" s="283" t="str">
        <f>IF(AND('Mapa final'!#REF!="Media",'Mapa final'!#REF!="Mayor"),CONCATENATE("R9C",'Mapa final'!#REF!),"")</f>
        <v>#ERROR!</v>
      </c>
      <c r="AH34" s="287" t="str">
        <f>IF(AND('Mapa final'!#REF!="Media",'Mapa final'!#REF!="Catastrófico"),CONCATENATE("R9C",'Mapa final'!#REF!),"")</f>
        <v>#ERROR!</v>
      </c>
      <c r="AI34" s="284" t="str">
        <f>IF(AND('Mapa final'!#REF!="Media",'Mapa final'!#REF!="Catastrófico"),CONCATENATE("R9C",'Mapa final'!#REF!),"")</f>
        <v>#ERROR!</v>
      </c>
      <c r="AJ34" s="284" t="str">
        <f>IF(AND('Mapa final'!#REF!="Media",'Mapa final'!#REF!="Catastrófico"),CONCATENATE("R9C",'Mapa final'!#REF!),"")</f>
        <v>#ERROR!</v>
      </c>
      <c r="AK34" s="284" t="str">
        <f>IF(AND('Mapa final'!#REF!="Media",'Mapa final'!#REF!="Catastrófico"),CONCATENATE("R9C",'Mapa final'!#REF!),"")</f>
        <v>#ERROR!</v>
      </c>
      <c r="AL34" s="284" t="str">
        <f>IF(AND('Mapa final'!#REF!="Media",'Mapa final'!#REF!="Catastrófico"),CONCATENATE("R9C",'Mapa final'!#REF!),"")</f>
        <v>#ERROR!</v>
      </c>
      <c r="AM34" s="285" t="str">
        <f>IF(AND('Mapa final'!#REF!="Media",'Mapa final'!#REF!="Catastrófico"),CONCATENATE("R9C",'Mapa final'!#REF!),"")</f>
        <v>#ERROR!</v>
      </c>
      <c r="AN34" s="1"/>
      <c r="AO34" s="247"/>
      <c r="AT34" s="248"/>
      <c r="AU34" s="1"/>
      <c r="AV34" s="1"/>
      <c r="AW34" s="1"/>
      <c r="AX34" s="1"/>
      <c r="AY34" s="1"/>
      <c r="AZ34" s="1"/>
      <c r="BA34" s="1"/>
      <c r="BB34" s="1"/>
      <c r="BC34" s="1"/>
      <c r="BD34" s="1"/>
      <c r="BE34" s="1"/>
      <c r="BF34" s="1"/>
      <c r="BG34" s="1"/>
      <c r="BH34" s="1"/>
      <c r="BI34" s="1"/>
    </row>
    <row r="35" ht="15.75" customHeight="1">
      <c r="A35" s="1"/>
      <c r="B35" s="227"/>
      <c r="D35" s="9"/>
      <c r="E35" s="253"/>
      <c r="F35" s="254"/>
      <c r="G35" s="254"/>
      <c r="H35" s="254"/>
      <c r="I35" s="255"/>
      <c r="J35" s="302" t="str">
        <f>IF(AND('Mapa final'!#REF!="Media",'Mapa final'!#REF!="Leve"),CONCATENATE("R10C",'Mapa final'!#REF!),"")</f>
        <v>#ERROR!</v>
      </c>
      <c r="K35" s="303" t="str">
        <f>IF(AND('Mapa final'!#REF!="Media",'Mapa final'!#REF!="Leve"),CONCATENATE("R10C",'Mapa final'!#REF!),"")</f>
        <v>#ERROR!</v>
      </c>
      <c r="L35" s="303" t="str">
        <f>IF(AND('Mapa final'!#REF!="Media",'Mapa final'!#REF!="Leve"),CONCATENATE("R10C",'Mapa final'!#REF!),"")</f>
        <v>#ERROR!</v>
      </c>
      <c r="M35" s="303" t="str">
        <f>IF(AND('Mapa final'!#REF!="Media",'Mapa final'!#REF!="Leve"),CONCATENATE("R10C",'Mapa final'!#REF!),"")</f>
        <v>#ERROR!</v>
      </c>
      <c r="N35" s="303" t="str">
        <f>IF(AND('Mapa final'!#REF!="Media",'Mapa final'!#REF!="Leve"),CONCATENATE("R10C",'Mapa final'!#REF!),"")</f>
        <v>#ERROR!</v>
      </c>
      <c r="O35" s="304" t="str">
        <f>IF(AND('Mapa final'!#REF!="Media",'Mapa final'!#REF!="Leve"),CONCATENATE("R10C",'Mapa final'!#REF!),"")</f>
        <v>#ERROR!</v>
      </c>
      <c r="P35" s="302" t="str">
        <f>IF(AND('Mapa final'!#REF!="Media",'Mapa final'!#REF!="Menor"),CONCATENATE("R10C",'Mapa final'!#REF!),"")</f>
        <v>#ERROR!</v>
      </c>
      <c r="Q35" s="303" t="str">
        <f>IF(AND('Mapa final'!#REF!="Media",'Mapa final'!#REF!="Menor"),CONCATENATE("R10C",'Mapa final'!#REF!),"")</f>
        <v>#ERROR!</v>
      </c>
      <c r="R35" s="303" t="str">
        <f>IF(AND('Mapa final'!#REF!="Media",'Mapa final'!#REF!="Menor"),CONCATENATE("R10C",'Mapa final'!#REF!),"")</f>
        <v>#ERROR!</v>
      </c>
      <c r="S35" s="303" t="str">
        <f>IF(AND('Mapa final'!#REF!="Media",'Mapa final'!#REF!="Menor"),CONCATENATE("R10C",'Mapa final'!#REF!),"")</f>
        <v>#ERROR!</v>
      </c>
      <c r="T35" s="303" t="str">
        <f>IF(AND('Mapa final'!#REF!="Media",'Mapa final'!#REF!="Menor"),CONCATENATE("R10C",'Mapa final'!#REF!),"")</f>
        <v>#ERROR!</v>
      </c>
      <c r="U35" s="304" t="str">
        <f>IF(AND('Mapa final'!#REF!="Media",'Mapa final'!#REF!="Menor"),CONCATENATE("R10C",'Mapa final'!#REF!),"")</f>
        <v>#ERROR!</v>
      </c>
      <c r="V35" s="302" t="str">
        <f>IF(AND('Mapa final'!#REF!="Media",'Mapa final'!#REF!="Moderado"),CONCATENATE("R10C",'Mapa final'!#REF!),"")</f>
        <v>#ERROR!</v>
      </c>
      <c r="W35" s="303" t="str">
        <f>IF(AND('Mapa final'!#REF!="Media",'Mapa final'!#REF!="Moderado"),CONCATENATE("R10C",'Mapa final'!#REF!),"")</f>
        <v>#ERROR!</v>
      </c>
      <c r="X35" s="303" t="str">
        <f>IF(AND('Mapa final'!#REF!="Media",'Mapa final'!#REF!="Moderado"),CONCATENATE("R10C",'Mapa final'!#REF!),"")</f>
        <v>#ERROR!</v>
      </c>
      <c r="Y35" s="303" t="str">
        <f>IF(AND('Mapa final'!#REF!="Media",'Mapa final'!#REF!="Moderado"),CONCATENATE("R10C",'Mapa final'!#REF!),"")</f>
        <v>#ERROR!</v>
      </c>
      <c r="Z35" s="303" t="str">
        <f>IF(AND('Mapa final'!#REF!="Media",'Mapa final'!#REF!="Moderado"),CONCATENATE("R10C",'Mapa final'!#REF!),"")</f>
        <v>#ERROR!</v>
      </c>
      <c r="AA35" s="304" t="str">
        <f>IF(AND('Mapa final'!#REF!="Media",'Mapa final'!#REF!="Moderado"),CONCATENATE("R10C",'Mapa final'!#REF!),"")</f>
        <v>#ERROR!</v>
      </c>
      <c r="AB35" s="288" t="str">
        <f>IF(AND('Mapa final'!#REF!="Media",'Mapa final'!#REF!="Mayor"),CONCATENATE("R10C",'Mapa final'!#REF!),"")</f>
        <v>#ERROR!</v>
      </c>
      <c r="AC35" s="289" t="str">
        <f>IF(AND('Mapa final'!#REF!="Media",'Mapa final'!#REF!="Mayor"),CONCATENATE("R10C",'Mapa final'!#REF!),"")</f>
        <v>#ERROR!</v>
      </c>
      <c r="AD35" s="289" t="str">
        <f>IF(AND('Mapa final'!#REF!="Media",'Mapa final'!#REF!="Mayor"),CONCATENATE("R10C",'Mapa final'!#REF!),"")</f>
        <v>#ERROR!</v>
      </c>
      <c r="AE35" s="289" t="str">
        <f>IF(AND('Mapa final'!#REF!="Media",'Mapa final'!#REF!="Mayor"),CONCATENATE("R10C",'Mapa final'!#REF!),"")</f>
        <v>#ERROR!</v>
      </c>
      <c r="AF35" s="289" t="str">
        <f>IF(AND('Mapa final'!#REF!="Media",'Mapa final'!#REF!="Mayor"),CONCATENATE("R10C",'Mapa final'!#REF!),"")</f>
        <v>#ERROR!</v>
      </c>
      <c r="AG35" s="290" t="str">
        <f>IF(AND('Mapa final'!#REF!="Media",'Mapa final'!#REF!="Mayor"),CONCATENATE("R10C",'Mapa final'!#REF!),"")</f>
        <v>#ERROR!</v>
      </c>
      <c r="AH35" s="291" t="str">
        <f>IF(AND('Mapa final'!#REF!="Media",'Mapa final'!#REF!="Catastrófico"),CONCATENATE("R10C",'Mapa final'!#REF!),"")</f>
        <v>#ERROR!</v>
      </c>
      <c r="AI35" s="292" t="str">
        <f>IF(AND('Mapa final'!#REF!="Media",'Mapa final'!#REF!="Catastrófico"),CONCATENATE("R10C",'Mapa final'!#REF!),"")</f>
        <v>#ERROR!</v>
      </c>
      <c r="AJ35" s="292" t="str">
        <f>IF(AND('Mapa final'!#REF!="Media",'Mapa final'!#REF!="Catastrófico"),CONCATENATE("R10C",'Mapa final'!#REF!),"")</f>
        <v>#ERROR!</v>
      </c>
      <c r="AK35" s="292" t="str">
        <f>IF(AND('Mapa final'!#REF!="Media",'Mapa final'!#REF!="Catastrófico"),CONCATENATE("R10C",'Mapa final'!#REF!),"")</f>
        <v>#ERROR!</v>
      </c>
      <c r="AL35" s="292" t="str">
        <f>IF(AND('Mapa final'!#REF!="Media",'Mapa final'!#REF!="Catastrófico"),CONCATENATE("R10C",'Mapa final'!#REF!),"")</f>
        <v>#ERROR!</v>
      </c>
      <c r="AM35" s="293" t="str">
        <f>IF(AND('Mapa final'!#REF!="Media",'Mapa final'!#REF!="Catastrófico"),CONCATENATE("R10C",'Mapa final'!#REF!),"")</f>
        <v>#ERROR!</v>
      </c>
      <c r="AN35" s="1"/>
      <c r="AO35" s="258"/>
      <c r="AP35" s="259"/>
      <c r="AQ35" s="259"/>
      <c r="AR35" s="259"/>
      <c r="AS35" s="259"/>
      <c r="AT35" s="260"/>
      <c r="AU35" s="1"/>
      <c r="AV35" s="1"/>
      <c r="AW35" s="1"/>
      <c r="AX35" s="1"/>
      <c r="AY35" s="1"/>
      <c r="AZ35" s="1"/>
      <c r="BA35" s="1"/>
      <c r="BB35" s="1"/>
      <c r="BC35" s="1"/>
      <c r="BD35" s="1"/>
      <c r="BE35" s="1"/>
      <c r="BF35" s="1"/>
      <c r="BG35" s="1"/>
      <c r="BH35" s="1"/>
      <c r="BI35" s="1"/>
    </row>
    <row r="36" ht="15.0" customHeight="1">
      <c r="A36" s="1"/>
      <c r="B36" s="227"/>
      <c r="D36" s="9"/>
      <c r="E36" s="274" t="s">
        <v>197</v>
      </c>
      <c r="F36" s="235"/>
      <c r="G36" s="235"/>
      <c r="H36" s="235"/>
      <c r="I36" s="235"/>
      <c r="J36" s="307" t="str">
        <f>IF(AND('Mapa final'!$AD$20="Baja",'Mapa final'!$AF$20="Leve"),CONCATENATE("R1C",'Mapa final'!$T$20),"")</f>
        <v/>
      </c>
      <c r="K36" s="308" t="str">
        <f>IF(AND('Mapa final'!$AD$21="Baja",'Mapa final'!$AF$21="Leve"),CONCATENATE("R1C",'Mapa final'!$T$21),"")</f>
        <v/>
      </c>
      <c r="L36" s="308" t="str">
        <f>IF(AND('Mapa final'!$AD$22="Baja",'Mapa final'!$AF$22="Leve"),CONCATENATE("R1C",'Mapa final'!$T$22),"")</f>
        <v/>
      </c>
      <c r="M36" s="308" t="str">
        <f>IF(AND('Mapa final'!$AD$23="Baja",'Mapa final'!$AF$23="Leve"),CONCATENATE("R1C",'Mapa final'!$T$23),"")</f>
        <v/>
      </c>
      <c r="N36" s="308" t="str">
        <f t="shared" ref="N36:O36" si="12">IF(AND(#REF!="Baja",#REF!="Leve"),CONCATENATE("R1C",#REF!),"")</f>
        <v>#REF!</v>
      </c>
      <c r="O36" s="309" t="str">
        <f t="shared" si="12"/>
        <v>#REF!</v>
      </c>
      <c r="P36" s="294" t="str">
        <f>IF(AND('Mapa final'!$AD$20="Baja",'Mapa final'!$AF$20="Menor"),CONCATENATE("R1C",'Mapa final'!$T$20),"")</f>
        <v/>
      </c>
      <c r="Q36" s="295" t="str">
        <f>IF(AND('Mapa final'!$AD$21="Baja",'Mapa final'!$AF$21="Menor"),CONCATENATE("R1C",'Mapa final'!$T$21),"")</f>
        <v/>
      </c>
      <c r="R36" s="295" t="str">
        <f>IF(AND('Mapa final'!$AD$22="Baja",'Mapa final'!$AF$22="Menor"),CONCATENATE("R1C",'Mapa final'!$T$22),"")</f>
        <v/>
      </c>
      <c r="S36" s="295" t="str">
        <f>IF(AND('Mapa final'!$AD$23="Baja",'Mapa final'!$AF$23="Menor"),CONCATENATE("R1C",'Mapa final'!$T$23),"")</f>
        <v/>
      </c>
      <c r="T36" s="295" t="str">
        <f t="shared" ref="T36:U36" si="13">IF(AND(#REF!="Baja",#REF!="Menor"),CONCATENATE("R1C",#REF!),"")</f>
        <v>#REF!</v>
      </c>
      <c r="U36" s="305" t="str">
        <f t="shared" si="13"/>
        <v>#REF!</v>
      </c>
      <c r="V36" s="294" t="str">
        <f>IF(AND('Mapa final'!$AD$20="Baja",'Mapa final'!$AF$20="Moderado"),CONCATENATE("R1C",'Mapa final'!$T$20),"")</f>
        <v/>
      </c>
      <c r="W36" s="295" t="str">
        <f>IF(AND('Mapa final'!$AD$21="Baja",'Mapa final'!$AF$21="Moderado"),CONCATENATE("R1C",'Mapa final'!$T$21),"")</f>
        <v/>
      </c>
      <c r="X36" s="295" t="str">
        <f>IF(AND('Mapa final'!$AD$22="Baja",'Mapa final'!$AF$22="Moderado"),CONCATENATE("R1C",'Mapa final'!$T$22),"")</f>
        <v/>
      </c>
      <c r="Y36" s="295" t="str">
        <f>IF(AND('Mapa final'!$AD$23="Baja",'Mapa final'!$AF$23="Moderado"),CONCATENATE("R1C",'Mapa final'!$T$23),"")</f>
        <v/>
      </c>
      <c r="Z36" s="295" t="str">
        <f t="shared" ref="Z36:AA36" si="14">IF(AND(#REF!="Baja",#REF!="Moderado"),CONCATENATE("R1C",#REF!),"")</f>
        <v>#REF!</v>
      </c>
      <c r="AA36" s="305" t="str">
        <f t="shared" si="14"/>
        <v>#REF!</v>
      </c>
      <c r="AB36" s="275" t="str">
        <f>IF(AND('Mapa final'!$AD$20="Baja",'Mapa final'!$AF$20="Mayor"),CONCATENATE("R1C",'Mapa final'!$T$20),"")</f>
        <v/>
      </c>
      <c r="AC36" s="276" t="str">
        <f>IF(AND('Mapa final'!$AD$21="Baja",'Mapa final'!$AF$21="Mayor"),CONCATENATE("R1C",'Mapa final'!$T$21),"")</f>
        <v/>
      </c>
      <c r="AD36" s="276" t="str">
        <f>IF(AND('Mapa final'!$AD$22="Baja",'Mapa final'!$AF$22="Mayor"),CONCATENATE("R1C",'Mapa final'!$T$22),"")</f>
        <v/>
      </c>
      <c r="AE36" s="276" t="str">
        <f>IF(AND('Mapa final'!$AD$23="Baja",'Mapa final'!$AF$23="Mayor"),CONCATENATE("R1C",'Mapa final'!$T$23),"")</f>
        <v/>
      </c>
      <c r="AF36" s="276" t="str">
        <f t="shared" ref="AF36:AG36" si="15">IF(AND(#REF!="Baja",#REF!="Mayor"),CONCATENATE("R1C",#REF!),"")</f>
        <v>#REF!</v>
      </c>
      <c r="AG36" s="277" t="str">
        <f t="shared" si="15"/>
        <v>#REF!</v>
      </c>
      <c r="AH36" s="278" t="str">
        <f>IF(AND('Mapa final'!$AD$20="Baja",'Mapa final'!$AF$20="Catastrófico"),CONCATENATE("R1C",'Mapa final'!$T$20),"")</f>
        <v/>
      </c>
      <c r="AI36" s="279" t="str">
        <f>IF(AND('Mapa final'!$AD$21="Baja",'Mapa final'!$AF$21="Catastrófico"),CONCATENATE("R1C",'Mapa final'!$T$21),"")</f>
        <v/>
      </c>
      <c r="AJ36" s="279" t="str">
        <f>IF(AND('Mapa final'!$AD$22="Baja",'Mapa final'!$AF$22="Catastrófico"),CONCATENATE("R1C",'Mapa final'!$T$22),"")</f>
        <v/>
      </c>
      <c r="AK36" s="279" t="str">
        <f>IF(AND('Mapa final'!$AD$23="Baja",'Mapa final'!$AF$23="Catastrófico"),CONCATENATE("R1C",'Mapa final'!$T$23),"")</f>
        <v/>
      </c>
      <c r="AL36" s="279" t="str">
        <f t="shared" ref="AL36:AM36" si="16">IF(AND(#REF!="Baja",#REF!="Catastrófico"),CONCATENATE("R1C",#REF!),"")</f>
        <v>#REF!</v>
      </c>
      <c r="AM36" s="280" t="str">
        <f t="shared" si="16"/>
        <v>#REF!</v>
      </c>
      <c r="AN36" s="1"/>
      <c r="AO36" s="310" t="s">
        <v>198</v>
      </c>
      <c r="AP36" s="243"/>
      <c r="AQ36" s="243"/>
      <c r="AR36" s="243"/>
      <c r="AS36" s="243"/>
      <c r="AT36" s="244"/>
      <c r="AU36" s="1"/>
      <c r="AV36" s="1"/>
      <c r="AW36" s="1"/>
      <c r="AX36" s="1"/>
      <c r="AY36" s="1"/>
      <c r="AZ36" s="1"/>
      <c r="BA36" s="1"/>
      <c r="BB36" s="1"/>
      <c r="BC36" s="1"/>
      <c r="BD36" s="1"/>
      <c r="BE36" s="1"/>
      <c r="BF36" s="1"/>
      <c r="BG36" s="1"/>
      <c r="BH36" s="1"/>
      <c r="BI36" s="1"/>
    </row>
    <row r="37" ht="15.0" customHeight="1">
      <c r="A37" s="1"/>
      <c r="B37" s="227"/>
      <c r="D37" s="9"/>
      <c r="E37" s="23"/>
      <c r="J37" s="311" t="str">
        <f>IF(AND(#REF!="Baja",#REF!="Leve"),CONCATENATE("R2C",#REF!),"")</f>
        <v>#REF!</v>
      </c>
      <c r="K37" s="312" t="str">
        <f>IF(AND('Mapa final'!$AD$26="Baja",'Mapa final'!$AF$26="Leve"),CONCATENATE("R2C",'Mapa final'!$T$26),"")</f>
        <v/>
      </c>
      <c r="L37" s="312" t="str">
        <f>IF(AND(#REF!="Baja",#REF!="Leve"),CONCATENATE("R2C",#REF!),"")</f>
        <v>#REF!</v>
      </c>
      <c r="M37" s="312" t="str">
        <f>IF(AND('Mapa final'!$AD$28="Baja",'Mapa final'!$AF$28="Leve"),CONCATENATE("R2C",'Mapa final'!$T$28),"")</f>
        <v/>
      </c>
      <c r="N37" s="312" t="str">
        <f>IF(AND(#REF!="Baja",#REF!="Leve"),CONCATENATE("R2C",#REF!),"")</f>
        <v>#REF!</v>
      </c>
      <c r="O37" s="313" t="str">
        <f>IF(AND('Mapa final'!$AD$31="Baja",'Mapa final'!$AF$31="Leve"),CONCATENATE("R2C",'Mapa final'!$T$31),"")</f>
        <v/>
      </c>
      <c r="P37" s="298" t="str">
        <f>IF(AND(#REF!="Baja",#REF!="Menor"),CONCATENATE("R2C",#REF!),"")</f>
        <v>#REF!</v>
      </c>
      <c r="Q37" s="298" t="str">
        <f>IF(AND('Mapa final'!$AD$26="Baja",'Mapa final'!$AF$26="Menor"),CONCATENATE("R2C",'Mapa final'!$T$26),"")</f>
        <v/>
      </c>
      <c r="R37" s="298" t="str">
        <f>IF(AND(#REF!="Baja",#REF!="Menor"),CONCATENATE("R2C",#REF!),"")</f>
        <v>#REF!</v>
      </c>
      <c r="S37" s="298" t="str">
        <f>IF(AND('Mapa final'!$AD$28="Baja",'Mapa final'!$AF$28="Menor"),CONCATENATE("R2C",'Mapa final'!$T$28),"")</f>
        <v/>
      </c>
      <c r="T37" s="298" t="str">
        <f>IF(AND(#REF!="Baja",#REF!="Menor"),CONCATENATE("R2C",#REF!),"")</f>
        <v>#REF!</v>
      </c>
      <c r="U37" s="299" t="str">
        <f>IF(AND('Mapa final'!$AD$31="Baja",'Mapa final'!$AF$31="Menor"),CONCATENATE("R2C",'Mapa final'!$T$31),"")</f>
        <v/>
      </c>
      <c r="V37" s="298" t="str">
        <f>IF(AND(#REF!="Baja",#REF!="Moderado"),CONCATENATE("R2C",#REF!),"")</f>
        <v>#REF!</v>
      </c>
      <c r="W37" s="298" t="str">
        <f>IF(AND('Mapa final'!$AD$26="Baja",'Mapa final'!$AF$26="Moderado"),CONCATENATE("R2C",'Mapa final'!$T$26),"")</f>
        <v/>
      </c>
      <c r="X37" s="298" t="str">
        <f>IF(AND(#REF!="Baja",#REF!="Moderado"),CONCATENATE("R2C",#REF!),"")</f>
        <v>#REF!</v>
      </c>
      <c r="Y37" s="298" t="str">
        <f>IF(AND('Mapa final'!$AD$28="Baja",'Mapa final'!$AF$28="Moderado"),CONCATENATE("R2C",'Mapa final'!$T$28),"")</f>
        <v/>
      </c>
      <c r="Z37" s="298" t="str">
        <f>IF(AND(#REF!="Baja",#REF!="Moderado"),CONCATENATE("R2C",#REF!),"")</f>
        <v>#REF!</v>
      </c>
      <c r="AA37" s="299" t="str">
        <f>IF(AND('Mapa final'!$AD$31="Baja",'Mapa final'!$AF$31="Moderado"),CONCATENATE("R2C",'Mapa final'!$T$31),"")</f>
        <v/>
      </c>
      <c r="AB37" s="282" t="str">
        <f>IF(AND(#REF!="Baja",#REF!="Mayor"),CONCATENATE("R2C",#REF!),"")</f>
        <v>#REF!</v>
      </c>
      <c r="AC37" s="282" t="str">
        <f>IF(AND('Mapa final'!$AD$26="Baja",'Mapa final'!$AF$26="Mayor"),CONCATENATE("R2C",'Mapa final'!$T$26),"")</f>
        <v/>
      </c>
      <c r="AD37" s="282" t="str">
        <f>IF(AND(#REF!="Baja",#REF!="Mayor"),CONCATENATE("R2C",#REF!),"")</f>
        <v>#REF!</v>
      </c>
      <c r="AE37" s="282" t="str">
        <f>IF(AND('Mapa final'!$AD$28="Baja",'Mapa final'!$AF$28="Mayor"),CONCATENATE("R2C",'Mapa final'!$T$28),"")</f>
        <v/>
      </c>
      <c r="AF37" s="282" t="str">
        <f>IF(AND(#REF!="Baja",#REF!="Mayor"),CONCATENATE("R2C",#REF!),"")</f>
        <v>#REF!</v>
      </c>
      <c r="AG37" s="283" t="str">
        <f>IF(AND('Mapa final'!$AD$31="Baja",'Mapa final'!$AF$31="Mayor"),CONCATENATE("R2C",'Mapa final'!$T$31),"")</f>
        <v/>
      </c>
      <c r="AH37" s="284" t="str">
        <f>IF(AND(#REF!="Baja",#REF!="Catastrófico"),CONCATENATE("R2C",#REF!),"")</f>
        <v>#REF!</v>
      </c>
      <c r="AI37" s="284" t="str">
        <f>IF(AND('Mapa final'!$AD$26="Baja",'Mapa final'!$AF$26="Catastrófico"),CONCATENATE("R2C",'Mapa final'!$T$26),"")</f>
        <v/>
      </c>
      <c r="AJ37" s="284" t="str">
        <f>IF(AND(#REF!="Baja",#REF!="Catastrófico"),CONCATENATE("R2C",#REF!),"")</f>
        <v>#REF!</v>
      </c>
      <c r="AK37" s="284" t="str">
        <f>IF(AND('Mapa final'!$AD$28="Baja",'Mapa final'!$AF$28="Catastrófico"),CONCATENATE("R2C",'Mapa final'!$T$28),"")</f>
        <v/>
      </c>
      <c r="AL37" s="284" t="str">
        <f>IF(AND(#REF!="Baja",#REF!="Catastrófico"),CONCATENATE("R2C",#REF!),"")</f>
        <v>#REF!</v>
      </c>
      <c r="AM37" s="285" t="str">
        <f>IF(AND('Mapa final'!$AD$31="Baja",'Mapa final'!$AF$31="Catastrófico"),CONCATENATE("R2C",'Mapa final'!$T$31),"")</f>
        <v/>
      </c>
      <c r="AN37" s="1"/>
      <c r="AO37" s="247"/>
      <c r="AT37" s="248"/>
      <c r="AU37" s="1"/>
      <c r="AV37" s="1"/>
      <c r="AW37" s="1"/>
      <c r="AX37" s="1"/>
      <c r="AY37" s="1"/>
      <c r="AZ37" s="1"/>
      <c r="BA37" s="1"/>
      <c r="BB37" s="1"/>
      <c r="BC37" s="1"/>
      <c r="BD37" s="1"/>
      <c r="BE37" s="1"/>
      <c r="BF37" s="1"/>
      <c r="BG37" s="1"/>
      <c r="BH37" s="1"/>
      <c r="BI37" s="1"/>
    </row>
    <row r="38" ht="15.0" customHeight="1">
      <c r="A38" s="1"/>
      <c r="B38" s="227"/>
      <c r="D38" s="9"/>
      <c r="E38" s="23"/>
      <c r="J38" s="314" t="str">
        <f>IF(AND('Mapa final'!#REF!="Baja",'Mapa final'!#REF!="Leve"),CONCATENATE("R3C",'Mapa final'!#REF!),"")</f>
        <v>#ERROR!</v>
      </c>
      <c r="K38" s="312" t="str">
        <f>IF(AND('Mapa final'!$AD$32="Baja",'Mapa final'!$AF$32="Leve"),CONCATENATE("R3C",'Mapa final'!$T$32),"")</f>
        <v/>
      </c>
      <c r="L38" s="312" t="str">
        <f>IF(AND('Mapa final'!#REF!="Baja",'Mapa final'!#REF!="Leve"),CONCATENATE("R3C",'Mapa final'!#REF!),"")</f>
        <v>#ERROR!</v>
      </c>
      <c r="M38" s="312" t="str">
        <f>IF(AND('Mapa final'!#REF!="Baja",'Mapa final'!#REF!="Leve"),CONCATENATE("R3C",'Mapa final'!#REF!),"")</f>
        <v>#ERROR!</v>
      </c>
      <c r="N38" s="312" t="str">
        <f>IF(AND('Mapa final'!#REF!="Baja",'Mapa final'!#REF!="Leve"),CONCATENATE("R3C",'Mapa final'!#REF!),"")</f>
        <v>#ERROR!</v>
      </c>
      <c r="O38" s="313" t="str">
        <f>IF(AND('Mapa final'!#REF!="Baja",'Mapa final'!#REF!="Leve"),CONCATENATE("R3C",'Mapa final'!#REF!),"")</f>
        <v>#ERROR!</v>
      </c>
      <c r="P38" s="301" t="str">
        <f>IF(AND('Mapa final'!#REF!="Baja",'Mapa final'!#REF!="Menor"),CONCATENATE("R3C",'Mapa final'!#REF!),"")</f>
        <v>#ERROR!</v>
      </c>
      <c r="Q38" s="298" t="str">
        <f>IF(AND('Mapa final'!$AD$32="Baja",'Mapa final'!$AF$32="Menor"),CONCATENATE("R3C",'Mapa final'!$T$32),"")</f>
        <v>R3C1</v>
      </c>
      <c r="R38" s="298" t="str">
        <f>IF(AND('Mapa final'!#REF!="Baja",'Mapa final'!#REF!="Menor"),CONCATENATE("R3C",'Mapa final'!#REF!),"")</f>
        <v>#ERROR!</v>
      </c>
      <c r="S38" s="298" t="str">
        <f>IF(AND('Mapa final'!#REF!="Baja",'Mapa final'!#REF!="Menor"),CONCATENATE("R3C",'Mapa final'!#REF!),"")</f>
        <v>#ERROR!</v>
      </c>
      <c r="T38" s="298" t="str">
        <f>IF(AND('Mapa final'!#REF!="Baja",'Mapa final'!#REF!="Menor"),CONCATENATE("R3C",'Mapa final'!#REF!),"")</f>
        <v>#ERROR!</v>
      </c>
      <c r="U38" s="299" t="str">
        <f>IF(AND('Mapa final'!#REF!="Baja",'Mapa final'!#REF!="Menor"),CONCATENATE("R3C",'Mapa final'!#REF!),"")</f>
        <v>#ERROR!</v>
      </c>
      <c r="V38" s="301" t="str">
        <f>IF(AND('Mapa final'!#REF!="Baja",'Mapa final'!#REF!="Moderado"),CONCATENATE("R3C",'Mapa final'!#REF!),"")</f>
        <v>#ERROR!</v>
      </c>
      <c r="W38" s="298" t="str">
        <f>IF(AND('Mapa final'!$AD$32="Baja",'Mapa final'!$AF$32="Moderado"),CONCATENATE("R3C",'Mapa final'!$T$32),"")</f>
        <v/>
      </c>
      <c r="X38" s="298" t="str">
        <f>IF(AND('Mapa final'!#REF!="Baja",'Mapa final'!#REF!="Moderado"),CONCATENATE("R3C",'Mapa final'!#REF!),"")</f>
        <v>#ERROR!</v>
      </c>
      <c r="Y38" s="298" t="str">
        <f>IF(AND('Mapa final'!#REF!="Baja",'Mapa final'!#REF!="Moderado"),CONCATENATE("R3C",'Mapa final'!#REF!),"")</f>
        <v>#ERROR!</v>
      </c>
      <c r="Z38" s="298" t="str">
        <f>IF(AND('Mapa final'!#REF!="Baja",'Mapa final'!#REF!="Moderado"),CONCATENATE("R3C",'Mapa final'!#REF!),"")</f>
        <v>#ERROR!</v>
      </c>
      <c r="AA38" s="299" t="str">
        <f>IF(AND('Mapa final'!#REF!="Baja",'Mapa final'!#REF!="Moderado"),CONCATENATE("R3C",'Mapa final'!#REF!),"")</f>
        <v>#ERROR!</v>
      </c>
      <c r="AB38" s="286" t="str">
        <f>IF(AND('Mapa final'!#REF!="Baja",'Mapa final'!#REF!="Mayor"),CONCATENATE("R3C",'Mapa final'!#REF!),"")</f>
        <v>#ERROR!</v>
      </c>
      <c r="AC38" s="282" t="str">
        <f>IF(AND('Mapa final'!$AD$32="Baja",'Mapa final'!$AF$32="Mayor"),CONCATENATE("R3C",'Mapa final'!$T$32),"")</f>
        <v/>
      </c>
      <c r="AD38" s="282" t="str">
        <f>IF(AND('Mapa final'!#REF!="Baja",'Mapa final'!#REF!="Mayor"),CONCATENATE("R3C",'Mapa final'!#REF!),"")</f>
        <v>#ERROR!</v>
      </c>
      <c r="AE38" s="282" t="str">
        <f>IF(AND('Mapa final'!#REF!="Baja",'Mapa final'!#REF!="Mayor"),CONCATENATE("R3C",'Mapa final'!#REF!),"")</f>
        <v>#ERROR!</v>
      </c>
      <c r="AF38" s="282" t="str">
        <f>IF(AND('Mapa final'!#REF!="Baja",'Mapa final'!#REF!="Mayor"),CONCATENATE("R3C",'Mapa final'!#REF!),"")</f>
        <v>#ERROR!</v>
      </c>
      <c r="AG38" s="283" t="str">
        <f>IF(AND('Mapa final'!#REF!="Baja",'Mapa final'!#REF!="Mayor"),CONCATENATE("R3C",'Mapa final'!#REF!),"")</f>
        <v>#ERROR!</v>
      </c>
      <c r="AH38" s="287" t="str">
        <f>IF(AND('Mapa final'!#REF!="Baja",'Mapa final'!#REF!="Catastrófico"),CONCATENATE("R3C",'Mapa final'!#REF!),"")</f>
        <v>#ERROR!</v>
      </c>
      <c r="AI38" s="284" t="str">
        <f>IF(AND('Mapa final'!$AD$32="Baja",'Mapa final'!$AF$32="Catastrófico"),CONCATENATE("R3C",'Mapa final'!$T$32),"")</f>
        <v/>
      </c>
      <c r="AJ38" s="284" t="str">
        <f>IF(AND('Mapa final'!#REF!="Baja",'Mapa final'!#REF!="Catastrófico"),CONCATENATE("R3C",'Mapa final'!#REF!),"")</f>
        <v>#ERROR!</v>
      </c>
      <c r="AK38" s="284" t="str">
        <f>IF(AND('Mapa final'!#REF!="Baja",'Mapa final'!#REF!="Catastrófico"),CONCATENATE("R3C",'Mapa final'!#REF!),"")</f>
        <v>#ERROR!</v>
      </c>
      <c r="AL38" s="284" t="str">
        <f>IF(AND('Mapa final'!#REF!="Baja",'Mapa final'!#REF!="Catastrófico"),CONCATENATE("R3C",'Mapa final'!#REF!),"")</f>
        <v>#ERROR!</v>
      </c>
      <c r="AM38" s="285" t="str">
        <f>IF(AND('Mapa final'!#REF!="Baja",'Mapa final'!#REF!="Catastrófico"),CONCATENATE("R3C",'Mapa final'!#REF!),"")</f>
        <v>#ERROR!</v>
      </c>
      <c r="AN38" s="1"/>
      <c r="AO38" s="247"/>
      <c r="AT38" s="248"/>
      <c r="AU38" s="1"/>
      <c r="AV38" s="1"/>
      <c r="AW38" s="1"/>
      <c r="AX38" s="1"/>
      <c r="AY38" s="1"/>
      <c r="AZ38" s="1"/>
      <c r="BA38" s="1"/>
      <c r="BB38" s="1"/>
      <c r="BC38" s="1"/>
      <c r="BD38" s="1"/>
      <c r="BE38" s="1"/>
      <c r="BF38" s="1"/>
      <c r="BG38" s="1"/>
      <c r="BH38" s="1"/>
      <c r="BI38" s="1"/>
    </row>
    <row r="39" ht="15.0" customHeight="1">
      <c r="A39" s="1"/>
      <c r="B39" s="227"/>
      <c r="D39" s="9"/>
      <c r="E39" s="23"/>
      <c r="J39" s="314" t="str">
        <f>IF(AND('Mapa final'!#REF!="Baja",'Mapa final'!#REF!="Leve"),CONCATENATE("R4C",'Mapa final'!#REF!),"")</f>
        <v>#ERROR!</v>
      </c>
      <c r="K39" s="312" t="str">
        <f>IF(AND('Mapa final'!#REF!="Baja",'Mapa final'!#REF!="Leve"),CONCATENATE("R4C",'Mapa final'!#REF!),"")</f>
        <v>#ERROR!</v>
      </c>
      <c r="L39" s="312" t="str">
        <f>IF(AND('Mapa final'!#REF!="Baja",'Mapa final'!#REF!="Leve"),CONCATENATE("R4C",'Mapa final'!#REF!),"")</f>
        <v>#ERROR!</v>
      </c>
      <c r="M39" s="312" t="str">
        <f>IF(AND('Mapa final'!#REF!="Baja",'Mapa final'!#REF!="Leve"),CONCATENATE("R4C",'Mapa final'!#REF!),"")</f>
        <v>#ERROR!</v>
      </c>
      <c r="N39" s="312" t="str">
        <f>IF(AND('Mapa final'!#REF!="Baja",'Mapa final'!#REF!="Leve"),CONCATENATE("R4C",'Mapa final'!#REF!),"")</f>
        <v>#ERROR!</v>
      </c>
      <c r="O39" s="313" t="str">
        <f>IF(AND('Mapa final'!#REF!="Baja",'Mapa final'!#REF!="Leve"),CONCATENATE("R4C",'Mapa final'!#REF!),"")</f>
        <v>#ERROR!</v>
      </c>
      <c r="P39" s="301" t="str">
        <f>IF(AND('Mapa final'!#REF!="Baja",'Mapa final'!#REF!="Menor"),CONCATENATE("R4C",'Mapa final'!#REF!),"")</f>
        <v>#ERROR!</v>
      </c>
      <c r="Q39" s="298" t="str">
        <f>IF(AND('Mapa final'!#REF!="Baja",'Mapa final'!#REF!="Menor"),CONCATENATE("R4C",'Mapa final'!#REF!),"")</f>
        <v>#ERROR!</v>
      </c>
      <c r="R39" s="298" t="str">
        <f>IF(AND('Mapa final'!#REF!="Baja",'Mapa final'!#REF!="Menor"),CONCATENATE("R4C",'Mapa final'!#REF!),"")</f>
        <v>#ERROR!</v>
      </c>
      <c r="S39" s="298" t="str">
        <f>IF(AND('Mapa final'!#REF!="Baja",'Mapa final'!#REF!="Menor"),CONCATENATE("R4C",'Mapa final'!#REF!),"")</f>
        <v>#ERROR!</v>
      </c>
      <c r="T39" s="298" t="str">
        <f>IF(AND('Mapa final'!#REF!="Baja",'Mapa final'!#REF!="Menor"),CONCATENATE("R4C",'Mapa final'!#REF!),"")</f>
        <v>#ERROR!</v>
      </c>
      <c r="U39" s="299" t="str">
        <f>IF(AND('Mapa final'!#REF!="Baja",'Mapa final'!#REF!="Menor"),CONCATENATE("R4C",'Mapa final'!#REF!),"")</f>
        <v>#ERROR!</v>
      </c>
      <c r="V39" s="301" t="str">
        <f>IF(AND('Mapa final'!#REF!="Baja",'Mapa final'!#REF!="Moderado"),CONCATENATE("R4C",'Mapa final'!#REF!),"")</f>
        <v>#ERROR!</v>
      </c>
      <c r="W39" s="298" t="str">
        <f>IF(AND('Mapa final'!#REF!="Baja",'Mapa final'!#REF!="Moderado"),CONCATENATE("R4C",'Mapa final'!#REF!),"")</f>
        <v>#ERROR!</v>
      </c>
      <c r="X39" s="298" t="str">
        <f>IF(AND('Mapa final'!#REF!="Baja",'Mapa final'!#REF!="Moderado"),CONCATENATE("R4C",'Mapa final'!#REF!),"")</f>
        <v>#ERROR!</v>
      </c>
      <c r="Y39" s="298" t="str">
        <f>IF(AND('Mapa final'!#REF!="Baja",'Mapa final'!#REF!="Moderado"),CONCATENATE("R4C",'Mapa final'!#REF!),"")</f>
        <v>#ERROR!</v>
      </c>
      <c r="Z39" s="298" t="str">
        <f>IF(AND('Mapa final'!#REF!="Baja",'Mapa final'!#REF!="Moderado"),CONCATENATE("R4C",'Mapa final'!#REF!),"")</f>
        <v>#ERROR!</v>
      </c>
      <c r="AA39" s="299" t="str">
        <f>IF(AND('Mapa final'!#REF!="Baja",'Mapa final'!#REF!="Moderado"),CONCATENATE("R4C",'Mapa final'!#REF!),"")</f>
        <v>#ERROR!</v>
      </c>
      <c r="AB39" s="286" t="str">
        <f>IF(AND('Mapa final'!#REF!="Baja",'Mapa final'!#REF!="Mayor"),CONCATENATE("R4C",'Mapa final'!#REF!),"")</f>
        <v>#ERROR!</v>
      </c>
      <c r="AC39" s="282" t="str">
        <f>IF(AND('Mapa final'!#REF!="Baja",'Mapa final'!#REF!="Mayor"),CONCATENATE("R4C",'Mapa final'!#REF!),"")</f>
        <v>#ERROR!</v>
      </c>
      <c r="AD39" s="282" t="str">
        <f>IF(AND('Mapa final'!#REF!="Baja",'Mapa final'!#REF!="Mayor"),CONCATENATE("R4C",'Mapa final'!#REF!),"")</f>
        <v>#ERROR!</v>
      </c>
      <c r="AE39" s="282" t="str">
        <f>IF(AND('Mapa final'!#REF!="Baja",'Mapa final'!#REF!="Mayor"),CONCATENATE("R4C",'Mapa final'!#REF!),"")</f>
        <v>#ERROR!</v>
      </c>
      <c r="AF39" s="282" t="str">
        <f>IF(AND('Mapa final'!#REF!="Baja",'Mapa final'!#REF!="Mayor"),CONCATENATE("R4C",'Mapa final'!#REF!),"")</f>
        <v>#ERROR!</v>
      </c>
      <c r="AG39" s="283" t="str">
        <f>IF(AND('Mapa final'!#REF!="Baja",'Mapa final'!#REF!="Mayor"),CONCATENATE("R4C",'Mapa final'!#REF!),"")</f>
        <v>#ERROR!</v>
      </c>
      <c r="AH39" s="287" t="str">
        <f>IF(AND('Mapa final'!#REF!="Baja",'Mapa final'!#REF!="Catastrófico"),CONCATENATE("R4C",'Mapa final'!#REF!),"")</f>
        <v>#ERROR!</v>
      </c>
      <c r="AI39" s="284" t="str">
        <f>IF(AND('Mapa final'!#REF!="Baja",'Mapa final'!#REF!="Catastrófico"),CONCATENATE("R4C",'Mapa final'!#REF!),"")</f>
        <v>#ERROR!</v>
      </c>
      <c r="AJ39" s="284" t="str">
        <f>IF(AND('Mapa final'!#REF!="Baja",'Mapa final'!#REF!="Catastrófico"),CONCATENATE("R4C",'Mapa final'!#REF!),"")</f>
        <v>#ERROR!</v>
      </c>
      <c r="AK39" s="284" t="str">
        <f>IF(AND('Mapa final'!#REF!="Baja",'Mapa final'!#REF!="Catastrófico"),CONCATENATE("R4C",'Mapa final'!#REF!),"")</f>
        <v>#ERROR!</v>
      </c>
      <c r="AL39" s="284" t="str">
        <f>IF(AND('Mapa final'!#REF!="Baja",'Mapa final'!#REF!="Catastrófico"),CONCATENATE("R4C",'Mapa final'!#REF!),"")</f>
        <v>#ERROR!</v>
      </c>
      <c r="AM39" s="285" t="str">
        <f>IF(AND('Mapa final'!#REF!="Baja",'Mapa final'!#REF!="Catastrófico"),CONCATENATE("R4C",'Mapa final'!#REF!),"")</f>
        <v>#ERROR!</v>
      </c>
      <c r="AN39" s="1"/>
      <c r="AO39" s="247"/>
      <c r="AT39" s="248"/>
      <c r="AU39" s="1"/>
      <c r="AV39" s="1"/>
      <c r="AW39" s="1"/>
      <c r="AX39" s="1"/>
      <c r="AY39" s="1"/>
      <c r="AZ39" s="1"/>
      <c r="BA39" s="1"/>
      <c r="BB39" s="1"/>
      <c r="BC39" s="1"/>
      <c r="BD39" s="1"/>
      <c r="BE39" s="1"/>
      <c r="BF39" s="1"/>
      <c r="BG39" s="1"/>
      <c r="BH39" s="1"/>
      <c r="BI39" s="1"/>
    </row>
    <row r="40" ht="15.0" customHeight="1">
      <c r="A40" s="1"/>
      <c r="B40" s="227"/>
      <c r="D40" s="9"/>
      <c r="E40" s="23"/>
      <c r="J40" s="314" t="str">
        <f>IF(AND('Mapa final'!#REF!="Baja",'Mapa final'!#REF!="Leve"),CONCATENATE("R5C",'Mapa final'!#REF!),"")</f>
        <v>#ERROR!</v>
      </c>
      <c r="K40" s="312" t="str">
        <f>IF(AND('Mapa final'!#REF!="Baja",'Mapa final'!#REF!="Leve"),CONCATENATE("R5C",'Mapa final'!#REF!),"")</f>
        <v>#ERROR!</v>
      </c>
      <c r="L40" s="312" t="str">
        <f>IF(AND('Mapa final'!#REF!="Baja",'Mapa final'!#REF!="Leve"),CONCATENATE("R5C",'Mapa final'!#REF!),"")</f>
        <v>#ERROR!</v>
      </c>
      <c r="M40" s="312" t="str">
        <f>IF(AND('Mapa final'!#REF!="Baja",'Mapa final'!#REF!="Leve"),CONCATENATE("R5C",'Mapa final'!#REF!),"")</f>
        <v>#ERROR!</v>
      </c>
      <c r="N40" s="312" t="str">
        <f>IF(AND('Mapa final'!#REF!="Baja",'Mapa final'!#REF!="Leve"),CONCATENATE("R5C",'Mapa final'!#REF!),"")</f>
        <v>#ERROR!</v>
      </c>
      <c r="O40" s="313" t="str">
        <f>IF(AND('Mapa final'!#REF!="Baja",'Mapa final'!#REF!="Leve"),CONCATENATE("R5C",'Mapa final'!#REF!),"")</f>
        <v>#ERROR!</v>
      </c>
      <c r="P40" s="301" t="str">
        <f>IF(AND('Mapa final'!#REF!="Baja",'Mapa final'!#REF!="Menor"),CONCATENATE("R5C",'Mapa final'!#REF!),"")</f>
        <v>#ERROR!</v>
      </c>
      <c r="Q40" s="298" t="str">
        <f>IF(AND('Mapa final'!#REF!="Baja",'Mapa final'!#REF!="Menor"),CONCATENATE("R5C",'Mapa final'!#REF!),"")</f>
        <v>#ERROR!</v>
      </c>
      <c r="R40" s="298" t="str">
        <f>IF(AND('Mapa final'!#REF!="Baja",'Mapa final'!#REF!="Menor"),CONCATENATE("R5C",'Mapa final'!#REF!),"")</f>
        <v>#ERROR!</v>
      </c>
      <c r="S40" s="298" t="str">
        <f>IF(AND('Mapa final'!#REF!="Baja",'Mapa final'!#REF!="Menor"),CONCATENATE("R5C",'Mapa final'!#REF!),"")</f>
        <v>#ERROR!</v>
      </c>
      <c r="T40" s="298" t="str">
        <f>IF(AND('Mapa final'!#REF!="Baja",'Mapa final'!#REF!="Menor"),CONCATENATE("R5C",'Mapa final'!#REF!),"")</f>
        <v>#ERROR!</v>
      </c>
      <c r="U40" s="299" t="str">
        <f>IF(AND('Mapa final'!#REF!="Baja",'Mapa final'!#REF!="Menor"),CONCATENATE("R5C",'Mapa final'!#REF!),"")</f>
        <v>#ERROR!</v>
      </c>
      <c r="V40" s="301" t="str">
        <f>IF(AND('Mapa final'!#REF!="Baja",'Mapa final'!#REF!="Moderado"),CONCATENATE("R5C",'Mapa final'!#REF!),"")</f>
        <v>#ERROR!</v>
      </c>
      <c r="W40" s="298" t="str">
        <f>IF(AND('Mapa final'!#REF!="Baja",'Mapa final'!#REF!="Moderado"),CONCATENATE("R5C",'Mapa final'!#REF!),"")</f>
        <v>#ERROR!</v>
      </c>
      <c r="X40" s="298" t="str">
        <f>IF(AND('Mapa final'!#REF!="Baja",'Mapa final'!#REF!="Moderado"),CONCATENATE("R5C",'Mapa final'!#REF!),"")</f>
        <v>#ERROR!</v>
      </c>
      <c r="Y40" s="298" t="str">
        <f>IF(AND('Mapa final'!#REF!="Baja",'Mapa final'!#REF!="Moderado"),CONCATENATE("R5C",'Mapa final'!#REF!),"")</f>
        <v>#ERROR!</v>
      </c>
      <c r="Z40" s="298" t="str">
        <f>IF(AND('Mapa final'!#REF!="Baja",'Mapa final'!#REF!="Moderado"),CONCATENATE("R5C",'Mapa final'!#REF!),"")</f>
        <v>#ERROR!</v>
      </c>
      <c r="AA40" s="299" t="str">
        <f>IF(AND('Mapa final'!#REF!="Baja",'Mapa final'!#REF!="Moderado"),CONCATENATE("R5C",'Mapa final'!#REF!),"")</f>
        <v>#ERROR!</v>
      </c>
      <c r="AB40" s="286" t="str">
        <f>IF(AND('Mapa final'!#REF!="Baja",'Mapa final'!#REF!="Mayor"),CONCATENATE("R5C",'Mapa final'!#REF!),"")</f>
        <v>#ERROR!</v>
      </c>
      <c r="AC40" s="282" t="str">
        <f>IF(AND('Mapa final'!#REF!="Baja",'Mapa final'!#REF!="Mayor"),CONCATENATE("R5C",'Mapa final'!#REF!),"")</f>
        <v>#ERROR!</v>
      </c>
      <c r="AD40" s="282" t="str">
        <f>IF(AND('Mapa final'!#REF!="Baja",'Mapa final'!#REF!="Mayor"),CONCATENATE("R5C",'Mapa final'!#REF!),"")</f>
        <v>#ERROR!</v>
      </c>
      <c r="AE40" s="282" t="str">
        <f>IF(AND('Mapa final'!#REF!="Baja",'Mapa final'!#REF!="Mayor"),CONCATENATE("R5C",'Mapa final'!#REF!),"")</f>
        <v>#ERROR!</v>
      </c>
      <c r="AF40" s="282" t="str">
        <f>IF(AND('Mapa final'!#REF!="Baja",'Mapa final'!#REF!="Mayor"),CONCATENATE("R5C",'Mapa final'!#REF!),"")</f>
        <v>#ERROR!</v>
      </c>
      <c r="AG40" s="283" t="str">
        <f>IF(AND('Mapa final'!#REF!="Baja",'Mapa final'!#REF!="Mayor"),CONCATENATE("R5C",'Mapa final'!#REF!),"")</f>
        <v>#ERROR!</v>
      </c>
      <c r="AH40" s="287" t="str">
        <f>IF(AND('Mapa final'!#REF!="Baja",'Mapa final'!#REF!="Catastrófico"),CONCATENATE("R5C",'Mapa final'!#REF!),"")</f>
        <v>#ERROR!</v>
      </c>
      <c r="AI40" s="284" t="str">
        <f>IF(AND('Mapa final'!#REF!="Baja",'Mapa final'!#REF!="Catastrófico"),CONCATENATE("R5C",'Mapa final'!#REF!),"")</f>
        <v>#ERROR!</v>
      </c>
      <c r="AJ40" s="284" t="str">
        <f>IF(AND('Mapa final'!#REF!="Baja",'Mapa final'!#REF!="Catastrófico"),CONCATENATE("R5C",'Mapa final'!#REF!),"")</f>
        <v>#ERROR!</v>
      </c>
      <c r="AK40" s="284" t="str">
        <f>IF(AND('Mapa final'!#REF!="Baja",'Mapa final'!#REF!="Catastrófico"),CONCATENATE("R5C",'Mapa final'!#REF!),"")</f>
        <v>#ERROR!</v>
      </c>
      <c r="AL40" s="284" t="str">
        <f>IF(AND('Mapa final'!#REF!="Baja",'Mapa final'!#REF!="Catastrófico"),CONCATENATE("R5C",'Mapa final'!#REF!),"")</f>
        <v>#ERROR!</v>
      </c>
      <c r="AM40" s="285" t="str">
        <f>IF(AND('Mapa final'!#REF!="Baja",'Mapa final'!#REF!="Catastrófico"),CONCATENATE("R5C",'Mapa final'!#REF!),"")</f>
        <v>#ERROR!</v>
      </c>
      <c r="AN40" s="1"/>
      <c r="AO40" s="247"/>
      <c r="AT40" s="248"/>
      <c r="AU40" s="1"/>
      <c r="AV40" s="1"/>
      <c r="AW40" s="1"/>
      <c r="AX40" s="1"/>
      <c r="AY40" s="1"/>
      <c r="AZ40" s="1"/>
      <c r="BA40" s="1"/>
      <c r="BB40" s="1"/>
      <c r="BC40" s="1"/>
      <c r="BD40" s="1"/>
      <c r="BE40" s="1"/>
      <c r="BF40" s="1"/>
      <c r="BG40" s="1"/>
      <c r="BH40" s="1"/>
      <c r="BI40" s="1"/>
    </row>
    <row r="41" ht="15.0" customHeight="1">
      <c r="A41" s="1"/>
      <c r="B41" s="227"/>
      <c r="D41" s="9"/>
      <c r="E41" s="23"/>
      <c r="J41" s="314" t="str">
        <f>IF(AND('Mapa final'!#REF!="Baja",'Mapa final'!#REF!="Leve"),CONCATENATE("R6C",'Mapa final'!#REF!),"")</f>
        <v>#ERROR!</v>
      </c>
      <c r="K41" s="312" t="str">
        <f>IF(AND('Mapa final'!#REF!="Baja",'Mapa final'!#REF!="Leve"),CONCATENATE("R6C",'Mapa final'!#REF!),"")</f>
        <v>#ERROR!</v>
      </c>
      <c r="L41" s="312" t="str">
        <f>IF(AND('Mapa final'!#REF!="Baja",'Mapa final'!#REF!="Leve"),CONCATENATE("R6C",'Mapa final'!#REF!),"")</f>
        <v>#ERROR!</v>
      </c>
      <c r="M41" s="312" t="str">
        <f>IF(AND('Mapa final'!#REF!="Baja",'Mapa final'!#REF!="Leve"),CONCATENATE("R6C",'Mapa final'!#REF!),"")</f>
        <v>#ERROR!</v>
      </c>
      <c r="N41" s="312" t="str">
        <f>IF(AND('Mapa final'!#REF!="Baja",'Mapa final'!#REF!="Leve"),CONCATENATE("R6C",'Mapa final'!#REF!),"")</f>
        <v>#ERROR!</v>
      </c>
      <c r="O41" s="313" t="str">
        <f>IF(AND('Mapa final'!#REF!="Baja",'Mapa final'!#REF!="Leve"),CONCATENATE("R6C",'Mapa final'!#REF!),"")</f>
        <v>#ERROR!</v>
      </c>
      <c r="P41" s="301" t="str">
        <f>IF(AND('Mapa final'!#REF!="Baja",'Mapa final'!#REF!="Menor"),CONCATENATE("R6C",'Mapa final'!#REF!),"")</f>
        <v>#ERROR!</v>
      </c>
      <c r="Q41" s="298" t="str">
        <f>IF(AND('Mapa final'!#REF!="Baja",'Mapa final'!#REF!="Menor"),CONCATENATE("R6C",'Mapa final'!#REF!),"")</f>
        <v>#ERROR!</v>
      </c>
      <c r="R41" s="298" t="str">
        <f>IF(AND('Mapa final'!#REF!="Baja",'Mapa final'!#REF!="Menor"),CONCATENATE("R6C",'Mapa final'!#REF!),"")</f>
        <v>#ERROR!</v>
      </c>
      <c r="S41" s="298" t="str">
        <f>IF(AND('Mapa final'!#REF!="Baja",'Mapa final'!#REF!="Menor"),CONCATENATE("R6C",'Mapa final'!#REF!),"")</f>
        <v>#ERROR!</v>
      </c>
      <c r="T41" s="298" t="str">
        <f>IF(AND('Mapa final'!#REF!="Baja",'Mapa final'!#REF!="Menor"),CONCATENATE("R6C",'Mapa final'!#REF!),"")</f>
        <v>#ERROR!</v>
      </c>
      <c r="U41" s="299" t="str">
        <f>IF(AND('Mapa final'!#REF!="Baja",'Mapa final'!#REF!="Menor"),CONCATENATE("R6C",'Mapa final'!#REF!),"")</f>
        <v>#ERROR!</v>
      </c>
      <c r="V41" s="301" t="str">
        <f>IF(AND('Mapa final'!#REF!="Baja",'Mapa final'!#REF!="Moderado"),CONCATENATE("R6C",'Mapa final'!#REF!),"")</f>
        <v>#ERROR!</v>
      </c>
      <c r="W41" s="298" t="str">
        <f>IF(AND('Mapa final'!#REF!="Baja",'Mapa final'!#REF!="Moderado"),CONCATENATE("R6C",'Mapa final'!#REF!),"")</f>
        <v>#ERROR!</v>
      </c>
      <c r="X41" s="298" t="str">
        <f>IF(AND('Mapa final'!#REF!="Baja",'Mapa final'!#REF!="Moderado"),CONCATENATE("R6C",'Mapa final'!#REF!),"")</f>
        <v>#ERROR!</v>
      </c>
      <c r="Y41" s="298" t="str">
        <f>IF(AND('Mapa final'!#REF!="Baja",'Mapa final'!#REF!="Moderado"),CONCATENATE("R6C",'Mapa final'!#REF!),"")</f>
        <v>#ERROR!</v>
      </c>
      <c r="Z41" s="298" t="str">
        <f>IF(AND('Mapa final'!#REF!="Baja",'Mapa final'!#REF!="Moderado"),CONCATENATE("R6C",'Mapa final'!#REF!),"")</f>
        <v>#ERROR!</v>
      </c>
      <c r="AA41" s="299" t="str">
        <f>IF(AND('Mapa final'!#REF!="Baja",'Mapa final'!#REF!="Moderado"),CONCATENATE("R6C",'Mapa final'!#REF!),"")</f>
        <v>#ERROR!</v>
      </c>
      <c r="AB41" s="286" t="str">
        <f>IF(AND('Mapa final'!#REF!="Baja",'Mapa final'!#REF!="Mayor"),CONCATENATE("R6C",'Mapa final'!#REF!),"")</f>
        <v>#ERROR!</v>
      </c>
      <c r="AC41" s="282" t="str">
        <f>IF(AND('Mapa final'!#REF!="Baja",'Mapa final'!#REF!="Mayor"),CONCATENATE("R6C",'Mapa final'!#REF!),"")</f>
        <v>#ERROR!</v>
      </c>
      <c r="AD41" s="282" t="str">
        <f>IF(AND('Mapa final'!#REF!="Baja",'Mapa final'!#REF!="Mayor"),CONCATENATE("R6C",'Mapa final'!#REF!),"")</f>
        <v>#ERROR!</v>
      </c>
      <c r="AE41" s="282" t="str">
        <f>IF(AND('Mapa final'!#REF!="Baja",'Mapa final'!#REF!="Mayor"),CONCATENATE("R6C",'Mapa final'!#REF!),"")</f>
        <v>#ERROR!</v>
      </c>
      <c r="AF41" s="282" t="str">
        <f>IF(AND('Mapa final'!#REF!="Baja",'Mapa final'!#REF!="Mayor"),CONCATENATE("R6C",'Mapa final'!#REF!),"")</f>
        <v>#ERROR!</v>
      </c>
      <c r="AG41" s="283" t="str">
        <f>IF(AND('Mapa final'!#REF!="Baja",'Mapa final'!#REF!="Mayor"),CONCATENATE("R6C",'Mapa final'!#REF!),"")</f>
        <v>#ERROR!</v>
      </c>
      <c r="AH41" s="287" t="str">
        <f>IF(AND('Mapa final'!#REF!="Baja",'Mapa final'!#REF!="Catastrófico"),CONCATENATE("R6C",'Mapa final'!#REF!),"")</f>
        <v>#ERROR!</v>
      </c>
      <c r="AI41" s="284" t="str">
        <f>IF(AND('Mapa final'!#REF!="Baja",'Mapa final'!#REF!="Catastrófico"),CONCATENATE("R6C",'Mapa final'!#REF!),"")</f>
        <v>#ERROR!</v>
      </c>
      <c r="AJ41" s="284" t="str">
        <f>IF(AND('Mapa final'!#REF!="Baja",'Mapa final'!#REF!="Catastrófico"),CONCATENATE("R6C",'Mapa final'!#REF!),"")</f>
        <v>#ERROR!</v>
      </c>
      <c r="AK41" s="284" t="str">
        <f>IF(AND('Mapa final'!#REF!="Baja",'Mapa final'!#REF!="Catastrófico"),CONCATENATE("R6C",'Mapa final'!#REF!),"")</f>
        <v>#ERROR!</v>
      </c>
      <c r="AL41" s="284" t="str">
        <f>IF(AND('Mapa final'!#REF!="Baja",'Mapa final'!#REF!="Catastrófico"),CONCATENATE("R6C",'Mapa final'!#REF!),"")</f>
        <v>#ERROR!</v>
      </c>
      <c r="AM41" s="285" t="str">
        <f>IF(AND('Mapa final'!#REF!="Baja",'Mapa final'!#REF!="Catastrófico"),CONCATENATE("R6C",'Mapa final'!#REF!),"")</f>
        <v>#ERROR!</v>
      </c>
      <c r="AN41" s="1"/>
      <c r="AO41" s="247"/>
      <c r="AT41" s="248"/>
      <c r="AU41" s="1"/>
      <c r="AV41" s="1"/>
      <c r="AW41" s="1"/>
      <c r="AX41" s="1"/>
      <c r="AY41" s="1"/>
      <c r="AZ41" s="1"/>
      <c r="BA41" s="1"/>
      <c r="BB41" s="1"/>
      <c r="BC41" s="1"/>
      <c r="BD41" s="1"/>
      <c r="BE41" s="1"/>
      <c r="BF41" s="1"/>
      <c r="BG41" s="1"/>
      <c r="BH41" s="1"/>
      <c r="BI41" s="1"/>
    </row>
    <row r="42" ht="15.0" customHeight="1">
      <c r="A42" s="1"/>
      <c r="B42" s="227"/>
      <c r="D42" s="9"/>
      <c r="E42" s="23"/>
      <c r="J42" s="314" t="str">
        <f>IF(AND('Mapa final'!#REF!="Baja",'Mapa final'!#REF!="Leve"),CONCATENATE("R7C",'Mapa final'!#REF!),"")</f>
        <v>#ERROR!</v>
      </c>
      <c r="K42" s="312" t="str">
        <f>IF(AND('Mapa final'!#REF!="Baja",'Mapa final'!#REF!="Leve"),CONCATENATE("R7C",'Mapa final'!#REF!),"")</f>
        <v>#ERROR!</v>
      </c>
      <c r="L42" s="312" t="str">
        <f>IF(AND('Mapa final'!#REF!="Baja",'Mapa final'!#REF!="Leve"),CONCATENATE("R7C",'Mapa final'!#REF!),"")</f>
        <v>#ERROR!</v>
      </c>
      <c r="M42" s="312" t="str">
        <f>IF(AND('Mapa final'!#REF!="Baja",'Mapa final'!#REF!="Leve"),CONCATENATE("R7C",'Mapa final'!#REF!),"")</f>
        <v>#ERROR!</v>
      </c>
      <c r="N42" s="312" t="str">
        <f>IF(AND('Mapa final'!#REF!="Baja",'Mapa final'!#REF!="Leve"),CONCATENATE("R7C",'Mapa final'!#REF!),"")</f>
        <v>#ERROR!</v>
      </c>
      <c r="O42" s="313" t="str">
        <f>IF(AND('Mapa final'!#REF!="Baja",'Mapa final'!#REF!="Leve"),CONCATENATE("R7C",'Mapa final'!#REF!),"")</f>
        <v>#ERROR!</v>
      </c>
      <c r="P42" s="301" t="str">
        <f>IF(AND('Mapa final'!#REF!="Baja",'Mapa final'!#REF!="Menor"),CONCATENATE("R7C",'Mapa final'!#REF!),"")</f>
        <v>#ERROR!</v>
      </c>
      <c r="Q42" s="298" t="str">
        <f>IF(AND('Mapa final'!#REF!="Baja",'Mapa final'!#REF!="Menor"),CONCATENATE("R7C",'Mapa final'!#REF!),"")</f>
        <v>#ERROR!</v>
      </c>
      <c r="R42" s="298" t="str">
        <f>IF(AND('Mapa final'!#REF!="Baja",'Mapa final'!#REF!="Menor"),CONCATENATE("R7C",'Mapa final'!#REF!),"")</f>
        <v>#ERROR!</v>
      </c>
      <c r="S42" s="298" t="str">
        <f>IF(AND('Mapa final'!#REF!="Baja",'Mapa final'!#REF!="Menor"),CONCATENATE("R7C",'Mapa final'!#REF!),"")</f>
        <v>#ERROR!</v>
      </c>
      <c r="T42" s="298" t="str">
        <f>IF(AND('Mapa final'!#REF!="Baja",'Mapa final'!#REF!="Menor"),CONCATENATE("R7C",'Mapa final'!#REF!),"")</f>
        <v>#ERROR!</v>
      </c>
      <c r="U42" s="299" t="str">
        <f>IF(AND('Mapa final'!#REF!="Baja",'Mapa final'!#REF!="Menor"),CONCATENATE("R7C",'Mapa final'!#REF!),"")</f>
        <v>#ERROR!</v>
      </c>
      <c r="V42" s="301" t="str">
        <f>IF(AND('Mapa final'!#REF!="Baja",'Mapa final'!#REF!="Moderado"),CONCATENATE("R7C",'Mapa final'!#REF!),"")</f>
        <v>#ERROR!</v>
      </c>
      <c r="W42" s="298" t="str">
        <f>IF(AND('Mapa final'!#REF!="Baja",'Mapa final'!#REF!="Moderado"),CONCATENATE("R7C",'Mapa final'!#REF!),"")</f>
        <v>#ERROR!</v>
      </c>
      <c r="X42" s="298" t="str">
        <f>IF(AND('Mapa final'!#REF!="Baja",'Mapa final'!#REF!="Moderado"),CONCATENATE("R7C",'Mapa final'!#REF!),"")</f>
        <v>#ERROR!</v>
      </c>
      <c r="Y42" s="298" t="str">
        <f>IF(AND('Mapa final'!#REF!="Baja",'Mapa final'!#REF!="Moderado"),CONCATENATE("R7C",'Mapa final'!#REF!),"")</f>
        <v>#ERROR!</v>
      </c>
      <c r="Z42" s="298" t="str">
        <f>IF(AND('Mapa final'!#REF!="Baja",'Mapa final'!#REF!="Moderado"),CONCATENATE("R7C",'Mapa final'!#REF!),"")</f>
        <v>#ERROR!</v>
      </c>
      <c r="AA42" s="299" t="str">
        <f>IF(AND('Mapa final'!#REF!="Baja",'Mapa final'!#REF!="Moderado"),CONCATENATE("R7C",'Mapa final'!#REF!),"")</f>
        <v>#ERROR!</v>
      </c>
      <c r="AB42" s="286" t="str">
        <f>IF(AND('Mapa final'!#REF!="Baja",'Mapa final'!#REF!="Mayor"),CONCATENATE("R7C",'Mapa final'!#REF!),"")</f>
        <v>#ERROR!</v>
      </c>
      <c r="AC42" s="282" t="str">
        <f>IF(AND('Mapa final'!#REF!="Baja",'Mapa final'!#REF!="Mayor"),CONCATENATE("R7C",'Mapa final'!#REF!),"")</f>
        <v>#ERROR!</v>
      </c>
      <c r="AD42" s="282" t="str">
        <f>IF(AND('Mapa final'!#REF!="Baja",'Mapa final'!#REF!="Mayor"),CONCATENATE("R7C",'Mapa final'!#REF!),"")</f>
        <v>#ERROR!</v>
      </c>
      <c r="AE42" s="282" t="str">
        <f>IF(AND('Mapa final'!#REF!="Baja",'Mapa final'!#REF!="Mayor"),CONCATENATE("R7C",'Mapa final'!#REF!),"")</f>
        <v>#ERROR!</v>
      </c>
      <c r="AF42" s="282" t="str">
        <f>IF(AND('Mapa final'!#REF!="Baja",'Mapa final'!#REF!="Mayor"),CONCATENATE("R7C",'Mapa final'!#REF!),"")</f>
        <v>#ERROR!</v>
      </c>
      <c r="AG42" s="283" t="str">
        <f>IF(AND('Mapa final'!#REF!="Baja",'Mapa final'!#REF!="Mayor"),CONCATENATE("R7C",'Mapa final'!#REF!),"")</f>
        <v>#ERROR!</v>
      </c>
      <c r="AH42" s="287" t="str">
        <f>IF(AND('Mapa final'!#REF!="Baja",'Mapa final'!#REF!="Catastrófico"),CONCATENATE("R7C",'Mapa final'!#REF!),"")</f>
        <v>#ERROR!</v>
      </c>
      <c r="AI42" s="284" t="str">
        <f>IF(AND('Mapa final'!#REF!="Baja",'Mapa final'!#REF!="Catastrófico"),CONCATENATE("R7C",'Mapa final'!#REF!),"")</f>
        <v>#ERROR!</v>
      </c>
      <c r="AJ42" s="284" t="str">
        <f>IF(AND('Mapa final'!#REF!="Baja",'Mapa final'!#REF!="Catastrófico"),CONCATENATE("R7C",'Mapa final'!#REF!),"")</f>
        <v>#ERROR!</v>
      </c>
      <c r="AK42" s="284" t="str">
        <f>IF(AND('Mapa final'!#REF!="Baja",'Mapa final'!#REF!="Catastrófico"),CONCATENATE("R7C",'Mapa final'!#REF!),"")</f>
        <v>#ERROR!</v>
      </c>
      <c r="AL42" s="284" t="str">
        <f>IF(AND('Mapa final'!#REF!="Baja",'Mapa final'!#REF!="Catastrófico"),CONCATENATE("R7C",'Mapa final'!#REF!),"")</f>
        <v>#ERROR!</v>
      </c>
      <c r="AM42" s="285" t="str">
        <f>IF(AND('Mapa final'!#REF!="Baja",'Mapa final'!#REF!="Catastrófico"),CONCATENATE("R7C",'Mapa final'!#REF!),"")</f>
        <v>#ERROR!</v>
      </c>
      <c r="AN42" s="1"/>
      <c r="AO42" s="247"/>
      <c r="AT42" s="248"/>
      <c r="AU42" s="1"/>
      <c r="AV42" s="1"/>
      <c r="AW42" s="1"/>
      <c r="AX42" s="1"/>
      <c r="AY42" s="1"/>
      <c r="AZ42" s="1"/>
      <c r="BA42" s="1"/>
      <c r="BB42" s="1"/>
      <c r="BC42" s="1"/>
      <c r="BD42" s="1"/>
      <c r="BE42" s="1"/>
      <c r="BF42" s="1"/>
      <c r="BG42" s="1"/>
      <c r="BH42" s="1"/>
      <c r="BI42" s="1"/>
    </row>
    <row r="43" ht="15.0" customHeight="1">
      <c r="A43" s="1"/>
      <c r="B43" s="227"/>
      <c r="D43" s="9"/>
      <c r="E43" s="23"/>
      <c r="J43" s="314" t="str">
        <f>IF(AND('Mapa final'!#REF!="Baja",'Mapa final'!#REF!="Leve"),CONCATENATE("R8C",'Mapa final'!#REF!),"")</f>
        <v>#ERROR!</v>
      </c>
      <c r="K43" s="312" t="str">
        <f>IF(AND('Mapa final'!#REF!="Baja",'Mapa final'!#REF!="Leve"),CONCATENATE("R8C",'Mapa final'!#REF!),"")</f>
        <v>#ERROR!</v>
      </c>
      <c r="L43" s="312" t="str">
        <f>IF(AND('Mapa final'!#REF!="Baja",'Mapa final'!#REF!="Leve"),CONCATENATE("R8C",'Mapa final'!#REF!),"")</f>
        <v>#ERROR!</v>
      </c>
      <c r="M43" s="312" t="str">
        <f>IF(AND('Mapa final'!#REF!="Baja",'Mapa final'!#REF!="Leve"),CONCATENATE("R8C",'Mapa final'!#REF!),"")</f>
        <v>#ERROR!</v>
      </c>
      <c r="N43" s="312" t="str">
        <f>IF(AND('Mapa final'!#REF!="Baja",'Mapa final'!#REF!="Leve"),CONCATENATE("R8C",'Mapa final'!#REF!),"")</f>
        <v>#ERROR!</v>
      </c>
      <c r="O43" s="313" t="str">
        <f>IF(AND('Mapa final'!#REF!="Baja",'Mapa final'!#REF!="Leve"),CONCATENATE("R8C",'Mapa final'!#REF!),"")</f>
        <v>#ERROR!</v>
      </c>
      <c r="P43" s="301" t="str">
        <f>IF(AND('Mapa final'!#REF!="Baja",'Mapa final'!#REF!="Menor"),CONCATENATE("R8C",'Mapa final'!#REF!),"")</f>
        <v>#ERROR!</v>
      </c>
      <c r="Q43" s="298" t="str">
        <f>IF(AND('Mapa final'!#REF!="Baja",'Mapa final'!#REF!="Menor"),CONCATENATE("R8C",'Mapa final'!#REF!),"")</f>
        <v>#ERROR!</v>
      </c>
      <c r="R43" s="298" t="str">
        <f>IF(AND('Mapa final'!#REF!="Baja",'Mapa final'!#REF!="Menor"),CONCATENATE("R8C",'Mapa final'!#REF!),"")</f>
        <v>#ERROR!</v>
      </c>
      <c r="S43" s="298" t="str">
        <f>IF(AND('Mapa final'!#REF!="Baja",'Mapa final'!#REF!="Menor"),CONCATENATE("R8C",'Mapa final'!#REF!),"")</f>
        <v>#ERROR!</v>
      </c>
      <c r="T43" s="298" t="str">
        <f>IF(AND('Mapa final'!#REF!="Baja",'Mapa final'!#REF!="Menor"),CONCATENATE("R8C",'Mapa final'!#REF!),"")</f>
        <v>#ERROR!</v>
      </c>
      <c r="U43" s="299" t="str">
        <f>IF(AND('Mapa final'!#REF!="Baja",'Mapa final'!#REF!="Menor"),CONCATENATE("R8C",'Mapa final'!#REF!),"")</f>
        <v>#ERROR!</v>
      </c>
      <c r="V43" s="301" t="str">
        <f>IF(AND('Mapa final'!#REF!="Baja",'Mapa final'!#REF!="Moderado"),CONCATENATE("R8C",'Mapa final'!#REF!),"")</f>
        <v>#ERROR!</v>
      </c>
      <c r="W43" s="298" t="str">
        <f>IF(AND('Mapa final'!#REF!="Baja",'Mapa final'!#REF!="Moderado"),CONCATENATE("R8C",'Mapa final'!#REF!),"")</f>
        <v>#ERROR!</v>
      </c>
      <c r="X43" s="298" t="str">
        <f>IF(AND('Mapa final'!#REF!="Baja",'Mapa final'!#REF!="Moderado"),CONCATENATE("R8C",'Mapa final'!#REF!),"")</f>
        <v>#ERROR!</v>
      </c>
      <c r="Y43" s="298" t="str">
        <f>IF(AND('Mapa final'!#REF!="Baja",'Mapa final'!#REF!="Moderado"),CONCATENATE("R8C",'Mapa final'!#REF!),"")</f>
        <v>#ERROR!</v>
      </c>
      <c r="Z43" s="298" t="str">
        <f>IF(AND('Mapa final'!#REF!="Baja",'Mapa final'!#REF!="Moderado"),CONCATENATE("R8C",'Mapa final'!#REF!),"")</f>
        <v>#ERROR!</v>
      </c>
      <c r="AA43" s="299" t="str">
        <f>IF(AND('Mapa final'!#REF!="Baja",'Mapa final'!#REF!="Moderado"),CONCATENATE("R8C",'Mapa final'!#REF!),"")</f>
        <v>#ERROR!</v>
      </c>
      <c r="AB43" s="286" t="str">
        <f>IF(AND('Mapa final'!#REF!="Baja",'Mapa final'!#REF!="Mayor"),CONCATENATE("R8C",'Mapa final'!#REF!),"")</f>
        <v>#ERROR!</v>
      </c>
      <c r="AC43" s="282" t="str">
        <f>IF(AND('Mapa final'!#REF!="Baja",'Mapa final'!#REF!="Mayor"),CONCATENATE("R8C",'Mapa final'!#REF!),"")</f>
        <v>#ERROR!</v>
      </c>
      <c r="AD43" s="282" t="str">
        <f>IF(AND('Mapa final'!#REF!="Baja",'Mapa final'!#REF!="Mayor"),CONCATENATE("R8C",'Mapa final'!#REF!),"")</f>
        <v>#ERROR!</v>
      </c>
      <c r="AE43" s="282" t="str">
        <f>IF(AND('Mapa final'!#REF!="Baja",'Mapa final'!#REF!="Mayor"),CONCATENATE("R8C",'Mapa final'!#REF!),"")</f>
        <v>#ERROR!</v>
      </c>
      <c r="AF43" s="282" t="str">
        <f>IF(AND('Mapa final'!#REF!="Baja",'Mapa final'!#REF!="Mayor"),CONCATENATE("R8C",'Mapa final'!#REF!),"")</f>
        <v>#ERROR!</v>
      </c>
      <c r="AG43" s="283" t="str">
        <f>IF(AND('Mapa final'!#REF!="Baja",'Mapa final'!#REF!="Mayor"),CONCATENATE("R8C",'Mapa final'!#REF!),"")</f>
        <v>#ERROR!</v>
      </c>
      <c r="AH43" s="287" t="str">
        <f>IF(AND('Mapa final'!#REF!="Baja",'Mapa final'!#REF!="Catastrófico"),CONCATENATE("R8C",'Mapa final'!#REF!),"")</f>
        <v>#ERROR!</v>
      </c>
      <c r="AI43" s="284" t="str">
        <f>IF(AND('Mapa final'!#REF!="Baja",'Mapa final'!#REF!="Catastrófico"),CONCATENATE("R8C",'Mapa final'!#REF!),"")</f>
        <v>#ERROR!</v>
      </c>
      <c r="AJ43" s="284" t="str">
        <f>IF(AND('Mapa final'!#REF!="Baja",'Mapa final'!#REF!="Catastrófico"),CONCATENATE("R8C",'Mapa final'!#REF!),"")</f>
        <v>#ERROR!</v>
      </c>
      <c r="AK43" s="284" t="str">
        <f>IF(AND('Mapa final'!#REF!="Baja",'Mapa final'!#REF!="Catastrófico"),CONCATENATE("R8C",'Mapa final'!#REF!),"")</f>
        <v>#ERROR!</v>
      </c>
      <c r="AL43" s="284" t="str">
        <f>IF(AND('Mapa final'!#REF!="Baja",'Mapa final'!#REF!="Catastrófico"),CONCATENATE("R8C",'Mapa final'!#REF!),"")</f>
        <v>#ERROR!</v>
      </c>
      <c r="AM43" s="285" t="str">
        <f>IF(AND('Mapa final'!#REF!="Baja",'Mapa final'!#REF!="Catastrófico"),CONCATENATE("R8C",'Mapa final'!#REF!),"")</f>
        <v>#ERROR!</v>
      </c>
      <c r="AN43" s="1"/>
      <c r="AO43" s="247"/>
      <c r="AT43" s="248"/>
      <c r="AU43" s="1"/>
      <c r="AV43" s="1"/>
      <c r="AW43" s="1"/>
      <c r="AX43" s="1"/>
      <c r="AY43" s="1"/>
      <c r="AZ43" s="1"/>
      <c r="BA43" s="1"/>
      <c r="BB43" s="1"/>
      <c r="BC43" s="1"/>
      <c r="BD43" s="1"/>
      <c r="BE43" s="1"/>
      <c r="BF43" s="1"/>
      <c r="BG43" s="1"/>
      <c r="BH43" s="1"/>
      <c r="BI43" s="1"/>
    </row>
    <row r="44" ht="15.0" customHeight="1">
      <c r="A44" s="1"/>
      <c r="B44" s="227"/>
      <c r="D44" s="9"/>
      <c r="E44" s="23"/>
      <c r="J44" s="314" t="str">
        <f>IF(AND('Mapa final'!#REF!="Baja",'Mapa final'!#REF!="Leve"),CONCATENATE("R9C",'Mapa final'!#REF!),"")</f>
        <v>#ERROR!</v>
      </c>
      <c r="K44" s="312" t="str">
        <f>IF(AND('Mapa final'!#REF!="Baja",'Mapa final'!#REF!="Leve"),CONCATENATE("R9C",'Mapa final'!#REF!),"")</f>
        <v>#ERROR!</v>
      </c>
      <c r="L44" s="312" t="str">
        <f>IF(AND('Mapa final'!#REF!="Baja",'Mapa final'!#REF!="Leve"),CONCATENATE("R9C",'Mapa final'!#REF!),"")</f>
        <v>#ERROR!</v>
      </c>
      <c r="M44" s="312" t="str">
        <f>IF(AND('Mapa final'!#REF!="Baja",'Mapa final'!#REF!="Leve"),CONCATENATE("R9C",'Mapa final'!#REF!),"")</f>
        <v>#ERROR!</v>
      </c>
      <c r="N44" s="312" t="str">
        <f>IF(AND('Mapa final'!#REF!="Baja",'Mapa final'!#REF!="Leve"),CONCATENATE("R9C",'Mapa final'!#REF!),"")</f>
        <v>#ERROR!</v>
      </c>
      <c r="O44" s="313" t="str">
        <f>IF(AND('Mapa final'!#REF!="Baja",'Mapa final'!#REF!="Leve"),CONCATENATE("R9C",'Mapa final'!#REF!),"")</f>
        <v>#ERROR!</v>
      </c>
      <c r="P44" s="301" t="str">
        <f>IF(AND('Mapa final'!#REF!="Baja",'Mapa final'!#REF!="Menor"),CONCATENATE("R9C",'Mapa final'!#REF!),"")</f>
        <v>#ERROR!</v>
      </c>
      <c r="Q44" s="298" t="str">
        <f>IF(AND('Mapa final'!#REF!="Baja",'Mapa final'!#REF!="Menor"),CONCATENATE("R9C",'Mapa final'!#REF!),"")</f>
        <v>#ERROR!</v>
      </c>
      <c r="R44" s="298" t="str">
        <f>IF(AND('Mapa final'!#REF!="Baja",'Mapa final'!#REF!="Menor"),CONCATENATE("R9C",'Mapa final'!#REF!),"")</f>
        <v>#ERROR!</v>
      </c>
      <c r="S44" s="298" t="str">
        <f>IF(AND('Mapa final'!#REF!="Baja",'Mapa final'!#REF!="Menor"),CONCATENATE("R9C",'Mapa final'!#REF!),"")</f>
        <v>#ERROR!</v>
      </c>
      <c r="T44" s="298" t="str">
        <f>IF(AND('Mapa final'!#REF!="Baja",'Mapa final'!#REF!="Menor"),CONCATENATE("R9C",'Mapa final'!#REF!),"")</f>
        <v>#ERROR!</v>
      </c>
      <c r="U44" s="299" t="str">
        <f>IF(AND('Mapa final'!#REF!="Baja",'Mapa final'!#REF!="Menor"),CONCATENATE("R9C",'Mapa final'!#REF!),"")</f>
        <v>#ERROR!</v>
      </c>
      <c r="V44" s="301" t="str">
        <f>IF(AND('Mapa final'!#REF!="Baja",'Mapa final'!#REF!="Moderado"),CONCATENATE("R9C",'Mapa final'!#REF!),"")</f>
        <v>#ERROR!</v>
      </c>
      <c r="W44" s="298" t="str">
        <f>IF(AND('Mapa final'!#REF!="Baja",'Mapa final'!#REF!="Moderado"),CONCATENATE("R9C",'Mapa final'!#REF!),"")</f>
        <v>#ERROR!</v>
      </c>
      <c r="X44" s="298" t="str">
        <f>IF(AND('Mapa final'!#REF!="Baja",'Mapa final'!#REF!="Moderado"),CONCATENATE("R9C",'Mapa final'!#REF!),"")</f>
        <v>#ERROR!</v>
      </c>
      <c r="Y44" s="298" t="str">
        <f>IF(AND('Mapa final'!#REF!="Baja",'Mapa final'!#REF!="Moderado"),CONCATENATE("R9C",'Mapa final'!#REF!),"")</f>
        <v>#ERROR!</v>
      </c>
      <c r="Z44" s="298" t="str">
        <f>IF(AND('Mapa final'!#REF!="Baja",'Mapa final'!#REF!="Moderado"),CONCATENATE("R9C",'Mapa final'!#REF!),"")</f>
        <v>#ERROR!</v>
      </c>
      <c r="AA44" s="299" t="str">
        <f>IF(AND('Mapa final'!#REF!="Baja",'Mapa final'!#REF!="Moderado"),CONCATENATE("R9C",'Mapa final'!#REF!),"")</f>
        <v>#ERROR!</v>
      </c>
      <c r="AB44" s="286" t="str">
        <f>IF(AND('Mapa final'!#REF!="Baja",'Mapa final'!#REF!="Mayor"),CONCATENATE("R9C",'Mapa final'!#REF!),"")</f>
        <v>#ERROR!</v>
      </c>
      <c r="AC44" s="282" t="str">
        <f>IF(AND('Mapa final'!#REF!="Baja",'Mapa final'!#REF!="Mayor"),CONCATENATE("R9C",'Mapa final'!#REF!),"")</f>
        <v>#ERROR!</v>
      </c>
      <c r="AD44" s="282" t="str">
        <f>IF(AND('Mapa final'!#REF!="Baja",'Mapa final'!#REF!="Mayor"),CONCATENATE("R9C",'Mapa final'!#REF!),"")</f>
        <v>#ERROR!</v>
      </c>
      <c r="AE44" s="282" t="str">
        <f>IF(AND('Mapa final'!#REF!="Baja",'Mapa final'!#REF!="Mayor"),CONCATENATE("R9C",'Mapa final'!#REF!),"")</f>
        <v>#ERROR!</v>
      </c>
      <c r="AF44" s="282" t="str">
        <f>IF(AND('Mapa final'!#REF!="Baja",'Mapa final'!#REF!="Mayor"),CONCATENATE("R9C",'Mapa final'!#REF!),"")</f>
        <v>#ERROR!</v>
      </c>
      <c r="AG44" s="283" t="str">
        <f>IF(AND('Mapa final'!#REF!="Baja",'Mapa final'!#REF!="Mayor"),CONCATENATE("R9C",'Mapa final'!#REF!),"")</f>
        <v>#ERROR!</v>
      </c>
      <c r="AH44" s="287" t="str">
        <f>IF(AND('Mapa final'!#REF!="Baja",'Mapa final'!#REF!="Catastrófico"),CONCATENATE("R9C",'Mapa final'!#REF!),"")</f>
        <v>#ERROR!</v>
      </c>
      <c r="AI44" s="284" t="str">
        <f>IF(AND('Mapa final'!#REF!="Baja",'Mapa final'!#REF!="Catastrófico"),CONCATENATE("R9C",'Mapa final'!#REF!),"")</f>
        <v>#ERROR!</v>
      </c>
      <c r="AJ44" s="284" t="str">
        <f>IF(AND('Mapa final'!#REF!="Baja",'Mapa final'!#REF!="Catastrófico"),CONCATENATE("R9C",'Mapa final'!#REF!),"")</f>
        <v>#ERROR!</v>
      </c>
      <c r="AK44" s="284" t="str">
        <f>IF(AND('Mapa final'!#REF!="Baja",'Mapa final'!#REF!="Catastrófico"),CONCATENATE("R9C",'Mapa final'!#REF!),"")</f>
        <v>#ERROR!</v>
      </c>
      <c r="AL44" s="284" t="str">
        <f>IF(AND('Mapa final'!#REF!="Baja",'Mapa final'!#REF!="Catastrófico"),CONCATENATE("R9C",'Mapa final'!#REF!),"")</f>
        <v>#ERROR!</v>
      </c>
      <c r="AM44" s="285" t="str">
        <f>IF(AND('Mapa final'!#REF!="Baja",'Mapa final'!#REF!="Catastrófico"),CONCATENATE("R9C",'Mapa final'!#REF!),"")</f>
        <v>#ERROR!</v>
      </c>
      <c r="AN44" s="1"/>
      <c r="AO44" s="247"/>
      <c r="AT44" s="248"/>
      <c r="AU44" s="1"/>
      <c r="AV44" s="1"/>
      <c r="AW44" s="1"/>
      <c r="AX44" s="1"/>
      <c r="AY44" s="1"/>
      <c r="AZ44" s="1"/>
      <c r="BA44" s="1"/>
      <c r="BB44" s="1"/>
      <c r="BC44" s="1"/>
      <c r="BD44" s="1"/>
      <c r="BE44" s="1"/>
      <c r="BF44" s="1"/>
      <c r="BG44" s="1"/>
      <c r="BH44" s="1"/>
      <c r="BI44" s="1"/>
    </row>
    <row r="45" ht="15.75" customHeight="1">
      <c r="A45" s="1"/>
      <c r="B45" s="227"/>
      <c r="D45" s="9"/>
      <c r="E45" s="253"/>
      <c r="F45" s="254"/>
      <c r="G45" s="254"/>
      <c r="H45" s="254"/>
      <c r="I45" s="254"/>
      <c r="J45" s="315" t="str">
        <f>IF(AND('Mapa final'!#REF!="Baja",'Mapa final'!#REF!="Leve"),CONCATENATE("R10C",'Mapa final'!#REF!),"")</f>
        <v>#ERROR!</v>
      </c>
      <c r="K45" s="316" t="str">
        <f>IF(AND('Mapa final'!#REF!="Baja",'Mapa final'!#REF!="Leve"),CONCATENATE("R10C",'Mapa final'!#REF!),"")</f>
        <v>#ERROR!</v>
      </c>
      <c r="L45" s="316" t="str">
        <f>IF(AND('Mapa final'!#REF!="Baja",'Mapa final'!#REF!="Leve"),CONCATENATE("R10C",'Mapa final'!#REF!),"")</f>
        <v>#ERROR!</v>
      </c>
      <c r="M45" s="316" t="str">
        <f>IF(AND('Mapa final'!#REF!="Baja",'Mapa final'!#REF!="Leve"),CONCATENATE("R10C",'Mapa final'!#REF!),"")</f>
        <v>#ERROR!</v>
      </c>
      <c r="N45" s="316" t="str">
        <f>IF(AND('Mapa final'!#REF!="Baja",'Mapa final'!#REF!="Leve"),CONCATENATE("R10C",'Mapa final'!#REF!),"")</f>
        <v>#ERROR!</v>
      </c>
      <c r="O45" s="317" t="str">
        <f>IF(AND('Mapa final'!#REF!="Baja",'Mapa final'!#REF!="Leve"),CONCATENATE("R10C",'Mapa final'!#REF!),"")</f>
        <v>#ERROR!</v>
      </c>
      <c r="P45" s="302" t="str">
        <f>IF(AND('Mapa final'!#REF!="Baja",'Mapa final'!#REF!="Menor"),CONCATENATE("R10C",'Mapa final'!#REF!),"")</f>
        <v>#ERROR!</v>
      </c>
      <c r="Q45" s="303" t="str">
        <f>IF(AND('Mapa final'!#REF!="Baja",'Mapa final'!#REF!="Menor"),CONCATENATE("R10C",'Mapa final'!#REF!),"")</f>
        <v>#ERROR!</v>
      </c>
      <c r="R45" s="303" t="str">
        <f>IF(AND('Mapa final'!#REF!="Baja",'Mapa final'!#REF!="Menor"),CONCATENATE("R10C",'Mapa final'!#REF!),"")</f>
        <v>#ERROR!</v>
      </c>
      <c r="S45" s="303" t="str">
        <f>IF(AND('Mapa final'!#REF!="Baja",'Mapa final'!#REF!="Menor"),CONCATENATE("R10C",'Mapa final'!#REF!),"")</f>
        <v>#ERROR!</v>
      </c>
      <c r="T45" s="303" t="str">
        <f>IF(AND('Mapa final'!#REF!="Baja",'Mapa final'!#REF!="Menor"),CONCATENATE("R10C",'Mapa final'!#REF!),"")</f>
        <v>#ERROR!</v>
      </c>
      <c r="U45" s="304" t="str">
        <f>IF(AND('Mapa final'!#REF!="Baja",'Mapa final'!#REF!="Menor"),CONCATENATE("R10C",'Mapa final'!#REF!),"")</f>
        <v>#ERROR!</v>
      </c>
      <c r="V45" s="302" t="str">
        <f>IF(AND('Mapa final'!#REF!="Baja",'Mapa final'!#REF!="Moderado"),CONCATENATE("R10C",'Mapa final'!#REF!),"")</f>
        <v>#ERROR!</v>
      </c>
      <c r="W45" s="303" t="str">
        <f>IF(AND('Mapa final'!#REF!="Baja",'Mapa final'!#REF!="Moderado"),CONCATENATE("R10C",'Mapa final'!#REF!),"")</f>
        <v>#ERROR!</v>
      </c>
      <c r="X45" s="303" t="str">
        <f>IF(AND('Mapa final'!#REF!="Baja",'Mapa final'!#REF!="Moderado"),CONCATENATE("R10C",'Mapa final'!#REF!),"")</f>
        <v>#ERROR!</v>
      </c>
      <c r="Y45" s="303" t="str">
        <f>IF(AND('Mapa final'!#REF!="Baja",'Mapa final'!#REF!="Moderado"),CONCATENATE("R10C",'Mapa final'!#REF!),"")</f>
        <v>#ERROR!</v>
      </c>
      <c r="Z45" s="303" t="str">
        <f>IF(AND('Mapa final'!#REF!="Baja",'Mapa final'!#REF!="Moderado"),CONCATENATE("R10C",'Mapa final'!#REF!),"")</f>
        <v>#ERROR!</v>
      </c>
      <c r="AA45" s="304" t="str">
        <f>IF(AND('Mapa final'!#REF!="Baja",'Mapa final'!#REF!="Moderado"),CONCATENATE("R10C",'Mapa final'!#REF!),"")</f>
        <v>#ERROR!</v>
      </c>
      <c r="AB45" s="288" t="str">
        <f>IF(AND('Mapa final'!#REF!="Baja",'Mapa final'!#REF!="Mayor"),CONCATENATE("R10C",'Mapa final'!#REF!),"")</f>
        <v>#ERROR!</v>
      </c>
      <c r="AC45" s="289" t="str">
        <f>IF(AND('Mapa final'!#REF!="Baja",'Mapa final'!#REF!="Mayor"),CONCATENATE("R10C",'Mapa final'!#REF!),"")</f>
        <v>#ERROR!</v>
      </c>
      <c r="AD45" s="289" t="str">
        <f>IF(AND('Mapa final'!#REF!="Baja",'Mapa final'!#REF!="Mayor"),CONCATENATE("R10C",'Mapa final'!#REF!),"")</f>
        <v>#ERROR!</v>
      </c>
      <c r="AE45" s="289" t="str">
        <f>IF(AND('Mapa final'!#REF!="Baja",'Mapa final'!#REF!="Mayor"),CONCATENATE("R10C",'Mapa final'!#REF!),"")</f>
        <v>#ERROR!</v>
      </c>
      <c r="AF45" s="289" t="str">
        <f>IF(AND('Mapa final'!#REF!="Baja",'Mapa final'!#REF!="Mayor"),CONCATENATE("R10C",'Mapa final'!#REF!),"")</f>
        <v>#ERROR!</v>
      </c>
      <c r="AG45" s="290" t="str">
        <f>IF(AND('Mapa final'!#REF!="Baja",'Mapa final'!#REF!="Mayor"),CONCATENATE("R10C",'Mapa final'!#REF!),"")</f>
        <v>#ERROR!</v>
      </c>
      <c r="AH45" s="291" t="str">
        <f>IF(AND('Mapa final'!#REF!="Baja",'Mapa final'!#REF!="Catastrófico"),CONCATENATE("R10C",'Mapa final'!#REF!),"")</f>
        <v>#ERROR!</v>
      </c>
      <c r="AI45" s="292" t="str">
        <f>IF(AND('Mapa final'!#REF!="Baja",'Mapa final'!#REF!="Catastrófico"),CONCATENATE("R10C",'Mapa final'!#REF!),"")</f>
        <v>#ERROR!</v>
      </c>
      <c r="AJ45" s="292" t="str">
        <f>IF(AND('Mapa final'!#REF!="Baja",'Mapa final'!#REF!="Catastrófico"),CONCATENATE("R10C",'Mapa final'!#REF!),"")</f>
        <v>#ERROR!</v>
      </c>
      <c r="AK45" s="292" t="str">
        <f>IF(AND('Mapa final'!#REF!="Baja",'Mapa final'!#REF!="Catastrófico"),CONCATENATE("R10C",'Mapa final'!#REF!),"")</f>
        <v>#ERROR!</v>
      </c>
      <c r="AL45" s="292" t="str">
        <f>IF(AND('Mapa final'!#REF!="Baja",'Mapa final'!#REF!="Catastrófico"),CONCATENATE("R10C",'Mapa final'!#REF!),"")</f>
        <v>#ERROR!</v>
      </c>
      <c r="AM45" s="293" t="str">
        <f>IF(AND('Mapa final'!#REF!="Baja",'Mapa final'!#REF!="Catastrófico"),CONCATENATE("R10C",'Mapa final'!#REF!),"")</f>
        <v>#ERROR!</v>
      </c>
      <c r="AN45" s="1"/>
      <c r="AO45" s="258"/>
      <c r="AP45" s="259"/>
      <c r="AQ45" s="259"/>
      <c r="AR45" s="259"/>
      <c r="AS45" s="259"/>
      <c r="AT45" s="260"/>
    </row>
    <row r="46" ht="46.5" customHeight="1">
      <c r="A46" s="1"/>
      <c r="B46" s="227"/>
      <c r="D46" s="9"/>
      <c r="E46" s="274" t="s">
        <v>199</v>
      </c>
      <c r="F46" s="235"/>
      <c r="G46" s="235"/>
      <c r="H46" s="235"/>
      <c r="I46" s="236"/>
      <c r="J46" s="307" t="str">
        <f>IF(AND('Mapa final'!$AD$20="Muy Baja",'Mapa final'!$AF$20="Leve"),CONCATENATE("R1C",'Mapa final'!$T$20),"")</f>
        <v/>
      </c>
      <c r="K46" s="308" t="str">
        <f>IF(AND('Mapa final'!$AD$21="Muy Baja",'Mapa final'!$AF$21="Leve"),CONCATENATE("R1C",'Mapa final'!$T$21),"")</f>
        <v/>
      </c>
      <c r="L46" s="308" t="str">
        <f>IF(AND('Mapa final'!$AD$22="Muy Baja",'Mapa final'!$AF$22="Leve"),CONCATENATE("R1C",'Mapa final'!$T$22),"")</f>
        <v/>
      </c>
      <c r="M46" s="308" t="str">
        <f>IF(AND('Mapa final'!$AD$23="Muy Baja",'Mapa final'!$AF$23="Leve"),CONCATENATE("R1C",'Mapa final'!$T$23),"")</f>
        <v/>
      </c>
      <c r="N46" s="308" t="str">
        <f t="shared" ref="N46:O46" si="17">IF(AND(#REF!="Muy Baja",#REF!="Leve"),CONCATENATE("R1C",#REF!),"")</f>
        <v>#REF!</v>
      </c>
      <c r="O46" s="309" t="str">
        <f t="shared" si="17"/>
        <v>#REF!</v>
      </c>
      <c r="P46" s="307" t="str">
        <f>IF(AND('Mapa final'!$AD$20="Muy Baja",'Mapa final'!$AF$20="Menor"),CONCATENATE("R1C",'Mapa final'!$T$20),"")</f>
        <v/>
      </c>
      <c r="Q46" s="308" t="str">
        <f>IF(AND('Mapa final'!$AD$21="Muy Baja",'Mapa final'!$AF$21="Menor"),CONCATENATE("R1C",'Mapa final'!$T$21),"")</f>
        <v/>
      </c>
      <c r="R46" s="308" t="str">
        <f>IF(AND('Mapa final'!$AD$22="Muy Baja",'Mapa final'!$AF$22="Menor"),CONCATENATE("R1C",'Mapa final'!$T$22),"")</f>
        <v/>
      </c>
      <c r="S46" s="308" t="str">
        <f>IF(AND('Mapa final'!$AD$23="Muy Baja",'Mapa final'!$AF$23="Menor"),CONCATENATE("R1C",'Mapa final'!$T$23),"")</f>
        <v/>
      </c>
      <c r="T46" s="308" t="str">
        <f t="shared" ref="T46:U46" si="18">IF(AND(#REF!="Muy Baja",#REF!="Menor"),CONCATENATE("R1C",#REF!),"")</f>
        <v>#REF!</v>
      </c>
      <c r="U46" s="308" t="str">
        <f t="shared" si="18"/>
        <v>#REF!</v>
      </c>
      <c r="V46" s="294" t="str">
        <f>IF(AND('Mapa final'!$AD$20="Muy Baja",'Mapa final'!$AF$20="Moderado"),CONCATENATE("R1C",'Mapa final'!$T$20),"")</f>
        <v/>
      </c>
      <c r="W46" s="295" t="str">
        <f>IF(AND('Mapa final'!$AD$21="Muy Baja",'Mapa final'!$AF$21="Moderado"),CONCATENATE("R1C",'Mapa final'!$T$21),"")</f>
        <v/>
      </c>
      <c r="X46" s="295" t="str">
        <f>IF(AND('Mapa final'!$AD$22="Muy Baja",'Mapa final'!$AF$22="Moderado"),CONCATENATE("R1C",'Mapa final'!$T$22),"")</f>
        <v/>
      </c>
      <c r="Y46" s="295" t="str">
        <f>IF(AND('Mapa final'!$AD$23="Muy Baja",'Mapa final'!$AF$23="Moderado"),CONCATENATE("R1C",'Mapa final'!$T$23),"")</f>
        <v>R1C1</v>
      </c>
      <c r="Z46" s="295" t="str">
        <f t="shared" ref="Z46:AA46" si="19">IF(AND(#REF!="Muy Baja",#REF!="Moderado"),CONCATENATE("R1C",#REF!),"")</f>
        <v>#REF!</v>
      </c>
      <c r="AA46" s="305" t="str">
        <f t="shared" si="19"/>
        <v>#REF!</v>
      </c>
      <c r="AB46" s="275" t="str">
        <f>IF(AND('Mapa final'!$AD$20="Muy Baja",'Mapa final'!$AF$20="Mayor"),CONCATENATE("R1C",'Mapa final'!$T$20),"")</f>
        <v/>
      </c>
      <c r="AC46" s="276" t="str">
        <f>IF(AND('Mapa final'!$AD$21="Muy Baja",'Mapa final'!$AF$21="Mayor"),CONCATENATE("R1C",'Mapa final'!$T$21),"")</f>
        <v/>
      </c>
      <c r="AD46" s="276" t="str">
        <f>IF(AND('Mapa final'!$AD$22="Muy Baja",'Mapa final'!$AF$22="Mayor"),CONCATENATE("R1C",'Mapa final'!$T$22),"")</f>
        <v/>
      </c>
      <c r="AE46" s="276" t="str">
        <f>IF(AND('Mapa final'!$AD$23="Muy Baja",'Mapa final'!$AF$23="Mayor"),CONCATENATE("R1C",'Mapa final'!$T$23),"")</f>
        <v/>
      </c>
      <c r="AF46" s="276" t="str">
        <f t="shared" ref="AF46:AG46" si="20">IF(AND(#REF!="Muy Baja",#REF!="Mayor"),CONCATENATE("R1C",#REF!),"")</f>
        <v>#REF!</v>
      </c>
      <c r="AG46" s="277" t="str">
        <f t="shared" si="20"/>
        <v>#REF!</v>
      </c>
      <c r="AH46" s="284" t="str">
        <f>IF(AND('Mapa final'!$AD$20="Muy Baja",'Mapa final'!$AF$20="Catastrófico"),CONCATENATE("R1C",'Mapa final'!$T$20),"")</f>
        <v/>
      </c>
      <c r="AI46" s="284" t="str">
        <f>IF(AND('Mapa final'!$AD$21="Muy Baja",'Mapa final'!$AF$21="Catastrófico"),CONCATENATE("R1C",'Mapa final'!$T$21),"")</f>
        <v/>
      </c>
      <c r="AJ46" s="284" t="str">
        <f>IF(AND('Mapa final'!$AD$22="Muy Baja",'Mapa final'!$AF$22="Catastrófico"),CONCATENATE("R1C",'Mapa final'!$T$22),"")</f>
        <v/>
      </c>
      <c r="AK46" s="284" t="str">
        <f>IF(AND('Mapa final'!$AD$23="Muy Baja",'Mapa final'!$AF$23="Catastrófico"),CONCATENATE("R1C",'Mapa final'!$T$23),"")</f>
        <v/>
      </c>
      <c r="AL46" s="284" t="str">
        <f t="shared" ref="AL46:AM46" si="21">IF(AND(#REF!="Muy Baja",#REF!="Catastrófico"),CONCATENATE("R1C",#REF!),"")</f>
        <v>#REF!</v>
      </c>
      <c r="AM46" s="318" t="str">
        <f t="shared" si="21"/>
        <v>#REF!</v>
      </c>
      <c r="AN46" s="1"/>
      <c r="AO46" s="1"/>
      <c r="AP46" s="1"/>
      <c r="AQ46" s="1"/>
      <c r="AR46" s="1"/>
      <c r="AS46" s="1"/>
      <c r="AT46" s="1"/>
      <c r="AU46" s="1"/>
      <c r="AV46" s="1"/>
      <c r="AW46" s="1"/>
      <c r="AX46" s="1"/>
      <c r="AY46" s="1"/>
      <c r="AZ46" s="1"/>
      <c r="BA46" s="1"/>
      <c r="BB46" s="1"/>
      <c r="BC46" s="1"/>
      <c r="BD46" s="1"/>
      <c r="BE46" s="1"/>
      <c r="BF46" s="1"/>
      <c r="BG46" s="1"/>
      <c r="BH46" s="1"/>
      <c r="BI46" s="1"/>
    </row>
    <row r="47" ht="46.5" customHeight="1">
      <c r="A47" s="1"/>
      <c r="B47" s="227"/>
      <c r="D47" s="9"/>
      <c r="E47" s="23"/>
      <c r="I47" s="9"/>
      <c r="J47" s="312" t="str">
        <f>IF(AND(#REF!="Muy Baja",#REF!="Leve"),CONCATENATE("R2C",#REF!),"")</f>
        <v>#REF!</v>
      </c>
      <c r="K47" s="312" t="str">
        <f>IF(AND('Mapa final'!$AD$26="Muy Baja",'Mapa final'!$AF$26="Leve"),CONCATENATE("R2C",'Mapa final'!$T$26),"")</f>
        <v/>
      </c>
      <c r="L47" s="312" t="str">
        <f>IF(AND(#REF!="Muy Baja",#REF!="Leve"),CONCATENATE("R2C",#REF!),"")</f>
        <v>#REF!</v>
      </c>
      <c r="M47" s="312" t="str">
        <f>IF(AND('Mapa final'!$AD$28="Muy Baja",'Mapa final'!$AF$28="Leve"),CONCATENATE("R2C",'Mapa final'!$T$28),"")</f>
        <v/>
      </c>
      <c r="N47" s="312" t="str">
        <f>IF(AND(#REF!="Muy Baja",#REF!="Leve"),CONCATENATE("R2C",#REF!),"")</f>
        <v>#REF!</v>
      </c>
      <c r="O47" s="313" t="str">
        <f>IF(AND('Mapa final'!$AD$31="Muy Baja",'Mapa final'!$AF$31="Leve"),CONCATENATE("R2C",'Mapa final'!$T$31),"")</f>
        <v/>
      </c>
      <c r="P47" s="312" t="str">
        <f>IF(AND(#REF!="Muy Baja",#REF!="Menor"),CONCATENATE("R2C",#REF!),"")</f>
        <v>#REF!</v>
      </c>
      <c r="Q47" s="312" t="str">
        <f>IF(AND('Mapa final'!$AD$26="Muy Baja",'Mapa final'!$AF$26="Menor"),CONCATENATE("R2C",'Mapa final'!$T$26),"")</f>
        <v/>
      </c>
      <c r="R47" s="312" t="str">
        <f>IF(AND(#REF!="Muy Baja",#REF!="Menor"),CONCATENATE("R2C",#REF!),"")</f>
        <v>#REF!</v>
      </c>
      <c r="S47" s="312" t="str">
        <f>IF(AND('Mapa final'!$AD$28="Muy Baja",'Mapa final'!$AF$28="Menor"),CONCATENATE("R2C",'Mapa final'!$T$28),"")</f>
        <v/>
      </c>
      <c r="T47" s="312" t="str">
        <f>IF(AND(#REF!="Muy Baja",#REF!="Menor"),CONCATENATE("R2C",#REF!),"")</f>
        <v>#REF!</v>
      </c>
      <c r="U47" s="312" t="str">
        <f>IF(AND('Mapa final'!$AD$31="Muy Baja",'Mapa final'!$AF$31="Menor"),CONCATENATE("R2C",'Mapa final'!$T$31),"")</f>
        <v/>
      </c>
      <c r="V47" s="297" t="str">
        <f>IF(AND(#REF!="Muy Baja",#REF!="Moderado"),CONCATENATE("R2C",#REF!),"")</f>
        <v>#REF!</v>
      </c>
      <c r="W47" s="298" t="str">
        <f>IF(AND('Mapa final'!$AD$26="Muy Baja",'Mapa final'!$AF$26="Moderado"),CONCATENATE("R2C",'Mapa final'!$T$26),"")</f>
        <v>R2C1</v>
      </c>
      <c r="X47" s="298" t="str">
        <f>IF(AND(#REF!="Muy Baja",#REF!="Moderado"),CONCATENATE("R2C",#REF!),"")</f>
        <v>#REF!</v>
      </c>
      <c r="Y47" s="298" t="str">
        <f>IF(AND('Mapa final'!$AD$28="Muy Baja",'Mapa final'!$AF$28="Moderado"),CONCATENATE("R2C",'Mapa final'!$T$28),"")</f>
        <v/>
      </c>
      <c r="Z47" s="298" t="str">
        <f>IF(AND(#REF!="Muy Baja",#REF!="Moderado"),CONCATENATE("R2C",#REF!),"")</f>
        <v>#REF!</v>
      </c>
      <c r="AA47" s="299" t="str">
        <f>IF(AND('Mapa final'!$AD$31="Muy Baja",'Mapa final'!$AF$31="Moderado"),CONCATENATE("R2C",'Mapa final'!$T$31),"")</f>
        <v/>
      </c>
      <c r="AB47" s="282" t="str">
        <f>IF(AND('Mapa final'!#REF!="Muy Baja",#REF!="Mayor"),CONCATENATE("R2C",#REF!),"")</f>
        <v>#ERROR!</v>
      </c>
      <c r="AC47" s="282" t="str">
        <f>IF(AND('Mapa final'!$AD$26="Muy Baja",'Mapa final'!$AF$26="Mayor"),CONCATENATE("R2C",'Mapa final'!$T$26),"")</f>
        <v/>
      </c>
      <c r="AD47" s="282" t="str">
        <f>IF(AND(#REF!="Muy Baja",#REF!="Mayor"),CONCATENATE("R2C",#REF!),"")</f>
        <v>#REF!</v>
      </c>
      <c r="AE47" s="282" t="str">
        <f>IF(AND('Mapa final'!$AD$28="Muy Baja",'Mapa final'!$AF$28="Mayor"),CONCATENATE("R2C",'Mapa final'!$T$28),"")</f>
        <v/>
      </c>
      <c r="AF47" s="282" t="str">
        <f>IF(AND(#REF!="Muy Baja",#REF!="Mayor"),CONCATENATE("R2C",#REF!),"")</f>
        <v>#REF!</v>
      </c>
      <c r="AG47" s="283" t="str">
        <f>IF(AND('Mapa final'!$AD$31="Muy Baja",'Mapa final'!$AF$31="Mayor"),CONCATENATE("R2C",'Mapa final'!$T$31),"")</f>
        <v/>
      </c>
      <c r="AH47" s="284" t="str">
        <f>IF(AND(#REF!="Muy Baja",#REF!="Catastrófico"),CONCATENATE("R2C",#REF!),"")</f>
        <v>#REF!</v>
      </c>
      <c r="AI47" s="284" t="str">
        <f>IF(AND('Mapa final'!$AD$26="Muy Baja",'Mapa final'!$AF$26="Catastrófico"),CONCATENATE("R2C",'Mapa final'!$T$26),"")</f>
        <v/>
      </c>
      <c r="AJ47" s="284" t="str">
        <f>IF(AND(#REF!="Muy Baja",#REF!="Catastrófico"),CONCATENATE("R2C",#REF!),"")</f>
        <v>#REF!</v>
      </c>
      <c r="AK47" s="284" t="str">
        <f>IF(AND('Mapa final'!$AD$28="Muy Baja",'Mapa final'!$AF$28="Catastrófico"),CONCATENATE("R2C",'Mapa final'!$T$28),"")</f>
        <v/>
      </c>
      <c r="AL47" s="284" t="str">
        <f>IF(AND(#REF!="Muy Baja",#REF!="Catastrófico"),CONCATENATE("R2C",#REF!),"")</f>
        <v>#REF!</v>
      </c>
      <c r="AM47" s="318" t="str">
        <f>IF(AND('Mapa final'!$AD$31="Muy Baja",'Mapa final'!$AF$31="Catastrófico"),CONCATENATE("R2C",'Mapa final'!$T$31),"")</f>
        <v/>
      </c>
      <c r="AN47" s="1"/>
      <c r="AO47" s="1"/>
      <c r="AP47" s="1"/>
      <c r="AQ47" s="1"/>
      <c r="AR47" s="1"/>
      <c r="AS47" s="1"/>
      <c r="AT47" s="1"/>
      <c r="AU47" s="1"/>
      <c r="AV47" s="1"/>
      <c r="AW47" s="1"/>
      <c r="AX47" s="1"/>
      <c r="AY47" s="1"/>
      <c r="AZ47" s="1"/>
      <c r="BA47" s="1"/>
      <c r="BB47" s="1"/>
      <c r="BC47" s="1"/>
      <c r="BD47" s="1"/>
      <c r="BE47" s="1"/>
      <c r="BF47" s="1"/>
      <c r="BG47" s="1"/>
      <c r="BH47" s="1"/>
      <c r="BI47" s="1"/>
    </row>
    <row r="48" ht="15.0" customHeight="1">
      <c r="A48" s="1"/>
      <c r="B48" s="227"/>
      <c r="D48" s="9"/>
      <c r="E48" s="23"/>
      <c r="I48" s="9"/>
      <c r="J48" s="314" t="str">
        <f>IF(AND('Mapa final'!#REF!="Muy Baja",'Mapa final'!#REF!="Leve"),CONCATENATE("R3C",'Mapa final'!#REF!),"")</f>
        <v>#ERROR!</v>
      </c>
      <c r="K48" s="312" t="str">
        <f>IF(AND('Mapa final'!$AD$32="Muy Baja",'Mapa final'!$AF$32="Leve"),CONCATENATE("R3C",'Mapa final'!$T$32),"")</f>
        <v/>
      </c>
      <c r="L48" s="312" t="str">
        <f>IF(AND('Mapa final'!#REF!="Muy Baja",'Mapa final'!#REF!="Leve"),CONCATENATE("R3C",'Mapa final'!#REF!),"")</f>
        <v>#ERROR!</v>
      </c>
      <c r="M48" s="312" t="str">
        <f>IF(AND('Mapa final'!#REF!="Muy Baja",'Mapa final'!#REF!="Leve"),CONCATENATE("R3C",'Mapa final'!#REF!),"")</f>
        <v>#ERROR!</v>
      </c>
      <c r="N48" s="312" t="str">
        <f>IF(AND('Mapa final'!#REF!="Muy Baja",'Mapa final'!#REF!="Leve"),CONCATENATE("R3C",'Mapa final'!#REF!),"")</f>
        <v>#ERROR!</v>
      </c>
      <c r="O48" s="313" t="str">
        <f>IF(AND('Mapa final'!#REF!="Muy Baja",'Mapa final'!#REF!="Leve"),CONCATENATE("R3C",'Mapa final'!#REF!),"")</f>
        <v>#ERROR!</v>
      </c>
      <c r="P48" s="314" t="str">
        <f>IF(AND('Mapa final'!#REF!="Muy Baja",'Mapa final'!#REF!="Menor"),CONCATENATE("R3C",'Mapa final'!#REF!),"")</f>
        <v>#ERROR!</v>
      </c>
      <c r="Q48" s="312" t="str">
        <f>IF(AND('Mapa final'!$AD$32="Muy Baja",'Mapa final'!$AF$32="Menor"),CONCATENATE("R3C",'Mapa final'!$T$32),"")</f>
        <v/>
      </c>
      <c r="R48" s="312" t="str">
        <f>IF(AND('Mapa final'!#REF!="Muy Baja",'Mapa final'!#REF!="Menor"),CONCATENATE("R3C",'Mapa final'!#REF!),"")</f>
        <v>#ERROR!</v>
      </c>
      <c r="S48" s="312" t="str">
        <f>IF(AND('Mapa final'!#REF!="Muy Baja",'Mapa final'!#REF!="Menor"),CONCATENATE("R3C",'Mapa final'!#REF!),"")</f>
        <v>#ERROR!</v>
      </c>
      <c r="T48" s="312" t="str">
        <f>IF(AND('Mapa final'!#REF!="Muy Baja",'Mapa final'!#REF!="Menor"),CONCATENATE("R3C",'Mapa final'!#REF!),"")</f>
        <v>#ERROR!</v>
      </c>
      <c r="U48" s="312" t="str">
        <f>IF(AND('Mapa final'!#REF!="Muy Baja",'Mapa final'!#REF!="Menor"),CONCATENATE("R3C",'Mapa final'!#REF!),"")</f>
        <v>#ERROR!</v>
      </c>
      <c r="V48" s="301" t="str">
        <f>IF(AND('Mapa final'!#REF!="Muy Baja",'Mapa final'!#REF!="Moderado"),CONCATENATE("R3C",'Mapa final'!#REF!),"")</f>
        <v>#ERROR!</v>
      </c>
      <c r="W48" s="298" t="str">
        <f>IF(AND('Mapa final'!$AD$32="Muy Baja",'Mapa final'!$AF$32="Moderado"),CONCATENATE("R3C",'Mapa final'!$T$32),"")</f>
        <v/>
      </c>
      <c r="X48" s="298" t="str">
        <f>IF(AND('Mapa final'!#REF!="Muy Baja",'Mapa final'!#REF!="Moderado"),CONCATENATE("R3C",'Mapa final'!#REF!),"")</f>
        <v>#ERROR!</v>
      </c>
      <c r="Y48" s="298" t="str">
        <f>IF(AND('Mapa final'!#REF!="Muy Baja",'Mapa final'!#REF!="Moderado"),CONCATENATE("R3C",'Mapa final'!#REF!),"")</f>
        <v>#ERROR!</v>
      </c>
      <c r="Z48" s="298" t="str">
        <f>IF(AND('Mapa final'!#REF!="Muy Baja",'Mapa final'!#REF!="Moderado"),CONCATENATE("R3C",'Mapa final'!#REF!),"")</f>
        <v>#ERROR!</v>
      </c>
      <c r="AA48" s="299" t="str">
        <f>IF(AND('Mapa final'!#REF!="Muy Baja",'Mapa final'!#REF!="Moderado"),CONCATENATE("R3C",'Mapa final'!#REF!),"")</f>
        <v>#ERROR!</v>
      </c>
      <c r="AB48" s="286" t="str">
        <f>IF(AND('Mapa final'!#REF!="Muy Baja",'Mapa final'!#REF!="Mayor"),CONCATENATE("R3C",'Mapa final'!#REF!),"")</f>
        <v>#ERROR!</v>
      </c>
      <c r="AC48" s="282" t="str">
        <f>IF(AND('Mapa final'!$AD$32="Muy Baja",'Mapa final'!$AF$32="Mayor"),CONCATENATE("R3C",'Mapa final'!$T$32),"")</f>
        <v/>
      </c>
      <c r="AD48" s="282" t="str">
        <f>IF(AND('Mapa final'!#REF!="Muy Baja",'Mapa final'!#REF!="Mayor"),CONCATENATE("R3C",'Mapa final'!#REF!),"")</f>
        <v>#ERROR!</v>
      </c>
      <c r="AE48" s="282" t="str">
        <f>IF(AND('Mapa final'!#REF!="Muy Baja",'Mapa final'!#REF!="Mayor"),CONCATENATE("R3C",'Mapa final'!#REF!),"")</f>
        <v>#ERROR!</v>
      </c>
      <c r="AF48" s="282" t="str">
        <f>IF(AND('Mapa final'!#REF!="Muy Baja",'Mapa final'!#REF!="Mayor"),CONCATENATE("R3C",'Mapa final'!#REF!),"")</f>
        <v>#ERROR!</v>
      </c>
      <c r="AG48" s="283" t="str">
        <f>IF(AND('Mapa final'!#REF!="Muy Baja",'Mapa final'!#REF!="Mayor"),CONCATENATE("R3C",'Mapa final'!#REF!),"")</f>
        <v>#ERROR!</v>
      </c>
      <c r="AH48" s="284" t="str">
        <f>IF(AND('Mapa final'!#REF!="Muy Baja",'Mapa final'!#REF!="Catastrófico"),CONCATENATE("R3C",'Mapa final'!#REF!),"")</f>
        <v>#ERROR!</v>
      </c>
      <c r="AI48" s="284" t="str">
        <f>IF(AND('Mapa final'!$AD$32="Muy Baja",'Mapa final'!$AF$32="Catastrófico"),CONCATENATE("R3C",'Mapa final'!$T$32),"")</f>
        <v/>
      </c>
      <c r="AJ48" s="284" t="str">
        <f>IF(AND('Mapa final'!#REF!="Muy Baja",'Mapa final'!#REF!="Catastrófico"),CONCATENATE("R3C",'Mapa final'!#REF!),"")</f>
        <v>#ERROR!</v>
      </c>
      <c r="AK48" s="284" t="str">
        <f>IF(AND('Mapa final'!#REF!="Muy Baja",'Mapa final'!#REF!="Catastrófico"),CONCATENATE("R3C",'Mapa final'!#REF!),"")</f>
        <v>#ERROR!</v>
      </c>
      <c r="AL48" s="284" t="str">
        <f>IF(AND('Mapa final'!#REF!="Muy Baja",'Mapa final'!#REF!="Catastrófico"),CONCATENATE("R3C",'Mapa final'!#REF!),"")</f>
        <v>#ERROR!</v>
      </c>
      <c r="AM48" s="318"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row>
    <row r="49" ht="15.0" customHeight="1">
      <c r="A49" s="1"/>
      <c r="B49" s="227"/>
      <c r="D49" s="9"/>
      <c r="E49" s="23"/>
      <c r="I49" s="9"/>
      <c r="J49" s="314" t="str">
        <f>IF(AND('Mapa final'!#REF!="Muy Baja",'Mapa final'!#REF!="Leve"),CONCATENATE("R4C",'Mapa final'!#REF!),"")</f>
        <v>#ERROR!</v>
      </c>
      <c r="K49" s="312" t="str">
        <f>IF(AND('Mapa final'!#REF!="Muy Baja",'Mapa final'!#REF!="Leve"),CONCATENATE("R4C",'Mapa final'!#REF!),"")</f>
        <v>#ERROR!</v>
      </c>
      <c r="L49" s="312" t="str">
        <f>IF(AND('Mapa final'!#REF!="Muy Baja",'Mapa final'!#REF!="Leve"),CONCATENATE("R4C",'Mapa final'!#REF!),"")</f>
        <v>#ERROR!</v>
      </c>
      <c r="M49" s="312" t="str">
        <f>IF(AND('Mapa final'!#REF!="Muy Baja",'Mapa final'!#REF!="Leve"),CONCATENATE("R4C",'Mapa final'!#REF!),"")</f>
        <v>#ERROR!</v>
      </c>
      <c r="N49" s="312" t="str">
        <f>IF(AND('Mapa final'!#REF!="Muy Baja",'Mapa final'!#REF!="Leve"),CONCATENATE("R4C",'Mapa final'!#REF!),"")</f>
        <v>#ERROR!</v>
      </c>
      <c r="O49" s="313" t="str">
        <f>IF(AND('Mapa final'!#REF!="Muy Baja",'Mapa final'!#REF!="Leve"),CONCATENATE("R4C",'Mapa final'!#REF!),"")</f>
        <v>#ERROR!</v>
      </c>
      <c r="P49" s="314" t="str">
        <f>IF(AND('Mapa final'!#REF!="Muy Baja",'Mapa final'!#REF!="Menor"),CONCATENATE("R4C",'Mapa final'!#REF!),"")</f>
        <v>#ERROR!</v>
      </c>
      <c r="Q49" s="312" t="str">
        <f>IF(AND('Mapa final'!#REF!="Muy Baja",'Mapa final'!#REF!="Menor"),CONCATENATE("R4C",'Mapa final'!#REF!),"")</f>
        <v>#ERROR!</v>
      </c>
      <c r="R49" s="312" t="str">
        <f>IF(AND('Mapa final'!#REF!="Muy Baja",'Mapa final'!#REF!="Menor"),CONCATENATE("R4C",'Mapa final'!#REF!),"")</f>
        <v>#ERROR!</v>
      </c>
      <c r="S49" s="312" t="str">
        <f>IF(AND('Mapa final'!#REF!="Muy Baja",'Mapa final'!#REF!="Menor"),CONCATENATE("R4C",'Mapa final'!#REF!),"")</f>
        <v>#ERROR!</v>
      </c>
      <c r="T49" s="312" t="str">
        <f>IF(AND('Mapa final'!#REF!="Muy Baja",'Mapa final'!#REF!="Menor"),CONCATENATE("R4C",'Mapa final'!#REF!),"")</f>
        <v>#ERROR!</v>
      </c>
      <c r="U49" s="312" t="str">
        <f>IF(AND('Mapa final'!#REF!="Muy Baja",'Mapa final'!#REF!="Menor"),CONCATENATE("R4C",'Mapa final'!#REF!),"")</f>
        <v>#ERROR!</v>
      </c>
      <c r="V49" s="301" t="str">
        <f>IF(AND('Mapa final'!#REF!="Muy Baja",'Mapa final'!#REF!="Moderado"),CONCATENATE("R4C",'Mapa final'!#REF!),"")</f>
        <v>#ERROR!</v>
      </c>
      <c r="W49" s="298" t="str">
        <f>IF(AND('Mapa final'!#REF!="Muy Baja",'Mapa final'!#REF!="Moderado"),CONCATENATE("R4C",'Mapa final'!#REF!),"")</f>
        <v>#ERROR!</v>
      </c>
      <c r="X49" s="298" t="str">
        <f>IF(AND('Mapa final'!#REF!="Muy Baja",'Mapa final'!#REF!="Moderado"),CONCATENATE("R4C",'Mapa final'!#REF!),"")</f>
        <v>#ERROR!</v>
      </c>
      <c r="Y49" s="298" t="str">
        <f>IF(AND('Mapa final'!#REF!="Muy Baja",'Mapa final'!#REF!="Moderado"),CONCATENATE("R4C",'Mapa final'!#REF!),"")</f>
        <v>#ERROR!</v>
      </c>
      <c r="Z49" s="298" t="str">
        <f>IF(AND('Mapa final'!#REF!="Muy Baja",'Mapa final'!#REF!="Moderado"),CONCATENATE("R4C",'Mapa final'!#REF!),"")</f>
        <v>#ERROR!</v>
      </c>
      <c r="AA49" s="299" t="str">
        <f>IF(AND('Mapa final'!#REF!="Muy Baja",'Mapa final'!#REF!="Moderado"),CONCATENATE("R4C",'Mapa final'!#REF!),"")</f>
        <v>#ERROR!</v>
      </c>
      <c r="AB49" s="286" t="str">
        <f>IF(AND('Mapa final'!#REF!="Muy Baja",'Mapa final'!#REF!="Mayor"),CONCATENATE("R4C",'Mapa final'!#REF!),"")</f>
        <v>#ERROR!</v>
      </c>
      <c r="AC49" s="282" t="str">
        <f>IF(AND('Mapa final'!#REF!="Muy Baja",'Mapa final'!#REF!="Mayor"),CONCATENATE("R4C",'Mapa final'!#REF!),"")</f>
        <v>#ERROR!</v>
      </c>
      <c r="AD49" s="282" t="str">
        <f>IF(AND('Mapa final'!#REF!="Muy Baja",'Mapa final'!#REF!="Mayor"),CONCATENATE("R4C",'Mapa final'!#REF!),"")</f>
        <v>#ERROR!</v>
      </c>
      <c r="AE49" s="282" t="str">
        <f>IF(AND('Mapa final'!#REF!="Muy Baja",'Mapa final'!#REF!="Mayor"),CONCATENATE("R4C",'Mapa final'!#REF!),"")</f>
        <v>#ERROR!</v>
      </c>
      <c r="AF49" s="282" t="str">
        <f>IF(AND('Mapa final'!#REF!="Muy Baja",'Mapa final'!#REF!="Mayor"),CONCATENATE("R4C",'Mapa final'!#REF!),"")</f>
        <v>#ERROR!</v>
      </c>
      <c r="AG49" s="283" t="str">
        <f>IF(AND('Mapa final'!#REF!="Muy Baja",'Mapa final'!#REF!="Mayor"),CONCATENATE("R4C",'Mapa final'!#REF!),"")</f>
        <v>#ERROR!</v>
      </c>
      <c r="AH49" s="284" t="str">
        <f>IF(AND('Mapa final'!#REF!="Muy Baja",'Mapa final'!#REF!="Catastrófico"),CONCATENATE("R4C",'Mapa final'!#REF!),"")</f>
        <v>#ERROR!</v>
      </c>
      <c r="AI49" s="284" t="str">
        <f>IF(AND('Mapa final'!#REF!="Muy Baja",'Mapa final'!#REF!="Catastrófico"),CONCATENATE("R4C",'Mapa final'!#REF!),"")</f>
        <v>#ERROR!</v>
      </c>
      <c r="AJ49" s="284" t="str">
        <f>IF(AND('Mapa final'!#REF!="Muy Baja",'Mapa final'!#REF!="Catastrófico"),CONCATENATE("R4C",'Mapa final'!#REF!),"")</f>
        <v>#ERROR!</v>
      </c>
      <c r="AK49" s="284" t="str">
        <f>IF(AND('Mapa final'!#REF!="Muy Baja",'Mapa final'!#REF!="Catastrófico"),CONCATENATE("R4C",'Mapa final'!#REF!),"")</f>
        <v>#ERROR!</v>
      </c>
      <c r="AL49" s="284" t="str">
        <f>IF(AND('Mapa final'!#REF!="Muy Baja",'Mapa final'!#REF!="Catastrófico"),CONCATENATE("R4C",'Mapa final'!#REF!),"")</f>
        <v>#ERROR!</v>
      </c>
      <c r="AM49" s="318"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row>
    <row r="50" ht="15.0" customHeight="1">
      <c r="A50" s="1"/>
      <c r="B50" s="227"/>
      <c r="D50" s="9"/>
      <c r="E50" s="23"/>
      <c r="I50" s="9"/>
      <c r="J50" s="314" t="str">
        <f>IF(AND('Mapa final'!#REF!="Muy Baja",'Mapa final'!#REF!="Leve"),CONCATENATE("R5C",'Mapa final'!#REF!),"")</f>
        <v>#ERROR!</v>
      </c>
      <c r="K50" s="312" t="str">
        <f>IF(AND('Mapa final'!#REF!="Muy Baja",'Mapa final'!#REF!="Leve"),CONCATENATE("R5C",'Mapa final'!#REF!),"")</f>
        <v>#ERROR!</v>
      </c>
      <c r="L50" s="312" t="str">
        <f>IF(AND('Mapa final'!#REF!="Muy Baja",'Mapa final'!#REF!="Leve"),CONCATENATE("R5C",'Mapa final'!#REF!),"")</f>
        <v>#ERROR!</v>
      </c>
      <c r="M50" s="312" t="str">
        <f>IF(AND('Mapa final'!#REF!="Muy Baja",'Mapa final'!#REF!="Leve"),CONCATENATE("R5C",'Mapa final'!#REF!),"")</f>
        <v>#ERROR!</v>
      </c>
      <c r="N50" s="312" t="str">
        <f>IF(AND('Mapa final'!#REF!="Muy Baja",'Mapa final'!#REF!="Leve"),CONCATENATE("R5C",'Mapa final'!#REF!),"")</f>
        <v>#ERROR!</v>
      </c>
      <c r="O50" s="313" t="str">
        <f>IF(AND('Mapa final'!#REF!="Muy Baja",'Mapa final'!#REF!="Leve"),CONCATENATE("R5C",'Mapa final'!#REF!),"")</f>
        <v>#ERROR!</v>
      </c>
      <c r="P50" s="314" t="str">
        <f>IF(AND('Mapa final'!#REF!="Muy Baja",'Mapa final'!#REF!="Menor"),CONCATENATE("R5C",'Mapa final'!#REF!),"")</f>
        <v>#ERROR!</v>
      </c>
      <c r="Q50" s="312" t="str">
        <f>IF(AND('Mapa final'!#REF!="Muy Baja",'Mapa final'!#REF!="Menor"),CONCATENATE("R5C",'Mapa final'!#REF!),"")</f>
        <v>#ERROR!</v>
      </c>
      <c r="R50" s="312" t="str">
        <f>IF(AND('Mapa final'!#REF!="Muy Baja",'Mapa final'!#REF!="Menor"),CONCATENATE("R5C",'Mapa final'!#REF!),"")</f>
        <v>#ERROR!</v>
      </c>
      <c r="S50" s="312" t="str">
        <f>IF(AND('Mapa final'!#REF!="Muy Baja",'Mapa final'!#REF!="Menor"),CONCATENATE("R5C",'Mapa final'!#REF!),"")</f>
        <v>#ERROR!</v>
      </c>
      <c r="T50" s="312" t="str">
        <f>IF(AND('Mapa final'!#REF!="Muy Baja",'Mapa final'!#REF!="Menor"),CONCATENATE("R5C",'Mapa final'!#REF!),"")</f>
        <v>#ERROR!</v>
      </c>
      <c r="U50" s="312" t="str">
        <f>IF(AND('Mapa final'!#REF!="Muy Baja",'Mapa final'!#REF!="Menor"),CONCATENATE("R5C",'Mapa final'!#REF!),"")</f>
        <v>#ERROR!</v>
      </c>
      <c r="V50" s="301" t="str">
        <f>IF(AND('Mapa final'!#REF!="Muy Baja",'Mapa final'!#REF!="Moderado"),CONCATENATE("R5C",'Mapa final'!#REF!),"")</f>
        <v>#ERROR!</v>
      </c>
      <c r="W50" s="298" t="str">
        <f>IF(AND('Mapa final'!#REF!="Muy Baja",'Mapa final'!#REF!="Moderado"),CONCATENATE("R5C",'Mapa final'!#REF!),"")</f>
        <v>#ERROR!</v>
      </c>
      <c r="X50" s="298" t="str">
        <f>IF(AND('Mapa final'!#REF!="Muy Baja",'Mapa final'!#REF!="Moderado"),CONCATENATE("R5C",'Mapa final'!#REF!),"")</f>
        <v>#ERROR!</v>
      </c>
      <c r="Y50" s="298" t="str">
        <f>IF(AND('Mapa final'!#REF!="Muy Baja",'Mapa final'!#REF!="Moderado"),CONCATENATE("R5C",'Mapa final'!#REF!),"")</f>
        <v>#ERROR!</v>
      </c>
      <c r="Z50" s="298" t="str">
        <f>IF(AND('Mapa final'!#REF!="Muy Baja",'Mapa final'!#REF!="Moderado"),CONCATENATE("R5C",'Mapa final'!#REF!),"")</f>
        <v>#ERROR!</v>
      </c>
      <c r="AA50" s="299" t="str">
        <f>IF(AND('Mapa final'!#REF!="Muy Baja",'Mapa final'!#REF!="Moderado"),CONCATENATE("R5C",'Mapa final'!#REF!),"")</f>
        <v>#ERROR!</v>
      </c>
      <c r="AB50" s="286" t="str">
        <f>IF(AND('Mapa final'!#REF!="Muy Baja",'Mapa final'!#REF!="Mayor"),CONCATENATE("R5C",'Mapa final'!#REF!),"")</f>
        <v>#ERROR!</v>
      </c>
      <c r="AC50" s="282" t="str">
        <f>IF(AND('Mapa final'!#REF!="Muy Baja",'Mapa final'!#REF!="Mayor"),CONCATENATE("R5C",'Mapa final'!#REF!),"")</f>
        <v>#ERROR!</v>
      </c>
      <c r="AD50" s="282" t="str">
        <f>IF(AND('Mapa final'!#REF!="Muy Baja",'Mapa final'!#REF!="Mayor"),CONCATENATE("R5C",'Mapa final'!#REF!),"")</f>
        <v>#ERROR!</v>
      </c>
      <c r="AE50" s="282" t="str">
        <f>IF(AND('Mapa final'!#REF!="Muy Baja",'Mapa final'!#REF!="Mayor"),CONCATENATE("R5C",'Mapa final'!#REF!),"")</f>
        <v>#ERROR!</v>
      </c>
      <c r="AF50" s="282" t="str">
        <f>IF(AND('Mapa final'!#REF!="Muy Baja",'Mapa final'!#REF!="Mayor"),CONCATENATE("R5C",'Mapa final'!#REF!),"")</f>
        <v>#ERROR!</v>
      </c>
      <c r="AG50" s="283" t="str">
        <f>IF(AND('Mapa final'!#REF!="Muy Baja",'Mapa final'!#REF!="Mayor"),CONCATENATE("R5C",'Mapa final'!#REF!),"")</f>
        <v>#ERROR!</v>
      </c>
      <c r="AH50" s="284" t="str">
        <f>IF(AND('Mapa final'!#REF!="Muy Baja",'Mapa final'!#REF!="Catastrófico"),CONCATENATE("R5C",'Mapa final'!#REF!),"")</f>
        <v>#ERROR!</v>
      </c>
      <c r="AI50" s="284" t="str">
        <f>IF(AND('Mapa final'!#REF!="Muy Baja",'Mapa final'!#REF!="Catastrófico"),CONCATENATE("R5C",'Mapa final'!#REF!),"")</f>
        <v>#ERROR!</v>
      </c>
      <c r="AJ50" s="284" t="str">
        <f>IF(AND('Mapa final'!#REF!="Muy Baja",'Mapa final'!#REF!="Catastrófico"),CONCATENATE("R5C",'Mapa final'!#REF!),"")</f>
        <v>#ERROR!</v>
      </c>
      <c r="AK50" s="284" t="str">
        <f>IF(AND('Mapa final'!#REF!="Muy Baja",'Mapa final'!#REF!="Catastrófico"),CONCATENATE("R5C",'Mapa final'!#REF!),"")</f>
        <v>#ERROR!</v>
      </c>
      <c r="AL50" s="284" t="str">
        <f>IF(AND('Mapa final'!#REF!="Muy Baja",'Mapa final'!#REF!="Catastrófico"),CONCATENATE("R5C",'Mapa final'!#REF!),"")</f>
        <v>#ERROR!</v>
      </c>
      <c r="AM50" s="318"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row>
    <row r="51" ht="15.0" customHeight="1">
      <c r="A51" s="1"/>
      <c r="B51" s="227"/>
      <c r="D51" s="9"/>
      <c r="E51" s="23"/>
      <c r="I51" s="9"/>
      <c r="J51" s="314" t="str">
        <f>IF(AND('Mapa final'!#REF!="Muy Baja",'Mapa final'!#REF!="Leve"),CONCATENATE("R6C",'Mapa final'!#REF!),"")</f>
        <v>#ERROR!</v>
      </c>
      <c r="K51" s="312" t="str">
        <f>IF(AND('Mapa final'!#REF!="Muy Baja",'Mapa final'!#REF!="Leve"),CONCATENATE("R6C",'Mapa final'!#REF!),"")</f>
        <v>#ERROR!</v>
      </c>
      <c r="L51" s="312" t="str">
        <f>IF(AND('Mapa final'!#REF!="Muy Baja",'Mapa final'!#REF!="Leve"),CONCATENATE("R6C",'Mapa final'!#REF!),"")</f>
        <v>#ERROR!</v>
      </c>
      <c r="M51" s="312" t="str">
        <f>IF(AND('Mapa final'!#REF!="Muy Baja",'Mapa final'!#REF!="Leve"),CONCATENATE("R6C",'Mapa final'!#REF!),"")</f>
        <v>#ERROR!</v>
      </c>
      <c r="N51" s="312" t="str">
        <f>IF(AND('Mapa final'!#REF!="Muy Baja",'Mapa final'!#REF!="Leve"),CONCATENATE("R6C",'Mapa final'!#REF!),"")</f>
        <v>#ERROR!</v>
      </c>
      <c r="O51" s="313" t="str">
        <f>IF(AND('Mapa final'!#REF!="Muy Baja",'Mapa final'!#REF!="Leve"),CONCATENATE("R6C",'Mapa final'!#REF!),"")</f>
        <v>#ERROR!</v>
      </c>
      <c r="P51" s="314" t="str">
        <f>IF(AND('Mapa final'!#REF!="Muy Baja",'Mapa final'!#REF!="Menor"),CONCATENATE("R6C",'Mapa final'!#REF!),"")</f>
        <v>#ERROR!</v>
      </c>
      <c r="Q51" s="312" t="str">
        <f>IF(AND('Mapa final'!#REF!="Muy Baja",'Mapa final'!#REF!="Menor"),CONCATENATE("R6C",'Mapa final'!#REF!),"")</f>
        <v>#ERROR!</v>
      </c>
      <c r="R51" s="312" t="str">
        <f>IF(AND('Mapa final'!#REF!="Muy Baja",'Mapa final'!#REF!="Menor"),CONCATENATE("R6C",'Mapa final'!#REF!),"")</f>
        <v>#ERROR!</v>
      </c>
      <c r="S51" s="312" t="str">
        <f>IF(AND('Mapa final'!#REF!="Muy Baja",'Mapa final'!#REF!="Menor"),CONCATENATE("R6C",'Mapa final'!#REF!),"")</f>
        <v>#ERROR!</v>
      </c>
      <c r="T51" s="312" t="str">
        <f>IF(AND('Mapa final'!#REF!="Muy Baja",'Mapa final'!#REF!="Menor"),CONCATENATE("R6C",'Mapa final'!#REF!),"")</f>
        <v>#ERROR!</v>
      </c>
      <c r="U51" s="312" t="str">
        <f>IF(AND('Mapa final'!#REF!="Muy Baja",'Mapa final'!#REF!="Menor"),CONCATENATE("R6C",'Mapa final'!#REF!),"")</f>
        <v>#ERROR!</v>
      </c>
      <c r="V51" s="301" t="str">
        <f>IF(AND('Mapa final'!#REF!="Muy Baja",'Mapa final'!#REF!="Moderado"),CONCATENATE("R6C",'Mapa final'!#REF!),"")</f>
        <v>#ERROR!</v>
      </c>
      <c r="W51" s="298" t="str">
        <f>IF(AND('Mapa final'!#REF!="Muy Baja",'Mapa final'!#REF!="Moderado"),CONCATENATE("R6C",'Mapa final'!#REF!),"")</f>
        <v>#ERROR!</v>
      </c>
      <c r="X51" s="298" t="str">
        <f>IF(AND('Mapa final'!#REF!="Muy Baja",'Mapa final'!#REF!="Moderado"),CONCATENATE("R6C",'Mapa final'!#REF!),"")</f>
        <v>#ERROR!</v>
      </c>
      <c r="Y51" s="298" t="str">
        <f>IF(AND('Mapa final'!#REF!="Muy Baja",'Mapa final'!#REF!="Moderado"),CONCATENATE("R6C",'Mapa final'!#REF!),"")</f>
        <v>#ERROR!</v>
      </c>
      <c r="Z51" s="298" t="str">
        <f>IF(AND('Mapa final'!#REF!="Muy Baja",'Mapa final'!#REF!="Moderado"),CONCATENATE("R6C",'Mapa final'!#REF!),"")</f>
        <v>#ERROR!</v>
      </c>
      <c r="AA51" s="299" t="str">
        <f>IF(AND('Mapa final'!#REF!="Muy Baja",'Mapa final'!#REF!="Moderado"),CONCATENATE("R6C",'Mapa final'!#REF!),"")</f>
        <v>#ERROR!</v>
      </c>
      <c r="AB51" s="286" t="str">
        <f>IF(AND('Mapa final'!#REF!="Muy Baja",'Mapa final'!#REF!="Mayor"),CONCATENATE("R6C",'Mapa final'!#REF!),"")</f>
        <v>#ERROR!</v>
      </c>
      <c r="AC51" s="282" t="str">
        <f>IF(AND('Mapa final'!#REF!="Muy Baja",'Mapa final'!#REF!="Mayor"),CONCATENATE("R6C",'Mapa final'!#REF!),"")</f>
        <v>#ERROR!</v>
      </c>
      <c r="AD51" s="282" t="str">
        <f>IF(AND('Mapa final'!#REF!="Muy Baja",'Mapa final'!#REF!="Mayor"),CONCATENATE("R6C",'Mapa final'!#REF!),"")</f>
        <v>#ERROR!</v>
      </c>
      <c r="AE51" s="282" t="str">
        <f>IF(AND('Mapa final'!#REF!="Muy Baja",'Mapa final'!#REF!="Mayor"),CONCATENATE("R6C",'Mapa final'!#REF!),"")</f>
        <v>#ERROR!</v>
      </c>
      <c r="AF51" s="282" t="str">
        <f>IF(AND('Mapa final'!#REF!="Muy Baja",'Mapa final'!#REF!="Mayor"),CONCATENATE("R6C",'Mapa final'!#REF!),"")</f>
        <v>#ERROR!</v>
      </c>
      <c r="AG51" s="283" t="str">
        <f>IF(AND('Mapa final'!#REF!="Muy Baja",'Mapa final'!#REF!="Mayor"),CONCATENATE("R6C",'Mapa final'!#REF!),"")</f>
        <v>#ERROR!</v>
      </c>
      <c r="AH51" s="284" t="str">
        <f>IF(AND('Mapa final'!#REF!="Muy Baja",'Mapa final'!#REF!="Catastrófico"),CONCATENATE("R6C",'Mapa final'!#REF!),"")</f>
        <v>#ERROR!</v>
      </c>
      <c r="AI51" s="284" t="str">
        <f>IF(AND('Mapa final'!#REF!="Muy Baja",'Mapa final'!#REF!="Catastrófico"),CONCATENATE("R6C",'Mapa final'!#REF!),"")</f>
        <v>#ERROR!</v>
      </c>
      <c r="AJ51" s="284" t="str">
        <f>IF(AND('Mapa final'!#REF!="Muy Baja",'Mapa final'!#REF!="Catastrófico"),CONCATENATE("R6C",'Mapa final'!#REF!),"")</f>
        <v>#ERROR!</v>
      </c>
      <c r="AK51" s="284" t="str">
        <f>IF(AND('Mapa final'!#REF!="Muy Baja",'Mapa final'!#REF!="Catastrófico"),CONCATENATE("R6C",'Mapa final'!#REF!),"")</f>
        <v>#ERROR!</v>
      </c>
      <c r="AL51" s="284" t="str">
        <f>IF(AND('Mapa final'!#REF!="Muy Baja",'Mapa final'!#REF!="Catastrófico"),CONCATENATE("R6C",'Mapa final'!#REF!),"")</f>
        <v>#ERROR!</v>
      </c>
      <c r="AM51" s="318"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row>
    <row r="52" ht="15.0" customHeight="1">
      <c r="A52" s="1"/>
      <c r="B52" s="227"/>
      <c r="D52" s="9"/>
      <c r="E52" s="23"/>
      <c r="I52" s="9"/>
      <c r="J52" s="314" t="str">
        <f>IF(AND('Mapa final'!#REF!="Muy Baja",'Mapa final'!#REF!="Leve"),CONCATENATE("R7C",'Mapa final'!#REF!),"")</f>
        <v>#ERROR!</v>
      </c>
      <c r="K52" s="312" t="str">
        <f>IF(AND('Mapa final'!#REF!="Muy Baja",'Mapa final'!#REF!="Leve"),CONCATENATE("R7C",'Mapa final'!#REF!),"")</f>
        <v>#ERROR!</v>
      </c>
      <c r="L52" s="312" t="str">
        <f>IF(AND('Mapa final'!#REF!="Muy Baja",'Mapa final'!#REF!="Leve"),CONCATENATE("R7C",'Mapa final'!#REF!),"")</f>
        <v>#ERROR!</v>
      </c>
      <c r="M52" s="312" t="str">
        <f>IF(AND('Mapa final'!#REF!="Muy Baja",'Mapa final'!#REF!="Leve"),CONCATENATE("R7C",'Mapa final'!#REF!),"")</f>
        <v>#ERROR!</v>
      </c>
      <c r="N52" s="312" t="str">
        <f>IF(AND('Mapa final'!#REF!="Muy Baja",'Mapa final'!#REF!="Leve"),CONCATENATE("R7C",'Mapa final'!#REF!),"")</f>
        <v>#ERROR!</v>
      </c>
      <c r="O52" s="313" t="str">
        <f>IF(AND('Mapa final'!#REF!="Muy Baja",'Mapa final'!#REF!="Leve"),CONCATENATE("R7C",'Mapa final'!#REF!),"")</f>
        <v>#ERROR!</v>
      </c>
      <c r="P52" s="314" t="str">
        <f>IF(AND('Mapa final'!#REF!="Muy Baja",'Mapa final'!#REF!="Menor"),CONCATENATE("R7C",'Mapa final'!#REF!),"")</f>
        <v>#ERROR!</v>
      </c>
      <c r="Q52" s="312" t="str">
        <f>IF(AND('Mapa final'!#REF!="Muy Baja",'Mapa final'!#REF!="Menor"),CONCATENATE("R7C",'Mapa final'!#REF!),"")</f>
        <v>#ERROR!</v>
      </c>
      <c r="R52" s="312" t="str">
        <f>IF(AND('Mapa final'!#REF!="Muy Baja",'Mapa final'!#REF!="Menor"),CONCATENATE("R7C",'Mapa final'!#REF!),"")</f>
        <v>#ERROR!</v>
      </c>
      <c r="S52" s="312" t="str">
        <f>IF(AND('Mapa final'!#REF!="Muy Baja",'Mapa final'!#REF!="Menor"),CONCATENATE("R7C",'Mapa final'!#REF!),"")</f>
        <v>#ERROR!</v>
      </c>
      <c r="T52" s="312" t="str">
        <f>IF(AND('Mapa final'!#REF!="Muy Baja",'Mapa final'!#REF!="Menor"),CONCATENATE("R7C",'Mapa final'!#REF!),"")</f>
        <v>#ERROR!</v>
      </c>
      <c r="U52" s="312" t="str">
        <f>IF(AND('Mapa final'!#REF!="Muy Baja",'Mapa final'!#REF!="Menor"),CONCATENATE("R7C",'Mapa final'!#REF!),"")</f>
        <v>#ERROR!</v>
      </c>
      <c r="V52" s="301" t="str">
        <f>IF(AND('Mapa final'!#REF!="Muy Baja",'Mapa final'!#REF!="Moderado"),CONCATENATE("R7C",'Mapa final'!#REF!),"")</f>
        <v>#ERROR!</v>
      </c>
      <c r="W52" s="298" t="str">
        <f>IF(AND('Mapa final'!#REF!="Muy Baja",'Mapa final'!#REF!="Moderado"),CONCATENATE("R7C",'Mapa final'!#REF!),"")</f>
        <v>#ERROR!</v>
      </c>
      <c r="X52" s="298" t="str">
        <f>IF(AND('Mapa final'!#REF!="Muy Baja",'Mapa final'!#REF!="Moderado"),CONCATENATE("R7C",'Mapa final'!#REF!),"")</f>
        <v>#ERROR!</v>
      </c>
      <c r="Y52" s="298" t="str">
        <f>IF(AND('Mapa final'!#REF!="Muy Baja",'Mapa final'!#REF!="Moderado"),CONCATENATE("R7C",'Mapa final'!#REF!),"")</f>
        <v>#ERROR!</v>
      </c>
      <c r="Z52" s="298" t="str">
        <f>IF(AND('Mapa final'!#REF!="Muy Baja",'Mapa final'!#REF!="Moderado"),CONCATENATE("R7C",'Mapa final'!#REF!),"")</f>
        <v>#ERROR!</v>
      </c>
      <c r="AA52" s="299" t="str">
        <f>IF(AND('Mapa final'!#REF!="Muy Baja",'Mapa final'!#REF!="Moderado"),CONCATENATE("R7C",'Mapa final'!#REF!),"")</f>
        <v>#ERROR!</v>
      </c>
      <c r="AB52" s="286" t="str">
        <f>IF(AND('Mapa final'!#REF!="Muy Baja",'Mapa final'!#REF!="Mayor"),CONCATENATE("R7C",'Mapa final'!#REF!),"")</f>
        <v>#ERROR!</v>
      </c>
      <c r="AC52" s="282" t="str">
        <f>IF(AND('Mapa final'!#REF!="Muy Baja",'Mapa final'!#REF!="Mayor"),CONCATENATE("R7C",'Mapa final'!#REF!),"")</f>
        <v>#ERROR!</v>
      </c>
      <c r="AD52" s="282" t="str">
        <f>IF(AND('Mapa final'!#REF!="Muy Baja",'Mapa final'!#REF!="Mayor"),CONCATENATE("R7C",'Mapa final'!#REF!),"")</f>
        <v>#ERROR!</v>
      </c>
      <c r="AE52" s="282" t="str">
        <f>IF(AND('Mapa final'!#REF!="Muy Baja",'Mapa final'!#REF!="Mayor"),CONCATENATE("R7C",'Mapa final'!#REF!),"")</f>
        <v>#ERROR!</v>
      </c>
      <c r="AF52" s="282" t="str">
        <f>IF(AND('Mapa final'!#REF!="Muy Baja",'Mapa final'!#REF!="Mayor"),CONCATENATE("R7C",'Mapa final'!#REF!),"")</f>
        <v>#ERROR!</v>
      </c>
      <c r="AG52" s="283" t="str">
        <f>IF(AND('Mapa final'!#REF!="Muy Baja",'Mapa final'!#REF!="Mayor"),CONCATENATE("R7C",'Mapa final'!#REF!),"")</f>
        <v>#ERROR!</v>
      </c>
      <c r="AH52" s="284" t="str">
        <f>IF(AND('Mapa final'!#REF!="Muy Baja",'Mapa final'!#REF!="Catastrófico"),CONCATENATE("R7C",'Mapa final'!#REF!),"")</f>
        <v>#ERROR!</v>
      </c>
      <c r="AI52" s="284" t="str">
        <f>IF(AND('Mapa final'!#REF!="Muy Baja",'Mapa final'!#REF!="Catastrófico"),CONCATENATE("R7C",'Mapa final'!#REF!),"")</f>
        <v>#ERROR!</v>
      </c>
      <c r="AJ52" s="284" t="str">
        <f>IF(AND('Mapa final'!#REF!="Muy Baja",'Mapa final'!#REF!="Catastrófico"),CONCATENATE("R7C",'Mapa final'!#REF!),"")</f>
        <v>#ERROR!</v>
      </c>
      <c r="AK52" s="284" t="str">
        <f>IF(AND('Mapa final'!#REF!="Muy Baja",'Mapa final'!#REF!="Catastrófico"),CONCATENATE("R7C",'Mapa final'!#REF!),"")</f>
        <v>#ERROR!</v>
      </c>
      <c r="AL52" s="284" t="str">
        <f>IF(AND('Mapa final'!#REF!="Muy Baja",'Mapa final'!#REF!="Catastrófico"),CONCATENATE("R7C",'Mapa final'!#REF!),"")</f>
        <v>#ERROR!</v>
      </c>
      <c r="AM52" s="318"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27"/>
      <c r="D53" s="9"/>
      <c r="E53" s="23"/>
      <c r="I53" s="9"/>
      <c r="J53" s="314" t="str">
        <f>IF(AND('Mapa final'!#REF!="Muy Baja",'Mapa final'!#REF!="Leve"),CONCATENATE("R8C",'Mapa final'!#REF!),"")</f>
        <v>#ERROR!</v>
      </c>
      <c r="K53" s="312" t="str">
        <f>IF(AND('Mapa final'!#REF!="Muy Baja",'Mapa final'!#REF!="Leve"),CONCATENATE("R8C",'Mapa final'!#REF!),"")</f>
        <v>#ERROR!</v>
      </c>
      <c r="L53" s="312" t="str">
        <f>IF(AND('Mapa final'!#REF!="Muy Baja",'Mapa final'!#REF!="Leve"),CONCATENATE("R8C",'Mapa final'!#REF!),"")</f>
        <v>#ERROR!</v>
      </c>
      <c r="M53" s="312" t="str">
        <f>IF(AND('Mapa final'!#REF!="Muy Baja",'Mapa final'!#REF!="Leve"),CONCATENATE("R8C",'Mapa final'!#REF!),"")</f>
        <v>#ERROR!</v>
      </c>
      <c r="N53" s="312" t="str">
        <f>IF(AND('Mapa final'!#REF!="Muy Baja",'Mapa final'!#REF!="Leve"),CONCATENATE("R8C",'Mapa final'!#REF!),"")</f>
        <v>#ERROR!</v>
      </c>
      <c r="O53" s="313" t="str">
        <f>IF(AND('Mapa final'!#REF!="Muy Baja",'Mapa final'!#REF!="Leve"),CONCATENATE("R8C",'Mapa final'!#REF!),"")</f>
        <v>#ERROR!</v>
      </c>
      <c r="P53" s="314" t="str">
        <f>IF(AND('Mapa final'!#REF!="Muy Baja",'Mapa final'!#REF!="Menor"),CONCATENATE("R8C",'Mapa final'!#REF!),"")</f>
        <v>#ERROR!</v>
      </c>
      <c r="Q53" s="312" t="str">
        <f>IF(AND('Mapa final'!#REF!="Muy Baja",'Mapa final'!#REF!="Menor"),CONCATENATE("R8C",'Mapa final'!#REF!),"")</f>
        <v>#ERROR!</v>
      </c>
      <c r="R53" s="312" t="str">
        <f>IF(AND('Mapa final'!#REF!="Muy Baja",'Mapa final'!#REF!="Menor"),CONCATENATE("R8C",'Mapa final'!#REF!),"")</f>
        <v>#ERROR!</v>
      </c>
      <c r="S53" s="312" t="str">
        <f>IF(AND('Mapa final'!#REF!="Muy Baja",'Mapa final'!#REF!="Menor"),CONCATENATE("R8C",'Mapa final'!#REF!),"")</f>
        <v>#ERROR!</v>
      </c>
      <c r="T53" s="312" t="str">
        <f>IF(AND('Mapa final'!#REF!="Muy Baja",'Mapa final'!#REF!="Menor"),CONCATENATE("R8C",'Mapa final'!#REF!),"")</f>
        <v>#ERROR!</v>
      </c>
      <c r="U53" s="312" t="str">
        <f>IF(AND('Mapa final'!#REF!="Muy Baja",'Mapa final'!#REF!="Menor"),CONCATENATE("R8C",'Mapa final'!#REF!),"")</f>
        <v>#ERROR!</v>
      </c>
      <c r="V53" s="301" t="str">
        <f>IF(AND('Mapa final'!#REF!="Muy Baja",'Mapa final'!#REF!="Moderado"),CONCATENATE("R8C",'Mapa final'!#REF!),"")</f>
        <v>#ERROR!</v>
      </c>
      <c r="W53" s="298" t="str">
        <f>IF(AND('Mapa final'!#REF!="Muy Baja",'Mapa final'!#REF!="Moderado"),CONCATENATE("R8C",'Mapa final'!#REF!),"")</f>
        <v>#ERROR!</v>
      </c>
      <c r="X53" s="298" t="str">
        <f>IF(AND('Mapa final'!#REF!="Muy Baja",'Mapa final'!#REF!="Moderado"),CONCATENATE("R8C",'Mapa final'!#REF!),"")</f>
        <v>#ERROR!</v>
      </c>
      <c r="Y53" s="298" t="str">
        <f>IF(AND('Mapa final'!#REF!="Muy Baja",'Mapa final'!#REF!="Moderado"),CONCATENATE("R8C",'Mapa final'!#REF!),"")</f>
        <v>#ERROR!</v>
      </c>
      <c r="Z53" s="298" t="str">
        <f>IF(AND('Mapa final'!#REF!="Muy Baja",'Mapa final'!#REF!="Moderado"),CONCATENATE("R8C",'Mapa final'!#REF!),"")</f>
        <v>#ERROR!</v>
      </c>
      <c r="AA53" s="299" t="str">
        <f>IF(AND('Mapa final'!#REF!="Muy Baja",'Mapa final'!#REF!="Moderado"),CONCATENATE("R8C",'Mapa final'!#REF!),"")</f>
        <v>#ERROR!</v>
      </c>
      <c r="AB53" s="286" t="str">
        <f>IF(AND('Mapa final'!#REF!="Muy Baja",'Mapa final'!#REF!="Mayor"),CONCATENATE("R8C",'Mapa final'!#REF!),"")</f>
        <v>#ERROR!</v>
      </c>
      <c r="AC53" s="282" t="str">
        <f>IF(AND('Mapa final'!#REF!="Muy Baja",'Mapa final'!#REF!="Mayor"),CONCATENATE("R8C",'Mapa final'!#REF!),"")</f>
        <v>#ERROR!</v>
      </c>
      <c r="AD53" s="282" t="str">
        <f>IF(AND('Mapa final'!#REF!="Muy Baja",'Mapa final'!#REF!="Mayor"),CONCATENATE("R8C",'Mapa final'!#REF!),"")</f>
        <v>#ERROR!</v>
      </c>
      <c r="AE53" s="282" t="str">
        <f>IF(AND('Mapa final'!#REF!="Muy Baja",'Mapa final'!#REF!="Mayor"),CONCATENATE("R8C",'Mapa final'!#REF!),"")</f>
        <v>#ERROR!</v>
      </c>
      <c r="AF53" s="282" t="str">
        <f>IF(AND('Mapa final'!#REF!="Muy Baja",'Mapa final'!#REF!="Mayor"),CONCATENATE("R8C",'Mapa final'!#REF!),"")</f>
        <v>#ERROR!</v>
      </c>
      <c r="AG53" s="283" t="str">
        <f>IF(AND('Mapa final'!#REF!="Muy Baja",'Mapa final'!#REF!="Mayor"),CONCATENATE("R8C",'Mapa final'!#REF!),"")</f>
        <v>#ERROR!</v>
      </c>
      <c r="AH53" s="284" t="str">
        <f>IF(AND('Mapa final'!#REF!="Muy Baja",'Mapa final'!#REF!="Catastrófico"),CONCATENATE("R8C",'Mapa final'!#REF!),"")</f>
        <v>#ERROR!</v>
      </c>
      <c r="AI53" s="284" t="str">
        <f>IF(AND('Mapa final'!#REF!="Muy Baja",'Mapa final'!#REF!="Catastrófico"),CONCATENATE("R8C",'Mapa final'!#REF!),"")</f>
        <v>#ERROR!</v>
      </c>
      <c r="AJ53" s="284" t="str">
        <f>IF(AND('Mapa final'!#REF!="Muy Baja",'Mapa final'!#REF!="Catastrófico"),CONCATENATE("R8C",'Mapa final'!#REF!),"")</f>
        <v>#ERROR!</v>
      </c>
      <c r="AK53" s="284" t="str">
        <f>IF(AND('Mapa final'!#REF!="Muy Baja",'Mapa final'!#REF!="Catastrófico"),CONCATENATE("R8C",'Mapa final'!#REF!),"")</f>
        <v>#ERROR!</v>
      </c>
      <c r="AL53" s="284" t="str">
        <f>IF(AND('Mapa final'!#REF!="Muy Baja",'Mapa final'!#REF!="Catastrófico"),CONCATENATE("R8C",'Mapa final'!#REF!),"")</f>
        <v>#ERROR!</v>
      </c>
      <c r="AM53" s="318"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row>
    <row r="54" ht="15.0" customHeight="1">
      <c r="A54" s="1"/>
      <c r="B54" s="227"/>
      <c r="D54" s="9"/>
      <c r="E54" s="23"/>
      <c r="I54" s="9"/>
      <c r="J54" s="314" t="str">
        <f>IF(AND('Mapa final'!#REF!="Muy Baja",'Mapa final'!#REF!="Leve"),CONCATENATE("R9C",'Mapa final'!#REF!),"")</f>
        <v>#ERROR!</v>
      </c>
      <c r="K54" s="312" t="str">
        <f>IF(AND('Mapa final'!#REF!="Muy Baja",'Mapa final'!#REF!="Leve"),CONCATENATE("R9C",'Mapa final'!#REF!),"")</f>
        <v>#ERROR!</v>
      </c>
      <c r="L54" s="312" t="str">
        <f>IF(AND('Mapa final'!#REF!="Muy Baja",'Mapa final'!#REF!="Leve"),CONCATENATE("R9C",'Mapa final'!#REF!),"")</f>
        <v>#ERROR!</v>
      </c>
      <c r="M54" s="312" t="str">
        <f>IF(AND('Mapa final'!#REF!="Muy Baja",'Mapa final'!#REF!="Leve"),CONCATENATE("R9C",'Mapa final'!#REF!),"")</f>
        <v>#ERROR!</v>
      </c>
      <c r="N54" s="312" t="str">
        <f>IF(AND('Mapa final'!#REF!="Muy Baja",'Mapa final'!#REF!="Leve"),CONCATENATE("R9C",'Mapa final'!#REF!),"")</f>
        <v>#ERROR!</v>
      </c>
      <c r="O54" s="313" t="str">
        <f>IF(AND('Mapa final'!#REF!="Muy Baja",'Mapa final'!#REF!="Leve"),CONCATENATE("R9C",'Mapa final'!#REF!),"")</f>
        <v>#ERROR!</v>
      </c>
      <c r="P54" s="314" t="str">
        <f>IF(AND('Mapa final'!#REF!="Muy Baja",'Mapa final'!#REF!="Menor"),CONCATENATE("R9C",'Mapa final'!#REF!),"")</f>
        <v>#ERROR!</v>
      </c>
      <c r="Q54" s="312" t="str">
        <f>IF(AND('Mapa final'!#REF!="Muy Baja",'Mapa final'!#REF!="Menor"),CONCATENATE("R9C",'Mapa final'!#REF!),"")</f>
        <v>#ERROR!</v>
      </c>
      <c r="R54" s="312" t="str">
        <f>IF(AND('Mapa final'!#REF!="Muy Baja",'Mapa final'!#REF!="Menor"),CONCATENATE("R9C",'Mapa final'!#REF!),"")</f>
        <v>#ERROR!</v>
      </c>
      <c r="S54" s="312" t="str">
        <f>IF(AND('Mapa final'!#REF!="Muy Baja",'Mapa final'!#REF!="Menor"),CONCATENATE("R9C",'Mapa final'!#REF!),"")</f>
        <v>#ERROR!</v>
      </c>
      <c r="T54" s="312" t="str">
        <f>IF(AND('Mapa final'!#REF!="Muy Baja",'Mapa final'!#REF!="Menor"),CONCATENATE("R9C",'Mapa final'!#REF!),"")</f>
        <v>#ERROR!</v>
      </c>
      <c r="U54" s="312" t="str">
        <f>IF(AND('Mapa final'!#REF!="Muy Baja",'Mapa final'!#REF!="Menor"),CONCATENATE("R9C",'Mapa final'!#REF!),"")</f>
        <v>#ERROR!</v>
      </c>
      <c r="V54" s="301" t="str">
        <f>IF(AND('Mapa final'!#REF!="Muy Baja",'Mapa final'!#REF!="Moderado"),CONCATENATE("R9C",'Mapa final'!#REF!),"")</f>
        <v>#ERROR!</v>
      </c>
      <c r="W54" s="298" t="str">
        <f>IF(AND('Mapa final'!#REF!="Muy Baja",'Mapa final'!#REF!="Moderado"),CONCATENATE("R9C",'Mapa final'!#REF!),"")</f>
        <v>#ERROR!</v>
      </c>
      <c r="X54" s="298" t="str">
        <f>IF(AND('Mapa final'!#REF!="Muy Baja",'Mapa final'!#REF!="Moderado"),CONCATENATE("R9C",'Mapa final'!#REF!),"")</f>
        <v>#ERROR!</v>
      </c>
      <c r="Y54" s="298" t="str">
        <f>IF(AND('Mapa final'!#REF!="Muy Baja",'Mapa final'!#REF!="Moderado"),CONCATENATE("R9C",'Mapa final'!#REF!),"")</f>
        <v>#ERROR!</v>
      </c>
      <c r="Z54" s="298" t="str">
        <f>IF(AND('Mapa final'!#REF!="Muy Baja",'Mapa final'!#REF!="Moderado"),CONCATENATE("R9C",'Mapa final'!#REF!),"")</f>
        <v>#ERROR!</v>
      </c>
      <c r="AA54" s="299" t="str">
        <f>IF(AND('Mapa final'!#REF!="Muy Baja",'Mapa final'!#REF!="Moderado"),CONCATENATE("R9C",'Mapa final'!#REF!),"")</f>
        <v>#ERROR!</v>
      </c>
      <c r="AB54" s="286" t="str">
        <f>IF(AND('Mapa final'!#REF!="Muy Baja",'Mapa final'!#REF!="Mayor"),CONCATENATE("R9C",'Mapa final'!#REF!),"")</f>
        <v>#ERROR!</v>
      </c>
      <c r="AC54" s="282" t="str">
        <f>IF(AND('Mapa final'!#REF!="Muy Baja",'Mapa final'!#REF!="Mayor"),CONCATENATE("R9C",'Mapa final'!#REF!),"")</f>
        <v>#ERROR!</v>
      </c>
      <c r="AD54" s="282" t="str">
        <f>IF(AND('Mapa final'!#REF!="Muy Baja",'Mapa final'!#REF!="Mayor"),CONCATENATE("R9C",'Mapa final'!#REF!),"")</f>
        <v>#ERROR!</v>
      </c>
      <c r="AE54" s="282" t="str">
        <f>IF(AND('Mapa final'!#REF!="Muy Baja",'Mapa final'!#REF!="Mayor"),CONCATENATE("R9C",'Mapa final'!#REF!),"")</f>
        <v>#ERROR!</v>
      </c>
      <c r="AF54" s="282" t="str">
        <f>IF(AND('Mapa final'!#REF!="Muy Baja",'Mapa final'!#REF!="Mayor"),CONCATENATE("R9C",'Mapa final'!#REF!),"")</f>
        <v>#ERROR!</v>
      </c>
      <c r="AG54" s="283" t="str">
        <f>IF(AND('Mapa final'!#REF!="Muy Baja",'Mapa final'!#REF!="Mayor"),CONCATENATE("R9C",'Mapa final'!#REF!),"")</f>
        <v>#ERROR!</v>
      </c>
      <c r="AH54" s="284" t="str">
        <f>IF(AND('Mapa final'!#REF!="Muy Baja",'Mapa final'!#REF!="Catastrófico"),CONCATENATE("R9C",'Mapa final'!#REF!),"")</f>
        <v>#ERROR!</v>
      </c>
      <c r="AI54" s="284" t="str">
        <f>IF(AND('Mapa final'!#REF!="Muy Baja",'Mapa final'!#REF!="Catastrófico"),CONCATENATE("R9C",'Mapa final'!#REF!),"")</f>
        <v>#ERROR!</v>
      </c>
      <c r="AJ54" s="284" t="str">
        <f>IF(AND('Mapa final'!#REF!="Muy Baja",'Mapa final'!#REF!="Catastrófico"),CONCATENATE("R9C",'Mapa final'!#REF!),"")</f>
        <v>#ERROR!</v>
      </c>
      <c r="AK54" s="284" t="str">
        <f>IF(AND('Mapa final'!#REF!="Muy Baja",'Mapa final'!#REF!="Catastrófico"),CONCATENATE("R9C",'Mapa final'!#REF!),"")</f>
        <v>#ERROR!</v>
      </c>
      <c r="AL54" s="284" t="str">
        <f>IF(AND('Mapa final'!#REF!="Muy Baja",'Mapa final'!#REF!="Catastrófico"),CONCATENATE("R9C",'Mapa final'!#REF!),"")</f>
        <v>#ERROR!</v>
      </c>
      <c r="AM54" s="318" t="str">
        <f>IF(AND('Mapa final'!#REF!="Muy Baja",'Mapa final'!#REF!="Catastrófico"),CONCATENATE("R9C",'Mapa final'!#REF!),"")</f>
        <v>#ERROR!</v>
      </c>
      <c r="AN54" s="1"/>
      <c r="AO54" s="1"/>
      <c r="AP54" s="1"/>
      <c r="AQ54" s="1"/>
      <c r="AR54" s="1"/>
      <c r="AS54" s="1"/>
      <c r="AT54" s="1"/>
      <c r="AU54" s="1"/>
      <c r="AV54" s="1"/>
      <c r="AW54" s="1"/>
      <c r="AX54" s="1"/>
      <c r="AY54" s="1"/>
      <c r="AZ54" s="1"/>
      <c r="BA54" s="1"/>
      <c r="BB54" s="1"/>
      <c r="BC54" s="1"/>
      <c r="BD54" s="1"/>
      <c r="BE54" s="1"/>
      <c r="BF54" s="1"/>
      <c r="BG54" s="1"/>
      <c r="BH54" s="1"/>
      <c r="BI54" s="1"/>
    </row>
    <row r="55" ht="15.75" customHeight="1">
      <c r="A55" s="1"/>
      <c r="B55" s="229"/>
      <c r="C55" s="230"/>
      <c r="D55" s="246"/>
      <c r="E55" s="253"/>
      <c r="F55" s="254"/>
      <c r="G55" s="254"/>
      <c r="H55" s="254"/>
      <c r="I55" s="255"/>
      <c r="J55" s="315" t="str">
        <f>IF(AND('Mapa final'!#REF!="Muy Baja",'Mapa final'!#REF!="Leve"),CONCATENATE("R10C",'Mapa final'!#REF!),"")</f>
        <v>#ERROR!</v>
      </c>
      <c r="K55" s="316" t="str">
        <f>IF(AND('Mapa final'!#REF!="Muy Baja",'Mapa final'!#REF!="Leve"),CONCATENATE("R10C",'Mapa final'!#REF!),"")</f>
        <v>#ERROR!</v>
      </c>
      <c r="L55" s="316" t="str">
        <f>IF(AND('Mapa final'!#REF!="Muy Baja",'Mapa final'!#REF!="Leve"),CONCATENATE("R10C",'Mapa final'!#REF!),"")</f>
        <v>#ERROR!</v>
      </c>
      <c r="M55" s="316" t="str">
        <f>IF(AND('Mapa final'!#REF!="Muy Baja",'Mapa final'!#REF!="Leve"),CONCATENATE("R10C",'Mapa final'!#REF!),"")</f>
        <v>#ERROR!</v>
      </c>
      <c r="N55" s="316" t="str">
        <f>IF(AND('Mapa final'!#REF!="Muy Baja",'Mapa final'!#REF!="Leve"),CONCATENATE("R10C",'Mapa final'!#REF!),"")</f>
        <v>#ERROR!</v>
      </c>
      <c r="O55" s="317" t="str">
        <f>IF(AND('Mapa final'!#REF!="Muy Baja",'Mapa final'!#REF!="Leve"),CONCATENATE("R10C",'Mapa final'!#REF!),"")</f>
        <v>#ERROR!</v>
      </c>
      <c r="P55" s="315" t="str">
        <f>IF(AND('Mapa final'!#REF!="Muy Baja",'Mapa final'!#REF!="Menor"),CONCATENATE("R10C",'Mapa final'!#REF!),"")</f>
        <v>#ERROR!</v>
      </c>
      <c r="Q55" s="316" t="str">
        <f>IF(AND('Mapa final'!#REF!="Muy Baja",'Mapa final'!#REF!="Menor"),CONCATENATE("R10C",'Mapa final'!#REF!),"")</f>
        <v>#ERROR!</v>
      </c>
      <c r="R55" s="316" t="str">
        <f>IF(AND('Mapa final'!#REF!="Muy Baja",'Mapa final'!#REF!="Menor"),CONCATENATE("R10C",'Mapa final'!#REF!),"")</f>
        <v>#ERROR!</v>
      </c>
      <c r="S55" s="316" t="str">
        <f>IF(AND('Mapa final'!#REF!="Muy Baja",'Mapa final'!#REF!="Menor"),CONCATENATE("R10C",'Mapa final'!#REF!),"")</f>
        <v>#ERROR!</v>
      </c>
      <c r="T55" s="316" t="str">
        <f>IF(AND('Mapa final'!#REF!="Muy Baja",'Mapa final'!#REF!="Menor"),CONCATENATE("R10C",'Mapa final'!#REF!),"")</f>
        <v>#ERROR!</v>
      </c>
      <c r="U55" s="316" t="str">
        <f>IF(AND('Mapa final'!#REF!="Muy Baja",'Mapa final'!#REF!="Menor"),CONCATENATE("R10C",'Mapa final'!#REF!),"")</f>
        <v>#ERROR!</v>
      </c>
      <c r="V55" s="302" t="str">
        <f>IF(AND('Mapa final'!#REF!="Muy Baja",'Mapa final'!#REF!="Moderado"),CONCATENATE("R10C",'Mapa final'!#REF!),"")</f>
        <v>#ERROR!</v>
      </c>
      <c r="W55" s="303" t="str">
        <f>IF(AND('Mapa final'!#REF!="Muy Baja",'Mapa final'!#REF!="Moderado"),CONCATENATE("R10C",'Mapa final'!#REF!),"")</f>
        <v>#ERROR!</v>
      </c>
      <c r="X55" s="303" t="str">
        <f>IF(AND('Mapa final'!#REF!="Muy Baja",'Mapa final'!#REF!="Moderado"),CONCATENATE("R10C",'Mapa final'!#REF!),"")</f>
        <v>#ERROR!</v>
      </c>
      <c r="Y55" s="303" t="str">
        <f>IF(AND('Mapa final'!#REF!="Muy Baja",'Mapa final'!#REF!="Moderado"),CONCATENATE("R10C",'Mapa final'!#REF!),"")</f>
        <v>#ERROR!</v>
      </c>
      <c r="Z55" s="303" t="str">
        <f>IF(AND('Mapa final'!#REF!="Muy Baja",'Mapa final'!#REF!="Moderado"),CONCATENATE("R10C",'Mapa final'!#REF!),"")</f>
        <v>#ERROR!</v>
      </c>
      <c r="AA55" s="304" t="str">
        <f>IF(AND('Mapa final'!#REF!="Muy Baja",'Mapa final'!#REF!="Moderado"),CONCATENATE("R10C",'Mapa final'!#REF!),"")</f>
        <v>#ERROR!</v>
      </c>
      <c r="AB55" s="288" t="str">
        <f>IF(AND('Mapa final'!#REF!="Muy Baja",'Mapa final'!#REF!="Mayor"),CONCATENATE("R10C",'Mapa final'!#REF!),"")</f>
        <v>#ERROR!</v>
      </c>
      <c r="AC55" s="289" t="str">
        <f>IF(AND('Mapa final'!#REF!="Muy Baja",'Mapa final'!#REF!="Mayor"),CONCATENATE("R10C",'Mapa final'!#REF!),"")</f>
        <v>#ERROR!</v>
      </c>
      <c r="AD55" s="289" t="str">
        <f>IF(AND('Mapa final'!#REF!="Muy Baja",'Mapa final'!#REF!="Mayor"),CONCATENATE("R10C",'Mapa final'!#REF!),"")</f>
        <v>#ERROR!</v>
      </c>
      <c r="AE55" s="289" t="str">
        <f>IF(AND('Mapa final'!#REF!="Muy Baja",'Mapa final'!#REF!="Mayor"),CONCATENATE("R10C",'Mapa final'!#REF!),"")</f>
        <v>#ERROR!</v>
      </c>
      <c r="AF55" s="289" t="str">
        <f>IF(AND('Mapa final'!#REF!="Muy Baja",'Mapa final'!#REF!="Mayor"),CONCATENATE("R10C",'Mapa final'!#REF!),"")</f>
        <v>#ERROR!</v>
      </c>
      <c r="AG55" s="290" t="str">
        <f>IF(AND('Mapa final'!#REF!="Muy Baja",'Mapa final'!#REF!="Mayor"),CONCATENATE("R10C",'Mapa final'!#REF!),"")</f>
        <v>#ERROR!</v>
      </c>
      <c r="AH55" s="284" t="str">
        <f>IF(AND('Mapa final'!#REF!="Muy Baja",'Mapa final'!#REF!="Catastrófico"),CONCATENATE("R10C",'Mapa final'!#REF!),"")</f>
        <v>#ERROR!</v>
      </c>
      <c r="AI55" s="284" t="str">
        <f>IF(AND('Mapa final'!#REF!="Muy Baja",'Mapa final'!#REF!="Catastrófico"),CONCATENATE("R10C",'Mapa final'!#REF!),"")</f>
        <v>#ERROR!</v>
      </c>
      <c r="AJ55" s="284" t="str">
        <f>IF(AND('Mapa final'!#REF!="Muy Baja",'Mapa final'!#REF!="Catastrófico"),CONCATENATE("R10C",'Mapa final'!#REF!),"")</f>
        <v>#ERROR!</v>
      </c>
      <c r="AK55" s="284" t="str">
        <f>IF(AND('Mapa final'!#REF!="Muy Baja",'Mapa final'!#REF!="Catastrófico"),CONCATENATE("R10C",'Mapa final'!#REF!),"")</f>
        <v>#ERROR!</v>
      </c>
      <c r="AL55" s="284" t="str">
        <f>IF(AND('Mapa final'!#REF!="Muy Baja",'Mapa final'!#REF!="Catastrófico"),CONCATENATE("R10C",'Mapa final'!#REF!),"")</f>
        <v>#ERROR!</v>
      </c>
      <c r="AM55" s="318" t="str">
        <f>IF(AND('Mapa final'!#REF!="Muy Baja",'Mapa final'!#REF!="Catastrófico"),CONCATENATE("R10C",'Mapa final'!#REF!),"")</f>
        <v>#ERROR!</v>
      </c>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319" t="s">
        <v>200</v>
      </c>
      <c r="O56" s="9"/>
      <c r="P56" s="319" t="s">
        <v>201</v>
      </c>
      <c r="U56" s="9"/>
      <c r="V56" s="319" t="s">
        <v>202</v>
      </c>
      <c r="AA56" s="9"/>
      <c r="AB56" s="319" t="s">
        <v>203</v>
      </c>
      <c r="AG56" s="9"/>
      <c r="AH56" s="319" t="s">
        <v>204</v>
      </c>
      <c r="AM56" s="9"/>
      <c r="AN56" s="1"/>
      <c r="AO56" s="1"/>
      <c r="AP56" s="1"/>
      <c r="AQ56" s="1"/>
      <c r="AR56" s="1"/>
      <c r="AS56" s="1"/>
      <c r="AT56" s="1"/>
      <c r="AU56" s="275"/>
      <c r="AV56" s="276"/>
      <c r="AW56" s="276"/>
      <c r="AX56" s="276"/>
      <c r="AY56" s="276"/>
      <c r="AZ56" s="277"/>
      <c r="BA56" s="275"/>
      <c r="BB56" s="276"/>
      <c r="BC56" s="276"/>
      <c r="BD56" s="276"/>
      <c r="BE56" s="276"/>
      <c r="BF56" s="277"/>
      <c r="BG56" s="275"/>
      <c r="BH56" s="276"/>
      <c r="BI56" s="276"/>
    </row>
    <row r="57" ht="14.2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286"/>
      <c r="AV57" s="282"/>
      <c r="AW57" s="282"/>
      <c r="AX57" s="282"/>
      <c r="AY57" s="282"/>
      <c r="AZ57" s="283"/>
      <c r="BA57" s="286"/>
      <c r="BB57" s="282"/>
      <c r="BC57" s="282"/>
      <c r="BD57" s="282"/>
      <c r="BE57" s="282"/>
      <c r="BF57" s="283"/>
      <c r="BG57" s="286"/>
      <c r="BH57" s="282"/>
      <c r="BI57" s="282"/>
    </row>
    <row r="58" ht="14.2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286"/>
      <c r="AV58" s="282"/>
      <c r="AW58" s="282"/>
      <c r="AX58" s="282"/>
      <c r="AY58" s="282"/>
      <c r="AZ58" s="283"/>
      <c r="BA58" s="286"/>
      <c r="BB58" s="282"/>
      <c r="BC58" s="282"/>
      <c r="BD58" s="282"/>
      <c r="BE58" s="282"/>
      <c r="BF58" s="283"/>
      <c r="BG58" s="286"/>
      <c r="BH58" s="282"/>
      <c r="BI58" s="282"/>
    </row>
    <row r="59" ht="14.2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286"/>
      <c r="AV59" s="282"/>
      <c r="AW59" s="282"/>
      <c r="AX59" s="282"/>
      <c r="AY59" s="282"/>
      <c r="AZ59" s="283"/>
      <c r="BA59" s="286"/>
      <c r="BB59" s="282"/>
      <c r="BC59" s="282"/>
      <c r="BD59" s="282"/>
      <c r="BE59" s="282"/>
      <c r="BF59" s="283"/>
      <c r="BG59" s="286"/>
      <c r="BH59" s="282"/>
      <c r="BI59" s="282"/>
    </row>
    <row r="60" ht="14.2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286"/>
      <c r="AV60" s="282"/>
      <c r="AW60" s="282"/>
      <c r="AX60" s="282"/>
      <c r="AY60" s="282"/>
      <c r="AZ60" s="283"/>
      <c r="BA60" s="286"/>
      <c r="BB60" s="282"/>
      <c r="BC60" s="282"/>
      <c r="BD60" s="282"/>
      <c r="BE60" s="282"/>
      <c r="BF60" s="283"/>
      <c r="BG60" s="286"/>
      <c r="BH60" s="282"/>
      <c r="BI60" s="282"/>
    </row>
    <row r="61" ht="14.25" customHeight="1">
      <c r="A61" s="1"/>
      <c r="B61" s="1"/>
      <c r="C61" s="1"/>
      <c r="D61" s="1"/>
      <c r="E61" s="1"/>
      <c r="F61" s="1"/>
      <c r="G61" s="1"/>
      <c r="H61" s="1"/>
      <c r="I61" s="1"/>
      <c r="J61" s="253"/>
      <c r="K61" s="254"/>
      <c r="L61" s="254"/>
      <c r="M61" s="254"/>
      <c r="N61" s="254"/>
      <c r="O61" s="255"/>
      <c r="P61" s="253"/>
      <c r="Q61" s="254"/>
      <c r="R61" s="254"/>
      <c r="S61" s="254"/>
      <c r="T61" s="254"/>
      <c r="U61" s="255"/>
      <c r="V61" s="253"/>
      <c r="W61" s="254"/>
      <c r="X61" s="254"/>
      <c r="Y61" s="254"/>
      <c r="Z61" s="254"/>
      <c r="AA61" s="255"/>
      <c r="AB61" s="253"/>
      <c r="AC61" s="254"/>
      <c r="AD61" s="254"/>
      <c r="AE61" s="254"/>
      <c r="AF61" s="254"/>
      <c r="AG61" s="255"/>
      <c r="AH61" s="253"/>
      <c r="AI61" s="254"/>
      <c r="AJ61" s="254"/>
      <c r="AK61" s="254"/>
      <c r="AL61" s="254"/>
      <c r="AM61" s="255"/>
      <c r="AN61" s="1"/>
      <c r="AO61" s="1"/>
      <c r="AP61" s="1"/>
      <c r="AQ61" s="1"/>
      <c r="AR61" s="1"/>
      <c r="AS61" s="1"/>
      <c r="AT61" s="1"/>
      <c r="AU61" s="286"/>
      <c r="AV61" s="282"/>
      <c r="AW61" s="282"/>
      <c r="AX61" s="282"/>
      <c r="AY61" s="282"/>
      <c r="AZ61" s="283"/>
      <c r="BA61" s="286"/>
      <c r="BB61" s="282"/>
      <c r="BC61" s="282"/>
      <c r="BD61" s="282"/>
      <c r="BE61" s="282"/>
      <c r="BF61" s="283"/>
      <c r="BG61" s="286"/>
      <c r="BH61" s="282"/>
      <c r="BI61" s="282"/>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286"/>
      <c r="AV62" s="282"/>
      <c r="AW62" s="282"/>
      <c r="AX62" s="282"/>
      <c r="AY62" s="282"/>
      <c r="AZ62" s="283"/>
      <c r="BA62" s="286"/>
      <c r="BB62" s="282"/>
      <c r="BC62" s="282"/>
      <c r="BD62" s="282"/>
      <c r="BE62" s="282"/>
      <c r="BF62" s="283"/>
      <c r="BG62" s="286"/>
      <c r="BH62" s="282"/>
      <c r="BI62" s="282"/>
    </row>
    <row r="63" ht="15.0" customHeight="1">
      <c r="A63" s="1"/>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c r="AV63" s="282"/>
      <c r="AW63" s="282"/>
      <c r="AX63" s="282"/>
      <c r="AY63" s="282"/>
      <c r="AZ63" s="283"/>
      <c r="BA63" s="286"/>
      <c r="BB63" s="282"/>
      <c r="BC63" s="282"/>
      <c r="BD63" s="282"/>
      <c r="BE63" s="282"/>
      <c r="BF63" s="283"/>
      <c r="BG63" s="286"/>
      <c r="BH63" s="282"/>
      <c r="BI63" s="282"/>
    </row>
    <row r="64" ht="15.0" customHeight="1">
      <c r="A64" s="1"/>
      <c r="B64" s="272"/>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c r="AV64" s="282"/>
      <c r="AW64" s="282"/>
      <c r="AX64" s="282"/>
      <c r="AY64" s="282"/>
      <c r="AZ64" s="283"/>
      <c r="BA64" s="286"/>
      <c r="BB64" s="282"/>
      <c r="BC64" s="282"/>
      <c r="BD64" s="282"/>
      <c r="BE64" s="282"/>
      <c r="BF64" s="283"/>
      <c r="BG64" s="286"/>
      <c r="BH64" s="282"/>
      <c r="BI64" s="282"/>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288"/>
      <c r="AV65" s="289"/>
      <c r="AW65" s="289"/>
      <c r="AX65" s="289"/>
      <c r="AY65" s="289"/>
      <c r="AZ65" s="290"/>
      <c r="BA65" s="288"/>
      <c r="BB65" s="289"/>
      <c r="BC65" s="289"/>
      <c r="BD65" s="289"/>
      <c r="BE65" s="289"/>
      <c r="BF65" s="290"/>
      <c r="BG65" s="288"/>
      <c r="BH65" s="289"/>
      <c r="BI65" s="289"/>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294"/>
      <c r="AV66" s="295"/>
      <c r="AW66" s="295"/>
      <c r="AX66" s="295"/>
      <c r="AY66" s="295"/>
      <c r="AZ66" s="305"/>
      <c r="BA66" s="294"/>
      <c r="BB66" s="295"/>
      <c r="BC66" s="295"/>
      <c r="BD66" s="295"/>
      <c r="BE66" s="295"/>
      <c r="BF66" s="305"/>
      <c r="BG66" s="275"/>
      <c r="BH66" s="276"/>
      <c r="BI66" s="276"/>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301"/>
      <c r="AV67" s="298"/>
      <c r="AW67" s="298"/>
      <c r="AX67" s="298"/>
      <c r="AY67" s="298"/>
      <c r="AZ67" s="299"/>
      <c r="BA67" s="301"/>
      <c r="BB67" s="298"/>
      <c r="BC67" s="298"/>
      <c r="BD67" s="298"/>
      <c r="BE67" s="298"/>
      <c r="BF67" s="299"/>
      <c r="BG67" s="286"/>
      <c r="BH67" s="282"/>
      <c r="BI67" s="282"/>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301"/>
      <c r="AV68" s="298"/>
      <c r="AW68" s="298"/>
      <c r="AX68" s="298"/>
      <c r="AY68" s="298"/>
      <c r="AZ68" s="299"/>
      <c r="BA68" s="301"/>
      <c r="BB68" s="298"/>
      <c r="BC68" s="298"/>
      <c r="BD68" s="298"/>
      <c r="BE68" s="298"/>
      <c r="BF68" s="299"/>
      <c r="BG68" s="286"/>
      <c r="BH68" s="282"/>
      <c r="BI68" s="282"/>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301"/>
      <c r="AV69" s="298"/>
      <c r="AW69" s="298"/>
      <c r="AX69" s="298"/>
      <c r="AY69" s="298"/>
      <c r="AZ69" s="299"/>
      <c r="BA69" s="301"/>
      <c r="BB69" s="298"/>
      <c r="BC69" s="298"/>
      <c r="BD69" s="298"/>
      <c r="BE69" s="298"/>
      <c r="BF69" s="299"/>
      <c r="BG69" s="286"/>
      <c r="BH69" s="282"/>
      <c r="BI69" s="282"/>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301"/>
      <c r="AV70" s="298"/>
      <c r="AW70" s="298"/>
      <c r="AX70" s="298"/>
      <c r="AY70" s="298"/>
      <c r="AZ70" s="299"/>
      <c r="BA70" s="301"/>
      <c r="BB70" s="298"/>
      <c r="BC70" s="298"/>
      <c r="BD70" s="298"/>
      <c r="BE70" s="298"/>
      <c r="BF70" s="299"/>
      <c r="BG70" s="286"/>
      <c r="BH70" s="282"/>
      <c r="BI70" s="282"/>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301"/>
      <c r="AV71" s="298"/>
      <c r="AW71" s="298"/>
      <c r="AX71" s="298"/>
      <c r="AY71" s="298"/>
      <c r="AZ71" s="299"/>
      <c r="BA71" s="301"/>
      <c r="BB71" s="298"/>
      <c r="BC71" s="298"/>
      <c r="BD71" s="298"/>
      <c r="BE71" s="298"/>
      <c r="BF71" s="299"/>
      <c r="BG71" s="286"/>
      <c r="BH71" s="282"/>
      <c r="BI71" s="282"/>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301"/>
      <c r="AV72" s="298"/>
      <c r="AW72" s="298"/>
      <c r="AX72" s="298"/>
      <c r="AY72" s="298"/>
      <c r="AZ72" s="299"/>
      <c r="BA72" s="301"/>
      <c r="BB72" s="298"/>
      <c r="BC72" s="298"/>
      <c r="BD72" s="298"/>
      <c r="BE72" s="298"/>
      <c r="BF72" s="299"/>
      <c r="BG72" s="286"/>
      <c r="BH72" s="282"/>
      <c r="BI72" s="282"/>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301"/>
      <c r="AV73" s="298"/>
      <c r="AW73" s="298"/>
      <c r="AX73" s="298"/>
      <c r="AY73" s="298"/>
      <c r="AZ73" s="299"/>
      <c r="BA73" s="301"/>
      <c r="BB73" s="298"/>
      <c r="BC73" s="298"/>
      <c r="BD73" s="298"/>
      <c r="BE73" s="298"/>
      <c r="BF73" s="299"/>
      <c r="BG73" s="286"/>
      <c r="BH73" s="282"/>
      <c r="BI73" s="282"/>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301"/>
      <c r="AV74" s="298"/>
      <c r="AW74" s="298"/>
      <c r="AX74" s="298"/>
      <c r="AY74" s="298"/>
      <c r="AZ74" s="299"/>
      <c r="BA74" s="301"/>
      <c r="BB74" s="298"/>
      <c r="BC74" s="298"/>
      <c r="BD74" s="298"/>
      <c r="BE74" s="298"/>
      <c r="BF74" s="299"/>
      <c r="BG74" s="286"/>
      <c r="BH74" s="282"/>
      <c r="BI74" s="282"/>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302"/>
      <c r="AV75" s="303"/>
      <c r="AW75" s="303"/>
      <c r="AX75" s="303"/>
      <c r="AY75" s="303"/>
      <c r="AZ75" s="304"/>
      <c r="BA75" s="302"/>
      <c r="BB75" s="303"/>
      <c r="BC75" s="303"/>
      <c r="BD75" s="303"/>
      <c r="BE75" s="303"/>
      <c r="BF75" s="304"/>
      <c r="BG75" s="288"/>
      <c r="BH75" s="289"/>
      <c r="BI75" s="289"/>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294"/>
      <c r="AV76" s="295"/>
      <c r="AW76" s="295"/>
      <c r="AX76" s="295"/>
      <c r="AY76" s="295"/>
      <c r="AZ76" s="305"/>
      <c r="BA76" s="294"/>
      <c r="BB76" s="295"/>
      <c r="BC76" s="295"/>
      <c r="BD76" s="295"/>
      <c r="BE76" s="295"/>
      <c r="BF76" s="305"/>
      <c r="BG76" s="294"/>
      <c r="BH76" s="295"/>
      <c r="BI76" s="295"/>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301"/>
      <c r="AV77" s="298"/>
      <c r="AW77" s="298"/>
      <c r="AX77" s="298"/>
      <c r="AY77" s="298"/>
      <c r="AZ77" s="299"/>
      <c r="BA77" s="301"/>
      <c r="BB77" s="298"/>
      <c r="BC77" s="298"/>
      <c r="BD77" s="298"/>
      <c r="BE77" s="298"/>
      <c r="BF77" s="299"/>
      <c r="BG77" s="301"/>
      <c r="BH77" s="298"/>
      <c r="BI77" s="298"/>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301"/>
      <c r="AV78" s="298"/>
      <c r="AW78" s="298"/>
      <c r="AX78" s="298"/>
      <c r="AY78" s="298"/>
      <c r="AZ78" s="299"/>
      <c r="BA78" s="301"/>
      <c r="BB78" s="298"/>
      <c r="BC78" s="298"/>
      <c r="BD78" s="298"/>
      <c r="BE78" s="298"/>
      <c r="BF78" s="299"/>
      <c r="BG78" s="301"/>
      <c r="BH78" s="298"/>
      <c r="BI78" s="298"/>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301"/>
      <c r="AV79" s="298"/>
      <c r="AW79" s="298"/>
      <c r="AX79" s="298"/>
      <c r="AY79" s="298"/>
      <c r="AZ79" s="299"/>
      <c r="BA79" s="301"/>
      <c r="BB79" s="298"/>
      <c r="BC79" s="298"/>
      <c r="BD79" s="298"/>
      <c r="BE79" s="298"/>
      <c r="BF79" s="299"/>
      <c r="BG79" s="301"/>
      <c r="BH79" s="298"/>
      <c r="BI79" s="298"/>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301"/>
      <c r="AV80" s="298"/>
      <c r="AW80" s="298"/>
      <c r="AX80" s="298"/>
      <c r="AY80" s="298"/>
      <c r="AZ80" s="299"/>
      <c r="BA80" s="301"/>
      <c r="BB80" s="298"/>
      <c r="BC80" s="298"/>
      <c r="BD80" s="298"/>
      <c r="BE80" s="298"/>
      <c r="BF80" s="299"/>
      <c r="BG80" s="301"/>
      <c r="BH80" s="298"/>
      <c r="BI80" s="298"/>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301"/>
      <c r="AV81" s="298"/>
      <c r="AW81" s="298"/>
      <c r="AX81" s="298"/>
      <c r="AY81" s="298"/>
      <c r="AZ81" s="299"/>
      <c r="BA81" s="301"/>
      <c r="BB81" s="298"/>
      <c r="BC81" s="298"/>
      <c r="BD81" s="298"/>
      <c r="BE81" s="298"/>
      <c r="BF81" s="299"/>
      <c r="BG81" s="301"/>
      <c r="BH81" s="298"/>
      <c r="BI81" s="298"/>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301"/>
      <c r="AV82" s="298"/>
      <c r="AW82" s="298"/>
      <c r="AX82" s="298"/>
      <c r="AY82" s="298"/>
      <c r="AZ82" s="299"/>
      <c r="BA82" s="301"/>
      <c r="BB82" s="298"/>
      <c r="BC82" s="298"/>
      <c r="BD82" s="298"/>
      <c r="BE82" s="298"/>
      <c r="BF82" s="299"/>
      <c r="BG82" s="301"/>
      <c r="BH82" s="298"/>
      <c r="BI82" s="298"/>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301"/>
      <c r="AV83" s="298"/>
      <c r="AW83" s="298"/>
      <c r="AX83" s="298"/>
      <c r="AY83" s="298"/>
      <c r="AZ83" s="299"/>
      <c r="BA83" s="301"/>
      <c r="BB83" s="298"/>
      <c r="BC83" s="298"/>
      <c r="BD83" s="298"/>
      <c r="BE83" s="298"/>
      <c r="BF83" s="299"/>
      <c r="BG83" s="301"/>
      <c r="BH83" s="298"/>
      <c r="BI83" s="298"/>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301"/>
      <c r="AV84" s="298"/>
      <c r="AW84" s="298"/>
      <c r="AX84" s="298"/>
      <c r="AY84" s="298"/>
      <c r="AZ84" s="299"/>
      <c r="BA84" s="301"/>
      <c r="BB84" s="298"/>
      <c r="BC84" s="298"/>
      <c r="BD84" s="298"/>
      <c r="BE84" s="298"/>
      <c r="BF84" s="299"/>
      <c r="BG84" s="301"/>
      <c r="BH84" s="298"/>
      <c r="BI84" s="298"/>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302"/>
      <c r="AV85" s="303"/>
      <c r="AW85" s="303"/>
      <c r="AX85" s="303"/>
      <c r="AY85" s="303"/>
      <c r="AZ85" s="304"/>
      <c r="BA85" s="302"/>
      <c r="BB85" s="303"/>
      <c r="BC85" s="303"/>
      <c r="BD85" s="303"/>
      <c r="BE85" s="303"/>
      <c r="BF85" s="304"/>
      <c r="BG85" s="302"/>
      <c r="BH85" s="303"/>
      <c r="BI85" s="303"/>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307"/>
      <c r="AV86" s="308"/>
      <c r="AW86" s="308"/>
      <c r="AX86" s="308"/>
      <c r="AY86" s="308"/>
      <c r="AZ86" s="309"/>
      <c r="BA86" s="294"/>
      <c r="BB86" s="295"/>
      <c r="BC86" s="295"/>
      <c r="BD86" s="295"/>
      <c r="BE86" s="295"/>
      <c r="BF86" s="305"/>
      <c r="BG86" s="294"/>
      <c r="BH86" s="295"/>
      <c r="BI86" s="295"/>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314"/>
      <c r="AV87" s="312"/>
      <c r="AW87" s="312"/>
      <c r="AX87" s="312"/>
      <c r="AY87" s="312"/>
      <c r="AZ87" s="313"/>
      <c r="BA87" s="301"/>
      <c r="BB87" s="298"/>
      <c r="BC87" s="298"/>
      <c r="BD87" s="298"/>
      <c r="BE87" s="298"/>
      <c r="BF87" s="299"/>
      <c r="BG87" s="301"/>
      <c r="BH87" s="298"/>
      <c r="BI87" s="298"/>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314"/>
      <c r="AV88" s="312"/>
      <c r="AW88" s="312"/>
      <c r="AX88" s="312"/>
      <c r="AY88" s="312"/>
      <c r="AZ88" s="313"/>
      <c r="BA88" s="301"/>
      <c r="BB88" s="298"/>
      <c r="BC88" s="298"/>
      <c r="BD88" s="298"/>
      <c r="BE88" s="298"/>
      <c r="BF88" s="299"/>
      <c r="BG88" s="301"/>
      <c r="BH88" s="298"/>
      <c r="BI88" s="298"/>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314"/>
      <c r="AV89" s="312"/>
      <c r="AW89" s="312"/>
      <c r="AX89" s="312"/>
      <c r="AY89" s="312"/>
      <c r="AZ89" s="313"/>
      <c r="BA89" s="301"/>
      <c r="BB89" s="298"/>
      <c r="BC89" s="298"/>
      <c r="BD89" s="298"/>
      <c r="BE89" s="298"/>
      <c r="BF89" s="299"/>
      <c r="BG89" s="301"/>
      <c r="BH89" s="298"/>
      <c r="BI89" s="298"/>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314"/>
      <c r="AV90" s="312"/>
      <c r="AW90" s="312"/>
      <c r="AX90" s="312"/>
      <c r="AY90" s="312"/>
      <c r="AZ90" s="313"/>
      <c r="BA90" s="301"/>
      <c r="BB90" s="298"/>
      <c r="BC90" s="298"/>
      <c r="BD90" s="298"/>
      <c r="BE90" s="298"/>
      <c r="BF90" s="299"/>
      <c r="BG90" s="301"/>
      <c r="BH90" s="298"/>
      <c r="BI90" s="298"/>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314"/>
      <c r="AV91" s="312"/>
      <c r="AW91" s="312"/>
      <c r="AX91" s="312"/>
      <c r="AY91" s="312"/>
      <c r="AZ91" s="313"/>
      <c r="BA91" s="301"/>
      <c r="BB91" s="298"/>
      <c r="BC91" s="298"/>
      <c r="BD91" s="298"/>
      <c r="BE91" s="298"/>
      <c r="BF91" s="299"/>
      <c r="BG91" s="301"/>
      <c r="BH91" s="298"/>
      <c r="BI91" s="298"/>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314"/>
      <c r="AV92" s="312"/>
      <c r="AW92" s="312"/>
      <c r="AX92" s="312"/>
      <c r="AY92" s="312"/>
      <c r="AZ92" s="313"/>
      <c r="BA92" s="301"/>
      <c r="BB92" s="298"/>
      <c r="BC92" s="298"/>
      <c r="BD92" s="298"/>
      <c r="BE92" s="298"/>
      <c r="BF92" s="299"/>
      <c r="BG92" s="301"/>
      <c r="BH92" s="298"/>
      <c r="BI92" s="298"/>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314"/>
      <c r="AV93" s="312"/>
      <c r="AW93" s="312"/>
      <c r="AX93" s="312"/>
      <c r="AY93" s="312"/>
      <c r="AZ93" s="313"/>
      <c r="BA93" s="301"/>
      <c r="BB93" s="298"/>
      <c r="BC93" s="298"/>
      <c r="BD93" s="298"/>
      <c r="BE93" s="298"/>
      <c r="BF93" s="299"/>
      <c r="BG93" s="301"/>
      <c r="BH93" s="298"/>
      <c r="BI93" s="298"/>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314"/>
      <c r="AV94" s="312"/>
      <c r="AW94" s="312"/>
      <c r="AX94" s="312"/>
      <c r="AY94" s="312"/>
      <c r="AZ94" s="313"/>
      <c r="BA94" s="301"/>
      <c r="BB94" s="298"/>
      <c r="BC94" s="298"/>
      <c r="BD94" s="298"/>
      <c r="BE94" s="298"/>
      <c r="BF94" s="299"/>
      <c r="BG94" s="301"/>
      <c r="BH94" s="298"/>
      <c r="BI94" s="298"/>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315"/>
      <c r="AV95" s="316"/>
      <c r="AW95" s="316"/>
      <c r="AX95" s="316"/>
      <c r="AY95" s="316"/>
      <c r="AZ95" s="317"/>
      <c r="BA95" s="302"/>
      <c r="BB95" s="303"/>
      <c r="BC95" s="303"/>
      <c r="BD95" s="303"/>
      <c r="BE95" s="303"/>
      <c r="BF95" s="304"/>
      <c r="BG95" s="302"/>
      <c r="BH95" s="303"/>
      <c r="BI95" s="303"/>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307"/>
      <c r="AV96" s="308"/>
      <c r="AW96" s="308"/>
      <c r="AX96" s="308"/>
      <c r="AY96" s="308"/>
      <c r="AZ96" s="309"/>
      <c r="BA96" s="307"/>
      <c r="BB96" s="308"/>
      <c r="BC96" s="308"/>
      <c r="BD96" s="308"/>
      <c r="BE96" s="308"/>
      <c r="BF96" s="308"/>
      <c r="BG96" s="294"/>
      <c r="BH96" s="295"/>
      <c r="BI96" s="295"/>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314"/>
      <c r="AV97" s="312"/>
      <c r="AW97" s="312"/>
      <c r="AX97" s="312"/>
      <c r="AY97" s="312"/>
      <c r="AZ97" s="313"/>
      <c r="BA97" s="314"/>
      <c r="BB97" s="312"/>
      <c r="BC97" s="312"/>
      <c r="BD97" s="312"/>
      <c r="BE97" s="312"/>
      <c r="BF97" s="312"/>
      <c r="BG97" s="301"/>
      <c r="BH97" s="298"/>
      <c r="BI97" s="298"/>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314"/>
      <c r="AV98" s="312"/>
      <c r="AW98" s="312"/>
      <c r="AX98" s="312"/>
      <c r="AY98" s="312"/>
      <c r="AZ98" s="313"/>
      <c r="BA98" s="314"/>
      <c r="BB98" s="312"/>
      <c r="BC98" s="312"/>
      <c r="BD98" s="312"/>
      <c r="BE98" s="312"/>
      <c r="BF98" s="312"/>
      <c r="BG98" s="301"/>
      <c r="BH98" s="298"/>
      <c r="BI98" s="298"/>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314"/>
      <c r="AV99" s="312"/>
      <c r="AW99" s="312"/>
      <c r="AX99" s="312"/>
      <c r="AY99" s="312"/>
      <c r="AZ99" s="313"/>
      <c r="BA99" s="314"/>
      <c r="BB99" s="312"/>
      <c r="BC99" s="312"/>
      <c r="BD99" s="312"/>
      <c r="BE99" s="312"/>
      <c r="BF99" s="312"/>
      <c r="BG99" s="301"/>
      <c r="BH99" s="298"/>
      <c r="BI99" s="298"/>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314"/>
      <c r="AV100" s="312"/>
      <c r="AW100" s="312"/>
      <c r="AX100" s="312"/>
      <c r="AY100" s="312"/>
      <c r="AZ100" s="313"/>
      <c r="BA100" s="314"/>
      <c r="BB100" s="312"/>
      <c r="BC100" s="312"/>
      <c r="BD100" s="312"/>
      <c r="BE100" s="312"/>
      <c r="BF100" s="312"/>
      <c r="BG100" s="301"/>
      <c r="BH100" s="298"/>
      <c r="BI100" s="298"/>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314"/>
      <c r="AV101" s="312"/>
      <c r="AW101" s="312"/>
      <c r="AX101" s="312"/>
      <c r="AY101" s="312"/>
      <c r="AZ101" s="313"/>
      <c r="BA101" s="314"/>
      <c r="BB101" s="312"/>
      <c r="BC101" s="312"/>
      <c r="BD101" s="312"/>
      <c r="BE101" s="312"/>
      <c r="BF101" s="312"/>
      <c r="BG101" s="301"/>
      <c r="BH101" s="298"/>
      <c r="BI101" s="298"/>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314"/>
      <c r="AV102" s="312"/>
      <c r="AW102" s="312"/>
      <c r="AX102" s="312"/>
      <c r="AY102" s="312"/>
      <c r="AZ102" s="313"/>
      <c r="BA102" s="314"/>
      <c r="BB102" s="312"/>
      <c r="BC102" s="312"/>
      <c r="BD102" s="312"/>
      <c r="BE102" s="312"/>
      <c r="BF102" s="312"/>
      <c r="BG102" s="301"/>
      <c r="BH102" s="298"/>
      <c r="BI102" s="298"/>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314"/>
      <c r="AV103" s="312"/>
      <c r="AW103" s="312"/>
      <c r="AX103" s="312"/>
      <c r="AY103" s="312"/>
      <c r="AZ103" s="313"/>
      <c r="BA103" s="314"/>
      <c r="BB103" s="312"/>
      <c r="BC103" s="312"/>
      <c r="BD103" s="312"/>
      <c r="BE103" s="312"/>
      <c r="BF103" s="312"/>
      <c r="BG103" s="301"/>
      <c r="BH103" s="298"/>
      <c r="BI103" s="298"/>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314"/>
      <c r="AV104" s="312"/>
      <c r="AW104" s="312"/>
      <c r="AX104" s="312"/>
      <c r="AY104" s="312"/>
      <c r="AZ104" s="313"/>
      <c r="BA104" s="314"/>
      <c r="BB104" s="312"/>
      <c r="BC104" s="312"/>
      <c r="BD104" s="312"/>
      <c r="BE104" s="312"/>
      <c r="BF104" s="312"/>
      <c r="BG104" s="301"/>
      <c r="BH104" s="298"/>
      <c r="BI104" s="298"/>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315"/>
      <c r="AV105" s="316"/>
      <c r="AW105" s="316"/>
      <c r="AX105" s="316"/>
      <c r="AY105" s="316"/>
      <c r="AZ105" s="317"/>
      <c r="BA105" s="315"/>
      <c r="BB105" s="316"/>
      <c r="BC105" s="316"/>
      <c r="BD105" s="316"/>
      <c r="BE105" s="316"/>
      <c r="BF105" s="316"/>
      <c r="BG105" s="302"/>
      <c r="BH105" s="303"/>
      <c r="BI105" s="303"/>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4.25" customHeight="1">
      <c r="A245" s="1"/>
    </row>
    <row r="246" ht="14.25" customHeight="1">
      <c r="A246" s="1"/>
    </row>
    <row r="247" ht="14.25" customHeight="1">
      <c r="A247" s="1"/>
    </row>
    <row r="248" ht="14.25" customHeight="1">
      <c r="A248" s="1"/>
    </row>
    <row r="249" ht="14.25" customHeight="1"/>
    <row r="250" ht="14.25" customHeight="1"/>
    <row r="251" ht="14.25" customHeight="1"/>
    <row r="252" ht="14.25" customHeight="1"/>
    <row r="253" ht="14.25" customHeight="1"/>
    <row r="254" ht="14.25" customHeight="1"/>
    <row r="255" ht="14.25" customHeight="1"/>
    <row r="256" ht="14.2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2" max="2" width="17.38"/>
  </cols>
  <sheetData>
    <row r="1" ht="15.0" customHeight="1">
      <c r="A1" s="320" t="s">
        <v>206</v>
      </c>
      <c r="B1" s="48"/>
      <c r="C1" s="48"/>
      <c r="D1" s="48"/>
      <c r="E1" s="48"/>
      <c r="F1" s="48"/>
      <c r="G1" s="48"/>
      <c r="H1" s="48"/>
      <c r="I1" s="48"/>
      <c r="J1" s="48"/>
      <c r="K1" s="48"/>
      <c r="L1" s="48"/>
      <c r="M1" s="48"/>
      <c r="N1" s="48"/>
      <c r="O1" s="48"/>
      <c r="P1" s="69"/>
      <c r="Q1" s="321"/>
      <c r="R1" s="321"/>
      <c r="S1" s="321"/>
      <c r="T1" s="321"/>
      <c r="U1" s="321"/>
      <c r="V1" s="321"/>
      <c r="W1" s="321"/>
      <c r="X1" s="321"/>
      <c r="Y1" s="321"/>
      <c r="Z1" s="321"/>
      <c r="AA1" s="321"/>
    </row>
    <row r="2" ht="15.0" customHeight="1">
      <c r="A2" s="321"/>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row>
    <row r="3" ht="15.0" customHeight="1">
      <c r="A3" s="322" t="s">
        <v>207</v>
      </c>
      <c r="Q3" s="321"/>
      <c r="R3" s="321"/>
      <c r="S3" s="321"/>
      <c r="T3" s="321"/>
      <c r="U3" s="321"/>
      <c r="V3" s="321"/>
      <c r="W3" s="321"/>
      <c r="X3" s="321"/>
      <c r="Y3" s="321"/>
      <c r="Z3" s="321"/>
      <c r="AA3" s="321"/>
    </row>
    <row r="4" ht="15.0" customHeight="1">
      <c r="A4" s="323"/>
      <c r="B4" s="323"/>
      <c r="C4" s="323"/>
      <c r="D4" s="323"/>
      <c r="E4" s="323"/>
      <c r="F4" s="323"/>
      <c r="G4" s="323"/>
      <c r="H4" s="323"/>
      <c r="I4" s="323"/>
      <c r="J4" s="323"/>
      <c r="K4" s="323"/>
      <c r="L4" s="323"/>
      <c r="M4" s="323"/>
      <c r="N4" s="323"/>
      <c r="O4" s="323"/>
      <c r="P4" s="323"/>
      <c r="Q4" s="321"/>
      <c r="R4" s="321"/>
      <c r="S4" s="321"/>
      <c r="T4" s="321"/>
      <c r="U4" s="321"/>
      <c r="V4" s="321"/>
      <c r="W4" s="321"/>
      <c r="X4" s="321"/>
      <c r="Y4" s="321"/>
      <c r="Z4" s="321"/>
      <c r="AA4" s="321"/>
    </row>
    <row r="5" ht="15.0" customHeight="1">
      <c r="A5" s="324" t="s">
        <v>208</v>
      </c>
      <c r="B5" s="324"/>
      <c r="C5" s="325" t="s">
        <v>209</v>
      </c>
      <c r="D5" s="73"/>
      <c r="E5" s="325" t="s">
        <v>210</v>
      </c>
      <c r="F5" s="75"/>
      <c r="G5" s="75"/>
      <c r="H5" s="75"/>
      <c r="I5" s="75"/>
      <c r="J5" s="73"/>
      <c r="K5" s="325" t="s">
        <v>211</v>
      </c>
      <c r="L5" s="75"/>
      <c r="M5" s="75"/>
      <c r="N5" s="75"/>
      <c r="O5" s="75"/>
      <c r="P5" s="73"/>
      <c r="Q5" s="321"/>
      <c r="R5" s="321"/>
      <c r="T5" s="321"/>
      <c r="U5" s="321"/>
      <c r="V5" s="321"/>
      <c r="W5" s="321"/>
      <c r="X5" s="321"/>
      <c r="Y5" s="321"/>
      <c r="Z5" s="321"/>
      <c r="AA5" s="321"/>
    </row>
    <row r="6" ht="15.0" customHeight="1">
      <c r="A6" s="326">
        <v>5.0</v>
      </c>
      <c r="B6" s="327" t="s">
        <v>212</v>
      </c>
      <c r="C6" s="328" t="s">
        <v>213</v>
      </c>
      <c r="D6" s="73"/>
      <c r="E6" s="328" t="s">
        <v>214</v>
      </c>
      <c r="F6" s="75"/>
      <c r="G6" s="75"/>
      <c r="H6" s="75"/>
      <c r="I6" s="75"/>
      <c r="J6" s="73"/>
      <c r="K6" s="328" t="s">
        <v>215</v>
      </c>
      <c r="L6" s="75"/>
      <c r="M6" s="75"/>
      <c r="N6" s="75"/>
      <c r="O6" s="75"/>
      <c r="P6" s="73"/>
      <c r="Q6" s="321"/>
      <c r="R6" s="321"/>
      <c r="T6" s="321"/>
      <c r="U6" s="321"/>
      <c r="V6" s="321"/>
      <c r="W6" s="321"/>
      <c r="X6" s="321"/>
      <c r="Y6" s="321"/>
      <c r="Z6" s="321"/>
      <c r="AA6" s="321"/>
    </row>
    <row r="7" ht="15.0" customHeight="1">
      <c r="A7" s="326">
        <v>4.0</v>
      </c>
      <c r="B7" s="329" t="s">
        <v>216</v>
      </c>
      <c r="C7" s="328" t="s">
        <v>217</v>
      </c>
      <c r="D7" s="73"/>
      <c r="E7" s="328" t="s">
        <v>218</v>
      </c>
      <c r="F7" s="75"/>
      <c r="G7" s="75"/>
      <c r="H7" s="75"/>
      <c r="I7" s="75"/>
      <c r="J7" s="73"/>
      <c r="K7" s="328" t="s">
        <v>219</v>
      </c>
      <c r="L7" s="75"/>
      <c r="M7" s="75"/>
      <c r="N7" s="75"/>
      <c r="O7" s="75"/>
      <c r="P7" s="73"/>
      <c r="Q7" s="321"/>
      <c r="R7" s="321"/>
      <c r="T7" s="321"/>
      <c r="U7" s="321"/>
      <c r="V7" s="321"/>
      <c r="W7" s="321"/>
      <c r="X7" s="321"/>
      <c r="Y7" s="321"/>
      <c r="Z7" s="321"/>
      <c r="AA7" s="321"/>
    </row>
    <row r="8" ht="15.0" customHeight="1">
      <c r="A8" s="326">
        <v>3.0</v>
      </c>
      <c r="B8" s="330" t="s">
        <v>220</v>
      </c>
      <c r="C8" s="328" t="s">
        <v>221</v>
      </c>
      <c r="D8" s="73"/>
      <c r="E8" s="328" t="s">
        <v>222</v>
      </c>
      <c r="F8" s="75"/>
      <c r="G8" s="75"/>
      <c r="H8" s="75"/>
      <c r="I8" s="75"/>
      <c r="J8" s="73"/>
      <c r="K8" s="328" t="s">
        <v>223</v>
      </c>
      <c r="L8" s="75"/>
      <c r="M8" s="75"/>
      <c r="N8" s="75"/>
      <c r="O8" s="75"/>
      <c r="P8" s="73"/>
      <c r="Q8" s="321"/>
      <c r="R8" s="321"/>
      <c r="T8" s="321"/>
      <c r="U8" s="321"/>
      <c r="V8" s="321"/>
      <c r="W8" s="321"/>
      <c r="X8" s="321"/>
      <c r="Y8" s="321"/>
      <c r="Z8" s="321"/>
      <c r="AA8" s="321"/>
    </row>
    <row r="9" ht="15.0" customHeight="1">
      <c r="A9" s="326">
        <v>2.0</v>
      </c>
      <c r="B9" s="331" t="s">
        <v>224</v>
      </c>
      <c r="C9" s="328" t="s">
        <v>225</v>
      </c>
      <c r="D9" s="73"/>
      <c r="E9" s="328" t="s">
        <v>226</v>
      </c>
      <c r="F9" s="75"/>
      <c r="G9" s="75"/>
      <c r="H9" s="75"/>
      <c r="I9" s="75"/>
      <c r="J9" s="73"/>
      <c r="K9" s="328" t="s">
        <v>227</v>
      </c>
      <c r="L9" s="75"/>
      <c r="M9" s="75"/>
      <c r="N9" s="75"/>
      <c r="O9" s="75"/>
      <c r="P9" s="73"/>
      <c r="Q9" s="321"/>
      <c r="R9" s="321"/>
      <c r="T9" s="321"/>
      <c r="U9" s="321"/>
      <c r="V9" s="321"/>
      <c r="W9" s="321"/>
      <c r="X9" s="321"/>
      <c r="Y9" s="321"/>
      <c r="Z9" s="321"/>
      <c r="AA9" s="321"/>
    </row>
    <row r="10" ht="15.0" customHeight="1">
      <c r="A10" s="326">
        <v>1.0</v>
      </c>
      <c r="B10" s="332" t="s">
        <v>228</v>
      </c>
      <c r="C10" s="328" t="s">
        <v>229</v>
      </c>
      <c r="D10" s="73"/>
      <c r="E10" s="328" t="s">
        <v>230</v>
      </c>
      <c r="F10" s="75"/>
      <c r="G10" s="75"/>
      <c r="H10" s="75"/>
      <c r="I10" s="75"/>
      <c r="J10" s="73"/>
      <c r="K10" s="328" t="s">
        <v>231</v>
      </c>
      <c r="L10" s="75"/>
      <c r="M10" s="75"/>
      <c r="N10" s="75"/>
      <c r="O10" s="75"/>
      <c r="P10" s="73"/>
      <c r="Q10" s="321"/>
      <c r="R10" s="321"/>
      <c r="T10" s="321"/>
      <c r="U10" s="321"/>
      <c r="V10" s="321"/>
      <c r="W10" s="321"/>
      <c r="X10" s="321"/>
      <c r="Y10" s="321"/>
      <c r="Z10" s="321"/>
      <c r="AA10" s="321"/>
    </row>
    <row r="11" ht="15.0" customHeight="1">
      <c r="A11" s="321"/>
      <c r="B11" s="321"/>
      <c r="C11" s="321"/>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row>
    <row r="12" ht="15.0" customHeight="1">
      <c r="A12" s="322" t="s">
        <v>232</v>
      </c>
      <c r="Q12" s="321"/>
      <c r="R12" s="321"/>
      <c r="S12" s="321"/>
      <c r="T12" s="321"/>
      <c r="U12" s="321"/>
      <c r="V12" s="321"/>
      <c r="W12" s="321"/>
      <c r="X12" s="321"/>
      <c r="Y12" s="321"/>
      <c r="Z12" s="321"/>
      <c r="AA12" s="321"/>
    </row>
    <row r="13" ht="15.0" customHeight="1">
      <c r="A13" s="323"/>
      <c r="B13" s="323"/>
      <c r="C13" s="323"/>
      <c r="D13" s="323"/>
      <c r="E13" s="323"/>
      <c r="F13" s="323"/>
      <c r="G13" s="323"/>
      <c r="H13" s="323"/>
      <c r="I13" s="323"/>
      <c r="J13" s="323"/>
      <c r="K13" s="323"/>
      <c r="L13" s="323"/>
      <c r="M13" s="323"/>
      <c r="N13" s="323"/>
      <c r="O13" s="323"/>
      <c r="P13" s="323"/>
      <c r="Q13" s="321"/>
      <c r="R13" s="321"/>
      <c r="S13" s="321"/>
      <c r="T13" s="321"/>
      <c r="U13" s="321"/>
      <c r="V13" s="321"/>
      <c r="W13" s="321"/>
      <c r="X13" s="321"/>
      <c r="Y13" s="321"/>
      <c r="Z13" s="321"/>
      <c r="AA13" s="321"/>
    </row>
    <row r="14" ht="15.0" customHeight="1">
      <c r="A14" s="333" t="s">
        <v>208</v>
      </c>
      <c r="B14" s="324"/>
      <c r="C14" s="325" t="s">
        <v>233</v>
      </c>
      <c r="D14" s="73"/>
      <c r="E14" s="325" t="s">
        <v>234</v>
      </c>
      <c r="F14" s="75"/>
      <c r="G14" s="75"/>
      <c r="H14" s="75"/>
      <c r="I14" s="75"/>
      <c r="J14" s="73"/>
      <c r="K14" s="325" t="s">
        <v>235</v>
      </c>
      <c r="L14" s="75"/>
      <c r="M14" s="75"/>
      <c r="N14" s="75"/>
      <c r="O14" s="75"/>
      <c r="P14" s="73"/>
      <c r="Q14" s="321"/>
      <c r="R14" s="321"/>
      <c r="S14" s="321"/>
      <c r="T14" s="321"/>
      <c r="U14" s="321"/>
      <c r="V14" s="321"/>
      <c r="W14" s="321"/>
      <c r="X14" s="321"/>
      <c r="Y14" s="321"/>
      <c r="Z14" s="321"/>
      <c r="AA14" s="321"/>
    </row>
    <row r="15" ht="15.0" customHeight="1">
      <c r="A15" s="334">
        <v>5.0</v>
      </c>
      <c r="B15" s="327" t="s">
        <v>212</v>
      </c>
      <c r="C15" s="335" t="s">
        <v>236</v>
      </c>
      <c r="D15" s="73"/>
      <c r="E15" s="336" t="s">
        <v>237</v>
      </c>
      <c r="F15" s="75"/>
      <c r="G15" s="75"/>
      <c r="H15" s="75"/>
      <c r="I15" s="75"/>
      <c r="J15" s="73"/>
      <c r="K15" s="337" t="s">
        <v>238</v>
      </c>
      <c r="L15" s="75"/>
      <c r="M15" s="75"/>
      <c r="N15" s="75"/>
      <c r="O15" s="75"/>
      <c r="P15" s="73"/>
      <c r="Q15" s="321"/>
      <c r="R15" s="321"/>
      <c r="S15" s="321"/>
      <c r="T15" s="321"/>
      <c r="U15" s="321"/>
      <c r="V15" s="321"/>
      <c r="W15" s="321"/>
      <c r="X15" s="321"/>
      <c r="Y15" s="321"/>
      <c r="Z15" s="321"/>
      <c r="AA15" s="321"/>
    </row>
    <row r="16" ht="15.0" customHeight="1">
      <c r="A16" s="334">
        <v>4.0</v>
      </c>
      <c r="B16" s="329" t="s">
        <v>216</v>
      </c>
      <c r="C16" s="335" t="s">
        <v>239</v>
      </c>
      <c r="D16" s="73"/>
      <c r="E16" s="336" t="s">
        <v>240</v>
      </c>
      <c r="F16" s="75"/>
      <c r="G16" s="75"/>
      <c r="H16" s="75"/>
      <c r="I16" s="75"/>
      <c r="J16" s="73"/>
      <c r="K16" s="337" t="s">
        <v>241</v>
      </c>
      <c r="L16" s="75"/>
      <c r="M16" s="75"/>
      <c r="N16" s="75"/>
      <c r="O16" s="75"/>
      <c r="P16" s="73"/>
      <c r="Q16" s="321"/>
      <c r="R16" s="321"/>
      <c r="S16" s="321"/>
      <c r="T16" s="321"/>
      <c r="U16" s="321"/>
      <c r="V16" s="321"/>
      <c r="W16" s="321"/>
      <c r="X16" s="321"/>
      <c r="Y16" s="321"/>
      <c r="Z16" s="321"/>
      <c r="AA16" s="321"/>
    </row>
    <row r="17" ht="15.0" customHeight="1">
      <c r="A17" s="334">
        <v>3.0</v>
      </c>
      <c r="B17" s="330" t="s">
        <v>220</v>
      </c>
      <c r="C17" s="335" t="s">
        <v>242</v>
      </c>
      <c r="D17" s="73"/>
      <c r="E17" s="336" t="s">
        <v>243</v>
      </c>
      <c r="F17" s="75"/>
      <c r="G17" s="75"/>
      <c r="H17" s="75"/>
      <c r="I17" s="75"/>
      <c r="J17" s="73"/>
      <c r="K17" s="337" t="s">
        <v>244</v>
      </c>
      <c r="L17" s="75"/>
      <c r="M17" s="75"/>
      <c r="N17" s="75"/>
      <c r="O17" s="75"/>
      <c r="P17" s="73"/>
      <c r="Q17" s="321"/>
      <c r="R17" s="321"/>
      <c r="S17" s="321"/>
      <c r="T17" s="321"/>
      <c r="U17" s="321"/>
      <c r="V17" s="321"/>
      <c r="W17" s="321"/>
      <c r="X17" s="321"/>
      <c r="Y17" s="321"/>
      <c r="Z17" s="321"/>
      <c r="AA17" s="321"/>
    </row>
    <row r="18" ht="15.0" customHeight="1">
      <c r="A18" s="334">
        <v>2.0</v>
      </c>
      <c r="B18" s="331" t="s">
        <v>224</v>
      </c>
      <c r="C18" s="335" t="s">
        <v>245</v>
      </c>
      <c r="D18" s="73"/>
      <c r="E18" s="336" t="s">
        <v>246</v>
      </c>
      <c r="F18" s="75"/>
      <c r="G18" s="75"/>
      <c r="H18" s="75"/>
      <c r="I18" s="75"/>
      <c r="J18" s="73"/>
      <c r="K18" s="337" t="s">
        <v>247</v>
      </c>
      <c r="L18" s="75"/>
      <c r="M18" s="75"/>
      <c r="N18" s="75"/>
      <c r="O18" s="75"/>
      <c r="P18" s="73"/>
      <c r="Q18" s="321"/>
      <c r="R18" s="321"/>
      <c r="S18" s="321"/>
      <c r="T18" s="321"/>
      <c r="U18" s="321"/>
      <c r="V18" s="321"/>
      <c r="W18" s="321"/>
      <c r="X18" s="321"/>
      <c r="Y18" s="321"/>
      <c r="Z18" s="321"/>
      <c r="AA18" s="321"/>
    </row>
    <row r="19" ht="15.0" customHeight="1">
      <c r="A19" s="334">
        <v>1.0</v>
      </c>
      <c r="B19" s="332" t="s">
        <v>228</v>
      </c>
      <c r="C19" s="335" t="s">
        <v>248</v>
      </c>
      <c r="D19" s="73"/>
      <c r="E19" s="336" t="s">
        <v>249</v>
      </c>
      <c r="F19" s="75"/>
      <c r="G19" s="75"/>
      <c r="H19" s="75"/>
      <c r="I19" s="75"/>
      <c r="J19" s="73"/>
      <c r="K19" s="337" t="s">
        <v>250</v>
      </c>
      <c r="L19" s="75"/>
      <c r="M19" s="75"/>
      <c r="N19" s="75"/>
      <c r="O19" s="75"/>
      <c r="P19" s="73"/>
      <c r="Q19" s="321"/>
      <c r="R19" s="321"/>
      <c r="S19" s="321"/>
      <c r="T19" s="321"/>
      <c r="U19" s="321"/>
      <c r="V19" s="321"/>
      <c r="W19" s="321"/>
      <c r="X19" s="321"/>
      <c r="Y19" s="321"/>
      <c r="Z19" s="321"/>
      <c r="AA19" s="321"/>
    </row>
    <row r="20" ht="15.0" customHeight="1">
      <c r="A20" s="321"/>
      <c r="B20" s="32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row>
    <row r="21" ht="15.0" customHeight="1">
      <c r="A21" s="322" t="s">
        <v>251</v>
      </c>
      <c r="R21" s="321"/>
      <c r="S21" s="321"/>
      <c r="T21" s="321"/>
      <c r="U21" s="321"/>
      <c r="V21" s="321"/>
      <c r="W21" s="321"/>
      <c r="X21" s="321"/>
      <c r="Y21" s="321"/>
      <c r="Z21" s="321"/>
      <c r="AA21" s="321"/>
    </row>
    <row r="22" ht="15.0" customHeight="1">
      <c r="A22" s="321"/>
      <c r="B22" s="321"/>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row>
    <row r="23" ht="15.0" customHeight="1">
      <c r="A23" s="321"/>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row>
    <row r="24" ht="15.0" customHeight="1">
      <c r="A24" s="321"/>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row>
    <row r="25">
      <c r="A25" s="321"/>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row>
    <row r="26">
      <c r="A26" s="321"/>
      <c r="B26" s="321"/>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c r="AA26" s="321"/>
    </row>
    <row r="27">
      <c r="A27" s="321"/>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row>
    <row r="28">
      <c r="A28" s="321"/>
      <c r="B28" s="321"/>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row>
    <row r="29">
      <c r="A29" s="321"/>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row>
    <row r="30">
      <c r="A30" s="321"/>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row>
    <row r="31">
      <c r="A31" s="321"/>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row>
    <row r="32">
      <c r="A32" s="321"/>
      <c r="B32" s="32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row>
    <row r="33">
      <c r="A33" s="321"/>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row>
    <row r="34">
      <c r="A34" s="321"/>
      <c r="B34" s="321"/>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row>
    <row r="35">
      <c r="A35" s="321"/>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row>
    <row r="36">
      <c r="A36" s="321"/>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row>
    <row r="37">
      <c r="A37" s="321"/>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row>
    <row r="38">
      <c r="A38" s="321"/>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row>
    <row r="39">
      <c r="A39" s="321"/>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row>
    <row r="40">
      <c r="A40" s="321"/>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row>
    <row r="41">
      <c r="A41" s="321"/>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row>
    <row r="42">
      <c r="A42" s="321"/>
      <c r="B42" s="321"/>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row>
    <row r="43">
      <c r="A43" s="321"/>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row>
    <row r="44">
      <c r="A44" s="321"/>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row>
    <row r="45">
      <c r="A45" s="321"/>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row>
    <row r="46">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row>
    <row r="47">
      <c r="A47" s="321"/>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row>
    <row r="48">
      <c r="A48" s="321"/>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row>
    <row r="49">
      <c r="A49" s="321"/>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row>
    <row r="50">
      <c r="A50" s="321"/>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row>
    <row r="51">
      <c r="A51" s="321"/>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row>
    <row r="52">
      <c r="A52" s="321"/>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row>
    <row r="53">
      <c r="A53" s="321"/>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row>
    <row r="54">
      <c r="A54" s="321"/>
      <c r="B54" s="321"/>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row>
    <row r="55">
      <c r="A55" s="321"/>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row>
    <row r="56">
      <c r="A56" s="321"/>
      <c r="B56" s="32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row>
    <row r="57">
      <c r="A57" s="321"/>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row>
    <row r="58">
      <c r="A58" s="321"/>
      <c r="B58" s="321"/>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row>
    <row r="59">
      <c r="A59" s="321"/>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row>
    <row r="60">
      <c r="A60" s="321"/>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row>
    <row r="61">
      <c r="A61" s="321"/>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row>
    <row r="62">
      <c r="A62" s="321"/>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row>
    <row r="63">
      <c r="A63" s="321"/>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row>
    <row r="64">
      <c r="A64" s="321"/>
      <c r="B64" s="321"/>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row>
    <row r="65">
      <c r="A65" s="321"/>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row>
    <row r="66">
      <c r="A66" s="321"/>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row>
    <row r="67">
      <c r="A67" s="321"/>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row>
    <row r="68">
      <c r="A68" s="321"/>
      <c r="B68" s="32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row>
    <row r="69">
      <c r="A69" s="321"/>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row>
    <row r="70">
      <c r="A70" s="321"/>
      <c r="B70" s="321"/>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row>
    <row r="71">
      <c r="A71" s="321"/>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row>
    <row r="72">
      <c r="A72" s="321"/>
      <c r="B72" s="321"/>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row>
    <row r="73">
      <c r="A73" s="321"/>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row>
    <row r="74">
      <c r="A74" s="321"/>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row>
    <row r="75">
      <c r="A75" s="321"/>
      <c r="B75" s="321"/>
      <c r="C75" s="321"/>
      <c r="D75" s="321"/>
      <c r="E75" s="321"/>
      <c r="F75" s="321"/>
      <c r="G75" s="321"/>
      <c r="H75" s="321"/>
      <c r="I75" s="321"/>
      <c r="J75" s="321"/>
      <c r="K75" s="321"/>
      <c r="L75" s="321"/>
      <c r="M75" s="321"/>
      <c r="N75" s="321"/>
      <c r="O75" s="321"/>
      <c r="P75" s="321"/>
      <c r="Q75" s="321"/>
      <c r="R75" s="321"/>
      <c r="S75" s="321"/>
      <c r="T75" s="321"/>
      <c r="U75" s="321"/>
      <c r="V75" s="321"/>
      <c r="W75" s="321"/>
      <c r="X75" s="321"/>
      <c r="Y75" s="321"/>
      <c r="Z75" s="321"/>
      <c r="AA75" s="321"/>
    </row>
    <row r="76">
      <c r="A76" s="321"/>
      <c r="B76" s="321"/>
      <c r="C76" s="321"/>
      <c r="D76" s="321"/>
      <c r="E76" s="321"/>
      <c r="F76" s="321"/>
      <c r="G76" s="321"/>
      <c r="H76" s="321"/>
      <c r="I76" s="321"/>
      <c r="J76" s="321"/>
      <c r="K76" s="321"/>
      <c r="L76" s="321"/>
      <c r="M76" s="321"/>
      <c r="N76" s="321"/>
      <c r="O76" s="321"/>
      <c r="P76" s="321"/>
      <c r="Q76" s="321"/>
      <c r="R76" s="321"/>
      <c r="S76" s="321"/>
      <c r="T76" s="321"/>
      <c r="U76" s="321"/>
      <c r="V76" s="321"/>
      <c r="W76" s="321"/>
      <c r="X76" s="321"/>
      <c r="Y76" s="321"/>
      <c r="Z76" s="321"/>
      <c r="AA76" s="321"/>
    </row>
    <row r="77">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row>
    <row r="78">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row>
    <row r="79">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row>
    <row r="80">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row>
    <row r="8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row>
    <row r="82">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row>
    <row r="83">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row>
    <row r="84">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row>
    <row r="85">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row>
    <row r="86">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row>
    <row r="87">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row>
    <row r="88">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row>
    <row r="89">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row>
    <row r="90">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row>
    <row r="9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row>
    <row r="92">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row>
    <row r="93">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row>
    <row r="94">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row>
    <row r="95">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row>
    <row r="96">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row>
    <row r="97">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row>
    <row r="98">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row>
    <row r="99">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row>
    <row r="100">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row>
    <row r="10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row>
    <row r="102">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row>
    <row r="103">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row>
    <row r="104">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row>
    <row r="105">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row>
    <row r="106">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row>
    <row r="107">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row>
    <row r="108">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row>
    <row r="109">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row>
    <row r="110">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row>
    <row r="11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row>
    <row r="112">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row>
    <row r="113">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row>
    <row r="114">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row>
    <row r="115">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row>
    <row r="116">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row>
    <row r="117">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row>
    <row r="118">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row>
    <row r="119">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row>
    <row r="120">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row>
    <row r="12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row>
    <row r="122">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row>
    <row r="123">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row>
    <row r="124">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row>
    <row r="125">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row>
    <row r="126">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row>
    <row r="127">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row>
    <row r="128">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row>
    <row r="129">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row>
    <row r="130">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row>
    <row r="13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row>
    <row r="132">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row>
    <row r="133">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row>
    <row r="134">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row>
    <row r="135">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row>
    <row r="136">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row>
    <row r="137">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row>
    <row r="138">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row>
    <row r="139">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row>
    <row r="140">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row>
    <row r="14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row>
    <row r="142">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row>
    <row r="143">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row>
    <row r="144">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row>
    <row r="145">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row>
    <row r="146">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row>
    <row r="147">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row>
    <row r="148">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row>
    <row r="149">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row>
    <row r="150">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row>
    <row r="15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row>
    <row r="152">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row>
    <row r="153">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row>
    <row r="154">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row>
    <row r="155">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row>
    <row r="156">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row>
    <row r="157">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row>
    <row r="158">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row>
    <row r="159">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row>
    <row r="160">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row>
    <row r="16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row>
    <row r="162">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row>
    <row r="163">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row>
    <row r="164">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row>
    <row r="165">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row>
    <row r="166">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row>
    <row r="167">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row>
    <row r="168">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row>
    <row r="169">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row>
    <row r="170">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row>
    <row r="17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row>
    <row r="172">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row>
    <row r="173">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row>
    <row r="174">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row>
    <row r="175">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row>
    <row r="176">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row>
    <row r="177">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row>
    <row r="178">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row>
    <row r="179">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row>
    <row r="180">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row>
    <row r="18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row>
    <row r="182">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row>
    <row r="183">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row>
    <row r="184">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row>
    <row r="185">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row>
    <row r="186">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row>
    <row r="187">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row>
    <row r="188">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row>
    <row r="189">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row>
    <row r="190">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row>
    <row r="19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row>
    <row r="192">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row>
    <row r="193">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row>
    <row r="194">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row>
    <row r="195">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row>
    <row r="196">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row>
    <row r="197">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row>
    <row r="198">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row>
    <row r="199">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row>
    <row r="200">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row>
    <row r="20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row>
    <row r="202">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row>
    <row r="203">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row>
    <row r="204">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row>
    <row r="205">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row>
    <row r="206">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row>
    <row r="207">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row>
    <row r="208">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row>
    <row r="209">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row>
    <row r="210">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row>
    <row r="21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row>
    <row r="212">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row>
    <row r="213">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row>
    <row r="214">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row>
    <row r="215">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row>
    <row r="216">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row>
    <row r="217">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row>
    <row r="218">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row>
    <row r="219">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row>
    <row r="220">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row>
    <row r="22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row>
    <row r="222">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row>
    <row r="223">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row>
    <row r="224">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row>
    <row r="225">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row>
    <row r="226">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row>
    <row r="227">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row>
    <row r="228">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row>
    <row r="229">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row>
    <row r="230">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row>
    <row r="23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row>
    <row r="232">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row>
    <row r="233">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row>
    <row r="234">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row>
    <row r="235">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row>
    <row r="236">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row>
    <row r="237">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row>
    <row r="238">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row>
    <row r="239">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row>
    <row r="240">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row>
    <row r="24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row>
    <row r="242">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row>
    <row r="243">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row>
    <row r="244">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row>
    <row r="245">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row>
    <row r="246">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row>
    <row r="247">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row>
    <row r="248">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row>
    <row r="249">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row>
    <row r="250">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row>
    <row r="25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row>
    <row r="252">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row>
    <row r="253">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row>
    <row r="254">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row>
    <row r="255">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row>
    <row r="256">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row>
    <row r="257">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row>
    <row r="258">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row>
    <row r="259">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row>
    <row r="260">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row>
    <row r="26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row>
    <row r="262">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row>
    <row r="263">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row>
    <row r="264">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row>
    <row r="265">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row>
    <row r="266">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row>
    <row r="267">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row>
    <row r="268">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row>
    <row r="269">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row>
    <row r="270">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row>
    <row r="27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row>
    <row r="272">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row>
    <row r="273">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row>
    <row r="274">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row>
    <row r="275">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row>
    <row r="276">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row>
    <row r="277">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row>
    <row r="278">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row>
    <row r="279">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row>
    <row r="280">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row>
    <row r="28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row>
    <row r="282">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row>
    <row r="283">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row>
    <row r="284">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row>
    <row r="285">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row>
    <row r="286">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row>
    <row r="287">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row>
    <row r="288">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row>
    <row r="289">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row>
    <row r="290">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row>
    <row r="29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row>
    <row r="292">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row>
    <row r="293">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row>
    <row r="294">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row>
    <row r="295">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row>
    <row r="296">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row>
    <row r="297">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row>
    <row r="298">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row>
    <row r="299">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row>
    <row r="300">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row>
    <row r="30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row>
    <row r="302">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row>
    <row r="303">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row>
    <row r="304">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row>
    <row r="305">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row>
    <row r="306">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row>
    <row r="307">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row>
    <row r="308">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row>
    <row r="309">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row>
    <row r="310">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row>
    <row r="31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row>
    <row r="312">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row>
    <row r="313">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row>
    <row r="314">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row>
    <row r="315">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row>
    <row r="316">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row>
    <row r="317">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row>
    <row r="318">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row>
    <row r="319">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row>
    <row r="320">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row>
    <row r="32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row>
    <row r="322">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row>
    <row r="323">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row>
    <row r="324">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row>
    <row r="325">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row>
    <row r="326">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row>
    <row r="327">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row>
    <row r="328">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row>
    <row r="329">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row>
    <row r="330">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row>
    <row r="33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row>
    <row r="332">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row>
    <row r="333">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row>
    <row r="334">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row>
    <row r="335">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row>
    <row r="336">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row>
    <row r="337">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row>
    <row r="338">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row>
    <row r="339">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row>
    <row r="340">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row>
    <row r="34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row>
    <row r="342">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row>
    <row r="343">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row>
    <row r="344">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row>
    <row r="345">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row>
    <row r="346">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row>
    <row r="347">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row>
    <row r="348">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row>
    <row r="349">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row>
    <row r="350">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row>
    <row r="35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row>
    <row r="352">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row>
    <row r="353">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row>
    <row r="354">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row>
    <row r="355">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row>
    <row r="356">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row>
    <row r="357">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row>
    <row r="358">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row>
    <row r="359">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row>
    <row r="360">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row>
    <row r="36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row>
    <row r="362">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row>
    <row r="363">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row>
    <row r="364">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row>
    <row r="365">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row>
    <row r="366">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row>
    <row r="367">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row>
    <row r="368">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row>
    <row r="369">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row>
    <row r="370">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row>
    <row r="37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row>
    <row r="372">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row>
    <row r="373">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row>
    <row r="374">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row>
    <row r="375">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row>
    <row r="376">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row>
    <row r="377">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row>
    <row r="378">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row>
    <row r="379">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row>
    <row r="380">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row>
    <row r="38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row>
    <row r="382">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row>
    <row r="383">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row>
    <row r="384">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row>
    <row r="385">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row>
    <row r="386">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row>
    <row r="387">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row>
    <row r="388">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row>
    <row r="389">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row>
    <row r="390">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row>
    <row r="39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row>
    <row r="392">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row>
    <row r="393">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row>
    <row r="394">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row>
    <row r="395">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row>
    <row r="396">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row>
    <row r="397">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row>
    <row r="398">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row>
    <row r="399">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row>
    <row r="400">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row>
    <row r="40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row>
    <row r="402">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row>
    <row r="403">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row>
    <row r="404">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row>
    <row r="405">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row>
    <row r="406">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row>
    <row r="407">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row>
    <row r="408">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row>
    <row r="409">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row>
    <row r="410">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row>
    <row r="41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row>
    <row r="412">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row>
    <row r="413">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row>
    <row r="414">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row>
    <row r="415">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row>
    <row r="416">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row>
    <row r="417">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row>
    <row r="418">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row>
    <row r="419">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row>
    <row r="420">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row>
    <row r="42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row>
    <row r="422">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row>
    <row r="423">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row>
    <row r="424">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row>
    <row r="425">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row>
    <row r="426">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row>
    <row r="427">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row>
    <row r="428">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row>
    <row r="429">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row>
    <row r="430">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row>
    <row r="43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row>
    <row r="432">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row>
    <row r="433">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row>
    <row r="434">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row>
    <row r="435">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row>
    <row r="436">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row>
    <row r="437">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row>
    <row r="438">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row>
    <row r="439">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row>
    <row r="440">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row>
    <row r="44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row>
    <row r="442">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row>
    <row r="443">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row>
    <row r="444">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row>
    <row r="445">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row>
    <row r="446">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row>
    <row r="447">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row>
    <row r="448">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row>
    <row r="449">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row>
    <row r="450">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row>
    <row r="45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row>
    <row r="452">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row>
    <row r="453">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row>
    <row r="454">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row>
    <row r="455">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row>
    <row r="456">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row>
    <row r="457">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row>
    <row r="458">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row>
    <row r="459">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row>
    <row r="460">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row>
    <row r="46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row>
    <row r="462">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row>
    <row r="463">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row>
    <row r="464">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row>
    <row r="465">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row>
    <row r="466">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row>
    <row r="467">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row>
    <row r="468">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row>
    <row r="469">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row>
    <row r="470">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row>
    <row r="47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row>
    <row r="472">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row>
    <row r="473">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row>
    <row r="474">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row>
    <row r="475">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row>
    <row r="476">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row>
    <row r="477">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row>
    <row r="478">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row>
    <row r="479">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row>
    <row r="480">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row>
    <row r="48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row>
    <row r="482">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row>
    <row r="483">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row>
    <row r="484">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row>
    <row r="485">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row>
    <row r="486">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row>
    <row r="487">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row>
    <row r="488">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row>
    <row r="489">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row>
    <row r="490">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row>
    <row r="49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row>
    <row r="492">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row>
    <row r="493">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row>
    <row r="494">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row>
    <row r="495">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row>
    <row r="496">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row>
    <row r="497">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row>
    <row r="498">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row>
    <row r="499">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row>
    <row r="500">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row>
    <row r="50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row>
    <row r="502">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row>
    <row r="503">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row>
    <row r="504">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row>
    <row r="505">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row>
    <row r="506">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row>
    <row r="507">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row>
    <row r="508">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row>
    <row r="509">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row>
    <row r="510">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row>
    <row r="51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row>
    <row r="512">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row>
    <row r="513">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row>
    <row r="514">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row>
    <row r="515">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row>
    <row r="516">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row>
    <row r="517">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row>
    <row r="518">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row>
    <row r="519">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row>
    <row r="520">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row>
    <row r="52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row>
    <row r="522">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row>
    <row r="523">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row>
    <row r="524">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row>
    <row r="525">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row>
    <row r="526">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row>
    <row r="527">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row>
    <row r="528">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row>
    <row r="529">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row>
    <row r="530">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row>
    <row r="53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row>
    <row r="532">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row>
    <row r="533">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row>
    <row r="534">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row>
    <row r="535">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row>
    <row r="536">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row>
    <row r="537">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row>
    <row r="538">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row>
    <row r="539">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row>
    <row r="540">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row>
    <row r="54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row>
    <row r="542">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row>
    <row r="543">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row>
    <row r="544">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row>
    <row r="545">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row>
    <row r="546">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row>
    <row r="547">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row>
    <row r="548">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row>
    <row r="549">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row>
    <row r="550">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row>
    <row r="55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row>
    <row r="552">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row>
    <row r="553">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row>
    <row r="554">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row>
    <row r="555">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row>
    <row r="556">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row>
    <row r="557">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row>
    <row r="558">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row>
    <row r="559">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row>
    <row r="560">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row>
    <row r="56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row>
    <row r="562">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row>
    <row r="563">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row>
    <row r="564">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row>
    <row r="565">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row>
    <row r="566">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row>
    <row r="567">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row>
    <row r="568">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row>
    <row r="569">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row>
    <row r="570">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row>
    <row r="57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row>
    <row r="572">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row>
    <row r="573">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row>
    <row r="574">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row>
    <row r="575">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row>
    <row r="576">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row>
    <row r="577">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row>
    <row r="578">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row>
    <row r="579">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row>
    <row r="580">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row>
    <row r="58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row>
    <row r="582">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row>
    <row r="583">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row>
    <row r="584">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row>
    <row r="585">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row>
    <row r="586">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row>
    <row r="587">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row>
    <row r="588">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row>
    <row r="589">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row>
    <row r="590">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row>
    <row r="59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row>
    <row r="592">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row>
    <row r="593">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row>
    <row r="594">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row>
    <row r="595">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row>
    <row r="596">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row>
    <row r="597">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row>
    <row r="598">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row>
    <row r="599">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row>
    <row r="600">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row>
    <row r="60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row>
    <row r="602">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row>
    <row r="603">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row>
    <row r="604">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row>
    <row r="605">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row>
    <row r="606">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row>
    <row r="607">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row>
    <row r="608">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row>
    <row r="609">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row>
    <row r="610">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row>
    <row r="61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row>
    <row r="612">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row>
    <row r="613">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row>
    <row r="614">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row>
    <row r="615">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row>
    <row r="616">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row>
    <row r="617">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row>
    <row r="618">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row>
    <row r="619">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row>
    <row r="620">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row>
    <row r="62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row>
    <row r="622">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row>
    <row r="623">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row>
    <row r="624">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row>
    <row r="625">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row>
    <row r="626">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row>
    <row r="627">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row>
    <row r="628">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row>
    <row r="629">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row>
    <row r="630">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row>
    <row r="63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row>
    <row r="632">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row>
    <row r="633">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row>
    <row r="634">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row>
    <row r="635">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row>
    <row r="636">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row>
    <row r="637">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row>
    <row r="638">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row>
    <row r="639">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row>
    <row r="640">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row>
    <row r="64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row>
    <row r="642">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row>
    <row r="643">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row>
    <row r="644">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row>
    <row r="645">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row>
    <row r="646">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row>
    <row r="647">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row>
    <row r="648">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row>
    <row r="649">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row>
    <row r="650">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row>
    <row r="65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row>
    <row r="652">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row>
    <row r="653">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row>
    <row r="654">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row>
    <row r="655">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row>
    <row r="656">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row>
    <row r="657">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row>
    <row r="658">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row>
    <row r="659">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row>
    <row r="660">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row>
    <row r="66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row>
    <row r="662">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row>
    <row r="663">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row>
    <row r="664">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row>
    <row r="665">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row>
    <row r="666">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row>
    <row r="667">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row>
    <row r="668">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row>
    <row r="669">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row>
    <row r="670">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row>
    <row r="67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row>
    <row r="672">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row>
    <row r="673">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row>
    <row r="674">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row>
    <row r="675">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row>
    <row r="676">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row>
    <row r="677">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row>
    <row r="678">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row>
    <row r="679">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row>
    <row r="680">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row>
    <row r="68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row>
    <row r="682">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row>
    <row r="683">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row>
    <row r="684">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row>
    <row r="685">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row>
    <row r="686">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row>
    <row r="687">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row>
    <row r="688">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row>
    <row r="689">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row>
    <row r="690">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row>
    <row r="69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row>
    <row r="692">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row>
    <row r="693">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row>
    <row r="694">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row>
    <row r="695">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row>
    <row r="696">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row>
    <row r="697">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row>
    <row r="698">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row>
    <row r="699">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row>
    <row r="700">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row>
    <row r="70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row>
    <row r="702">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row>
    <row r="703">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row>
    <row r="704">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row>
    <row r="705">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row>
    <row r="706">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row>
    <row r="707">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row>
    <row r="708">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row>
    <row r="709">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row>
    <row r="710">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row>
    <row r="71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row>
    <row r="712">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row>
    <row r="713">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row>
    <row r="714">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row>
    <row r="715">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row>
    <row r="716">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row>
    <row r="717">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row>
    <row r="718">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row>
    <row r="719">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row>
    <row r="720">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row>
    <row r="72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row>
    <row r="722">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row>
    <row r="723">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row>
    <row r="724">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row>
    <row r="725">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row>
    <row r="726">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row>
    <row r="727">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row>
    <row r="728">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row>
    <row r="729">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row>
    <row r="730">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row>
    <row r="73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row>
    <row r="732">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row>
    <row r="733">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row>
    <row r="734">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row>
    <row r="735">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row>
    <row r="736">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row>
    <row r="737">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row>
    <row r="738">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row>
    <row r="739">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row>
    <row r="740">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row>
    <row r="74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row>
    <row r="742">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row>
    <row r="743">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row>
    <row r="744">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row>
    <row r="745">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row>
    <row r="746">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row>
    <row r="747">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row>
    <row r="748">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row>
    <row r="749">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row>
    <row r="750">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row>
    <row r="75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row>
    <row r="752">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row>
    <row r="753">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row>
    <row r="754">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row>
    <row r="755">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row>
    <row r="756">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row>
    <row r="757">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row>
    <row r="758">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row>
    <row r="759">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row>
    <row r="760">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row>
    <row r="76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row>
    <row r="762">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row>
    <row r="763">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row>
    <row r="764">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row>
    <row r="765">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row>
    <row r="766">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row>
    <row r="767">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row>
    <row r="768">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row>
    <row r="769">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row>
    <row r="770">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row>
    <row r="77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row>
    <row r="772">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row>
    <row r="773">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row>
    <row r="774">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row>
    <row r="775">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row>
    <row r="776">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row>
    <row r="777">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row>
    <row r="778">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row>
    <row r="779">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row>
    <row r="780">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row>
    <row r="78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row>
    <row r="782">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row>
    <row r="783">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row>
    <row r="784">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row>
    <row r="785">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row>
    <row r="786">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row>
    <row r="787">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row>
    <row r="788">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row>
    <row r="789">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row>
    <row r="790">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row>
    <row r="79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row>
    <row r="792">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row>
    <row r="793">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row>
    <row r="794">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row>
    <row r="795">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row>
    <row r="796">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row>
    <row r="797">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row>
    <row r="798">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row>
    <row r="799">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row>
    <row r="800">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row>
    <row r="80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row>
    <row r="802">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row>
    <row r="803">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row>
    <row r="804">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row>
    <row r="805">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row>
    <row r="806">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row>
    <row r="807">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row>
    <row r="808">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row>
    <row r="809">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row>
    <row r="810">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row>
    <row r="81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row>
    <row r="812">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row>
    <row r="813">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row>
    <row r="814">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row>
    <row r="815">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row>
    <row r="816">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row>
    <row r="817">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row>
    <row r="818">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row>
    <row r="819">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row>
    <row r="820">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row>
    <row r="82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row>
    <row r="822">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row>
    <row r="823">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row>
    <row r="824">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row>
    <row r="825">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row>
    <row r="826">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row>
    <row r="827">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row>
    <row r="828">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row>
    <row r="829">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row>
    <row r="830">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row>
    <row r="83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row>
    <row r="832">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row>
    <row r="833">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row>
    <row r="834">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row>
    <row r="835">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row>
    <row r="836">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row>
    <row r="837">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row>
    <row r="838">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row>
    <row r="839">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row>
    <row r="840">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row>
    <row r="84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row>
    <row r="842">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row>
    <row r="843">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row>
    <row r="844">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row>
    <row r="845">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row>
    <row r="846">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row>
    <row r="847">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row>
    <row r="848">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row>
    <row r="849">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row>
    <row r="850">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row>
    <row r="85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row>
    <row r="852">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row>
    <row r="853">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row>
    <row r="854">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row>
    <row r="855">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row>
    <row r="856">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row>
    <row r="857">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row>
    <row r="858">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row>
    <row r="859">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row>
    <row r="860">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row>
    <row r="86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row>
    <row r="862">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row>
    <row r="863">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row>
    <row r="864">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row>
    <row r="865">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row>
    <row r="866">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row>
    <row r="867">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row>
    <row r="868">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row>
    <row r="869">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row>
    <row r="870">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row>
    <row r="87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row>
    <row r="872">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row>
    <row r="873">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row>
    <row r="874">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row>
    <row r="875">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row>
    <row r="876">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row>
    <row r="877">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row>
    <row r="878">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row>
    <row r="879">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row>
    <row r="880">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row>
    <row r="88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row>
    <row r="882">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row>
    <row r="883">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row>
    <row r="884">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row>
    <row r="885">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row>
    <row r="886">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row>
    <row r="887">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row>
    <row r="888">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row>
    <row r="889">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row>
    <row r="890">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row>
    <row r="89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row>
    <row r="892">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row>
    <row r="893">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row>
    <row r="894">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row>
    <row r="895">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row>
    <row r="896">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row>
    <row r="897">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row>
    <row r="898">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row>
    <row r="899">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row>
    <row r="900">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row>
    <row r="90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row>
    <row r="902">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row>
    <row r="903">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row>
    <row r="904">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row>
    <row r="905">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row>
    <row r="906">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row>
    <row r="907">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row>
    <row r="908">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row>
    <row r="909">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row>
    <row r="910">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row>
    <row r="91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row>
    <row r="912">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row>
    <row r="913">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row>
    <row r="914">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row>
    <row r="915">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row>
    <row r="916">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row>
    <row r="917">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row>
    <row r="918">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row>
    <row r="919">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row>
    <row r="920">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row>
    <row r="92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row>
    <row r="922">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row>
    <row r="923">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row>
    <row r="924">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row>
    <row r="925">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row>
    <row r="926">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row>
    <row r="927">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row>
    <row r="928">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row>
    <row r="929">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row>
    <row r="930">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row>
    <row r="93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row>
    <row r="932">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row>
    <row r="933">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row>
    <row r="934">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row>
    <row r="935">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row>
    <row r="936">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row>
    <row r="937">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row>
    <row r="938">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row>
    <row r="939">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row>
    <row r="940">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row>
    <row r="94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row>
    <row r="942">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row>
    <row r="943">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row>
    <row r="944">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row>
    <row r="945">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row>
    <row r="946">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row>
    <row r="947">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row>
    <row r="948">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row>
    <row r="949">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row>
    <row r="950">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row>
    <row r="95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row>
    <row r="952">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row>
    <row r="953">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row>
    <row r="954">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row>
    <row r="955">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row>
    <row r="956">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row>
    <row r="957">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row>
    <row r="958">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row>
    <row r="959">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row>
    <row r="960">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row>
    <row r="96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row>
    <row r="962">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row>
    <row r="963">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row>
    <row r="964">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row>
    <row r="965">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row>
    <row r="966">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row>
    <row r="967">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row>
    <row r="968">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row>
    <row r="969">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row>
    <row r="970">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row>
    <row r="97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row>
    <row r="972">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row>
    <row r="973">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row>
    <row r="974">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row>
    <row r="975">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row>
    <row r="976">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row>
    <row r="977">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row>
    <row r="978">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row>
    <row r="979">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row>
    <row r="980">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row>
    <row r="98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row>
    <row r="982">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row>
    <row r="983">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row>
    <row r="984">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row>
    <row r="985">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row>
    <row r="986">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row>
    <row r="987">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row>
    <row r="988">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row>
    <row r="989">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row>
    <row r="990">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row>
    <row r="99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row>
    <row r="992">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row>
    <row r="993">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row>
    <row r="994">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row>
    <row r="995">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row>
    <row r="996">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row>
    <row r="997">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row>
    <row r="998">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row>
    <row r="999">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row>
    <row r="1000">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row>
  </sheetData>
  <mergeCells count="40">
    <mergeCell ref="A1:P1"/>
    <mergeCell ref="A3:P3"/>
    <mergeCell ref="C5:D5"/>
    <mergeCell ref="E5:J5"/>
    <mergeCell ref="K5:P5"/>
    <mergeCell ref="E6:J6"/>
    <mergeCell ref="K6:P6"/>
    <mergeCell ref="C6:D6"/>
    <mergeCell ref="C7:D7"/>
    <mergeCell ref="E7:J7"/>
    <mergeCell ref="K7:P7"/>
    <mergeCell ref="C8:D8"/>
    <mergeCell ref="E8:J8"/>
    <mergeCell ref="K8:P8"/>
    <mergeCell ref="C9:D9"/>
    <mergeCell ref="E9:J9"/>
    <mergeCell ref="K9:P9"/>
    <mergeCell ref="C10:D10"/>
    <mergeCell ref="E10:J10"/>
    <mergeCell ref="K10:P10"/>
    <mergeCell ref="A12:P12"/>
    <mergeCell ref="E16:J16"/>
    <mergeCell ref="K16:P16"/>
    <mergeCell ref="C14:D14"/>
    <mergeCell ref="E14:J14"/>
    <mergeCell ref="K14:P14"/>
    <mergeCell ref="C15:D15"/>
    <mergeCell ref="E15:J15"/>
    <mergeCell ref="K15:P15"/>
    <mergeCell ref="C16:D16"/>
    <mergeCell ref="E19:J19"/>
    <mergeCell ref="K19:P19"/>
    <mergeCell ref="A21:Q21"/>
    <mergeCell ref="C17:D17"/>
    <mergeCell ref="E17:J17"/>
    <mergeCell ref="K17:P17"/>
    <mergeCell ref="C18:D18"/>
    <mergeCell ref="E18:J18"/>
    <mergeCell ref="K18:P18"/>
    <mergeCell ref="C19:D19"/>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ht="33.0" customHeight="1">
      <c r="A1" s="338" t="s">
        <v>252</v>
      </c>
      <c r="B1" s="48"/>
      <c r="C1" s="48"/>
      <c r="D1" s="48"/>
      <c r="E1" s="48"/>
      <c r="F1" s="48"/>
      <c r="G1" s="48"/>
      <c r="H1" s="48"/>
      <c r="I1" s="48"/>
      <c r="J1" s="48"/>
      <c r="K1" s="48"/>
      <c r="L1" s="48"/>
      <c r="M1" s="48"/>
      <c r="N1" s="48"/>
      <c r="O1" s="69"/>
      <c r="P1" s="321"/>
      <c r="Q1" s="321"/>
      <c r="R1" s="321"/>
      <c r="S1" s="321"/>
      <c r="T1" s="321"/>
      <c r="U1" s="321"/>
      <c r="V1" s="321"/>
      <c r="W1" s="321"/>
      <c r="X1" s="321"/>
      <c r="Y1" s="321"/>
      <c r="Z1" s="321"/>
    </row>
    <row r="2">
      <c r="A2" s="322" t="s">
        <v>207</v>
      </c>
      <c r="P2" s="321"/>
      <c r="Q2" s="321"/>
      <c r="R2" s="321"/>
      <c r="S2" s="321"/>
      <c r="T2" s="321"/>
      <c r="U2" s="321"/>
      <c r="V2" s="321"/>
      <c r="W2" s="321"/>
      <c r="X2" s="321"/>
      <c r="Y2" s="321"/>
      <c r="Z2" s="321"/>
    </row>
    <row r="3">
      <c r="A3" s="323"/>
      <c r="B3" s="323"/>
      <c r="C3" s="323"/>
      <c r="D3" s="323"/>
      <c r="E3" s="323"/>
      <c r="F3" s="323"/>
      <c r="G3" s="323"/>
      <c r="H3" s="323"/>
      <c r="I3" s="323"/>
      <c r="J3" s="323"/>
      <c r="K3" s="323"/>
      <c r="L3" s="323"/>
      <c r="M3" s="323"/>
      <c r="N3" s="323"/>
      <c r="O3" s="323"/>
      <c r="P3" s="321"/>
      <c r="Q3" s="321"/>
      <c r="R3" s="321"/>
      <c r="S3" s="321"/>
      <c r="T3" s="321"/>
      <c r="U3" s="321"/>
      <c r="V3" s="321"/>
      <c r="W3" s="321"/>
      <c r="X3" s="321"/>
      <c r="Y3" s="321"/>
      <c r="Z3" s="321"/>
    </row>
    <row r="4">
      <c r="A4" s="324" t="s">
        <v>208</v>
      </c>
      <c r="B4" s="325" t="s">
        <v>209</v>
      </c>
      <c r="C4" s="73"/>
      <c r="D4" s="325" t="s">
        <v>210</v>
      </c>
      <c r="E4" s="75"/>
      <c r="F4" s="75"/>
      <c r="G4" s="75"/>
      <c r="H4" s="75"/>
      <c r="I4" s="73"/>
      <c r="J4" s="325" t="s">
        <v>211</v>
      </c>
      <c r="K4" s="75"/>
      <c r="L4" s="75"/>
      <c r="M4" s="75"/>
      <c r="N4" s="75"/>
      <c r="O4" s="73"/>
      <c r="P4" s="321"/>
      <c r="Q4" s="321"/>
      <c r="R4" s="321"/>
      <c r="S4" s="321"/>
      <c r="T4" s="321"/>
      <c r="U4" s="321"/>
      <c r="V4" s="321"/>
      <c r="W4" s="321"/>
      <c r="X4" s="321"/>
      <c r="Y4" s="321"/>
      <c r="Z4" s="321"/>
    </row>
    <row r="5" ht="15.0" customHeight="1">
      <c r="A5" s="339">
        <v>5.0</v>
      </c>
      <c r="B5" s="340" t="s">
        <v>213</v>
      </c>
      <c r="C5" s="73"/>
      <c r="D5" s="341" t="s">
        <v>253</v>
      </c>
      <c r="E5" s="75"/>
      <c r="F5" s="75"/>
      <c r="G5" s="75"/>
      <c r="H5" s="75"/>
      <c r="I5" s="73"/>
      <c r="J5" s="340" t="s">
        <v>254</v>
      </c>
      <c r="K5" s="75"/>
      <c r="L5" s="75"/>
      <c r="M5" s="75"/>
      <c r="N5" s="75"/>
      <c r="O5" s="73"/>
      <c r="P5" s="321"/>
      <c r="Q5" s="321"/>
      <c r="R5" s="321"/>
      <c r="S5" s="321"/>
      <c r="T5" s="321"/>
      <c r="U5" s="321"/>
      <c r="V5" s="321"/>
      <c r="W5" s="321"/>
      <c r="X5" s="321"/>
      <c r="Y5" s="321"/>
      <c r="Z5" s="321"/>
    </row>
    <row r="6" ht="15.0" customHeight="1">
      <c r="A6" s="339">
        <v>4.0</v>
      </c>
      <c r="B6" s="340" t="s">
        <v>217</v>
      </c>
      <c r="C6" s="73"/>
      <c r="D6" s="341" t="s">
        <v>255</v>
      </c>
      <c r="E6" s="75"/>
      <c r="F6" s="75"/>
      <c r="G6" s="75"/>
      <c r="H6" s="75"/>
      <c r="I6" s="73"/>
      <c r="J6" s="340" t="s">
        <v>256</v>
      </c>
      <c r="K6" s="75"/>
      <c r="L6" s="75"/>
      <c r="M6" s="75"/>
      <c r="N6" s="75"/>
      <c r="O6" s="73"/>
      <c r="P6" s="321"/>
      <c r="Q6" s="321"/>
      <c r="R6" s="321"/>
      <c r="S6" s="321"/>
      <c r="T6" s="321"/>
      <c r="U6" s="321"/>
      <c r="V6" s="321"/>
      <c r="W6" s="321"/>
      <c r="X6" s="321"/>
      <c r="Y6" s="321"/>
      <c r="Z6" s="321"/>
    </row>
    <row r="7" ht="15.0" customHeight="1">
      <c r="A7" s="339">
        <v>3.0</v>
      </c>
      <c r="B7" s="340" t="s">
        <v>221</v>
      </c>
      <c r="C7" s="73"/>
      <c r="D7" s="341" t="s">
        <v>257</v>
      </c>
      <c r="E7" s="75"/>
      <c r="F7" s="75"/>
      <c r="G7" s="75"/>
      <c r="H7" s="75"/>
      <c r="I7" s="73"/>
      <c r="J7" s="340" t="s">
        <v>258</v>
      </c>
      <c r="K7" s="75"/>
      <c r="L7" s="75"/>
      <c r="M7" s="75"/>
      <c r="N7" s="75"/>
      <c r="O7" s="73"/>
      <c r="P7" s="321"/>
      <c r="Q7" s="321"/>
      <c r="R7" s="321"/>
      <c r="S7" s="321"/>
      <c r="T7" s="321"/>
      <c r="U7" s="321"/>
      <c r="V7" s="321"/>
      <c r="W7" s="321"/>
      <c r="X7" s="321"/>
      <c r="Y7" s="321"/>
      <c r="Z7" s="321"/>
    </row>
    <row r="8" ht="15.0" customHeight="1">
      <c r="A8" s="339">
        <v>2.0</v>
      </c>
      <c r="B8" s="340" t="s">
        <v>225</v>
      </c>
      <c r="C8" s="73"/>
      <c r="D8" s="341" t="s">
        <v>259</v>
      </c>
      <c r="E8" s="75"/>
      <c r="F8" s="75"/>
      <c r="G8" s="75"/>
      <c r="H8" s="75"/>
      <c r="I8" s="73"/>
      <c r="J8" s="340" t="s">
        <v>260</v>
      </c>
      <c r="K8" s="75"/>
      <c r="L8" s="75"/>
      <c r="M8" s="75"/>
      <c r="N8" s="75"/>
      <c r="O8" s="73"/>
      <c r="P8" s="321"/>
      <c r="Q8" s="321"/>
      <c r="R8" s="321"/>
      <c r="S8" s="321"/>
      <c r="T8" s="321"/>
      <c r="U8" s="321"/>
      <c r="V8" s="321"/>
      <c r="W8" s="321"/>
      <c r="X8" s="321"/>
      <c r="Y8" s="321"/>
      <c r="Z8" s="321"/>
    </row>
    <row r="9" ht="15.0" customHeight="1">
      <c r="A9" s="339">
        <v>1.0</v>
      </c>
      <c r="B9" s="340" t="s">
        <v>229</v>
      </c>
      <c r="C9" s="73"/>
      <c r="D9" s="341" t="s">
        <v>261</v>
      </c>
      <c r="E9" s="75"/>
      <c r="F9" s="75"/>
      <c r="G9" s="75"/>
      <c r="H9" s="75"/>
      <c r="I9" s="73"/>
      <c r="J9" s="340" t="s">
        <v>231</v>
      </c>
      <c r="K9" s="75"/>
      <c r="L9" s="75"/>
      <c r="M9" s="75"/>
      <c r="N9" s="75"/>
      <c r="O9" s="73"/>
      <c r="P9" s="321"/>
      <c r="Q9" s="321"/>
      <c r="R9" s="321"/>
      <c r="S9" s="321"/>
      <c r="T9" s="321"/>
      <c r="U9" s="321"/>
      <c r="V9" s="321"/>
      <c r="W9" s="321"/>
      <c r="X9" s="321"/>
      <c r="Y9" s="321"/>
      <c r="Z9" s="321"/>
    </row>
    <row r="10">
      <c r="A10" s="321"/>
      <c r="B10" s="321"/>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row>
    <row r="11">
      <c r="A11" s="322" t="s">
        <v>232</v>
      </c>
      <c r="P11" s="321"/>
      <c r="Q11" s="321"/>
      <c r="R11" s="321"/>
      <c r="S11" s="321"/>
      <c r="T11" s="321"/>
      <c r="U11" s="321"/>
      <c r="V11" s="321"/>
      <c r="W11" s="321"/>
      <c r="X11" s="321"/>
      <c r="Y11" s="321"/>
      <c r="Z11" s="321"/>
    </row>
    <row r="12">
      <c r="A12" s="323"/>
      <c r="B12" s="323"/>
      <c r="C12" s="323"/>
      <c r="D12" s="323"/>
      <c r="E12" s="323"/>
      <c r="F12" s="323"/>
      <c r="G12" s="323"/>
      <c r="H12" s="323"/>
      <c r="I12" s="323"/>
      <c r="J12" s="323"/>
      <c r="K12" s="323"/>
      <c r="L12" s="323"/>
      <c r="M12" s="323"/>
      <c r="N12" s="323"/>
      <c r="O12" s="323"/>
      <c r="P12" s="321"/>
      <c r="Q12" s="321"/>
      <c r="R12" s="321"/>
      <c r="S12" s="321"/>
      <c r="T12" s="321"/>
      <c r="U12" s="321"/>
      <c r="V12" s="321"/>
      <c r="W12" s="321"/>
      <c r="X12" s="321"/>
      <c r="Y12" s="321"/>
      <c r="Z12" s="321"/>
    </row>
    <row r="13">
      <c r="A13" s="333" t="s">
        <v>208</v>
      </c>
      <c r="B13" s="325" t="s">
        <v>233</v>
      </c>
      <c r="C13" s="73"/>
      <c r="D13" s="325" t="s">
        <v>262</v>
      </c>
      <c r="E13" s="75"/>
      <c r="F13" s="75"/>
      <c r="G13" s="75"/>
      <c r="H13" s="75"/>
      <c r="I13" s="73"/>
      <c r="J13" s="325" t="s">
        <v>263</v>
      </c>
      <c r="K13" s="75"/>
      <c r="L13" s="75"/>
      <c r="M13" s="75"/>
      <c r="N13" s="75"/>
      <c r="O13" s="73"/>
      <c r="P13" s="321"/>
      <c r="Q13" s="321"/>
      <c r="R13" s="321"/>
      <c r="S13" s="321"/>
      <c r="T13" s="321"/>
      <c r="U13" s="321"/>
      <c r="V13" s="321"/>
      <c r="W13" s="321"/>
      <c r="X13" s="321"/>
      <c r="Y13" s="321"/>
      <c r="Z13" s="321"/>
    </row>
    <row r="14">
      <c r="A14" s="342">
        <v>5.0</v>
      </c>
      <c r="B14" s="343" t="s">
        <v>236</v>
      </c>
      <c r="C14" s="73"/>
      <c r="D14" s="344" t="s">
        <v>264</v>
      </c>
      <c r="E14" s="75"/>
      <c r="F14" s="75"/>
      <c r="G14" s="75"/>
      <c r="H14" s="75"/>
      <c r="I14" s="73"/>
      <c r="J14" s="343" t="s">
        <v>265</v>
      </c>
      <c r="K14" s="75"/>
      <c r="L14" s="75"/>
      <c r="M14" s="75"/>
      <c r="N14" s="75"/>
      <c r="O14" s="73"/>
      <c r="P14" s="321"/>
      <c r="Q14" s="321"/>
      <c r="R14" s="321"/>
      <c r="S14" s="321"/>
      <c r="T14" s="321"/>
      <c r="U14" s="321"/>
      <c r="V14" s="321"/>
      <c r="W14" s="321"/>
      <c r="X14" s="321"/>
      <c r="Y14" s="321"/>
      <c r="Z14" s="321"/>
    </row>
    <row r="15">
      <c r="A15" s="342">
        <v>4.0</v>
      </c>
      <c r="B15" s="343" t="s">
        <v>239</v>
      </c>
      <c r="C15" s="73"/>
      <c r="D15" s="344" t="s">
        <v>266</v>
      </c>
      <c r="E15" s="75"/>
      <c r="F15" s="75"/>
      <c r="G15" s="75"/>
      <c r="H15" s="75"/>
      <c r="I15" s="73"/>
      <c r="J15" s="343" t="s">
        <v>265</v>
      </c>
      <c r="K15" s="75"/>
      <c r="L15" s="75"/>
      <c r="M15" s="75"/>
      <c r="N15" s="75"/>
      <c r="O15" s="73"/>
      <c r="P15" s="321"/>
      <c r="Q15" s="321"/>
      <c r="R15" s="321"/>
      <c r="S15" s="321"/>
      <c r="T15" s="321"/>
      <c r="U15" s="321"/>
      <c r="V15" s="321"/>
      <c r="W15" s="321"/>
      <c r="X15" s="321"/>
      <c r="Y15" s="321"/>
      <c r="Z15" s="321"/>
    </row>
    <row r="16">
      <c r="A16" s="342">
        <v>3.0</v>
      </c>
      <c r="B16" s="343" t="s">
        <v>242</v>
      </c>
      <c r="C16" s="73"/>
      <c r="D16" s="344" t="s">
        <v>267</v>
      </c>
      <c r="E16" s="75"/>
      <c r="F16" s="75"/>
      <c r="G16" s="75"/>
      <c r="H16" s="75"/>
      <c r="I16" s="73"/>
      <c r="J16" s="343" t="s">
        <v>265</v>
      </c>
      <c r="K16" s="75"/>
      <c r="L16" s="75"/>
      <c r="M16" s="75"/>
      <c r="N16" s="75"/>
      <c r="O16" s="73"/>
      <c r="P16" s="321"/>
      <c r="Q16" s="321"/>
      <c r="R16" s="321"/>
      <c r="S16" s="321"/>
      <c r="T16" s="321"/>
      <c r="U16" s="321"/>
      <c r="V16" s="321"/>
      <c r="W16" s="321"/>
      <c r="X16" s="321"/>
      <c r="Y16" s="321"/>
      <c r="Z16" s="321"/>
    </row>
    <row r="17">
      <c r="A17" s="321"/>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row>
    <row r="18">
      <c r="A18" s="322" t="s">
        <v>251</v>
      </c>
      <c r="Q18" s="321"/>
      <c r="R18" s="321"/>
      <c r="S18" s="321"/>
      <c r="T18" s="321"/>
      <c r="U18" s="321"/>
      <c r="V18" s="321"/>
      <c r="W18" s="321"/>
      <c r="X18" s="321"/>
      <c r="Y18" s="321"/>
      <c r="Z18" s="321"/>
    </row>
    <row r="19">
      <c r="A19" s="321"/>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row>
    <row r="20">
      <c r="A20" s="321"/>
      <c r="B20" s="32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row>
    <row r="21" ht="15.75" customHeight="1">
      <c r="A21" s="321"/>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row>
    <row r="22" ht="15.75" customHeight="1">
      <c r="A22" s="321"/>
      <c r="B22" s="321"/>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row>
    <row r="23" ht="15.75" customHeight="1">
      <c r="A23" s="321"/>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row>
    <row r="24" ht="15.75" customHeight="1">
      <c r="A24" s="321"/>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row>
    <row r="25" ht="15.75" customHeight="1">
      <c r="A25" s="321"/>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row>
    <row r="26" ht="15.75" customHeight="1">
      <c r="A26" s="321"/>
      <c r="B26" s="321"/>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row>
    <row r="27" ht="15.75" customHeight="1">
      <c r="A27" s="321"/>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row>
    <row r="28" ht="15.75" customHeight="1">
      <c r="A28" s="321"/>
      <c r="B28" s="321"/>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row>
    <row r="29" ht="15.75" customHeight="1">
      <c r="A29" s="321"/>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row>
    <row r="30" ht="15.75" customHeight="1">
      <c r="A30" s="321"/>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row>
    <row r="31" ht="15.75" customHeight="1">
      <c r="A31" s="321"/>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row>
    <row r="32" ht="15.75" customHeight="1">
      <c r="A32" s="321"/>
      <c r="B32" s="32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row>
    <row r="33" ht="15.75" customHeight="1">
      <c r="A33" s="321"/>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row>
    <row r="34" ht="15.75" customHeight="1">
      <c r="A34" s="321"/>
      <c r="B34" s="321"/>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row>
    <row r="35" ht="15.75" customHeight="1">
      <c r="A35" s="321"/>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row>
    <row r="36" ht="15.75" customHeight="1">
      <c r="A36" s="321"/>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row>
    <row r="37" ht="15.75" customHeight="1">
      <c r="A37" s="321"/>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row>
    <row r="38" ht="15.75" customHeight="1">
      <c r="A38" s="321"/>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row>
    <row r="39" ht="15.75" customHeight="1">
      <c r="A39" s="321"/>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row>
    <row r="40" ht="15.75" customHeight="1">
      <c r="A40" s="321"/>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row>
    <row r="41" ht="15.75" customHeight="1">
      <c r="A41" s="321"/>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row>
    <row r="42" ht="15.75" customHeight="1">
      <c r="A42" s="321"/>
      <c r="B42" s="321"/>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row>
    <row r="43" ht="15.75" customHeight="1">
      <c r="A43" s="321"/>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row>
    <row r="44" ht="15.75" customHeight="1">
      <c r="A44" s="321"/>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row>
    <row r="45" ht="15.75" customHeight="1">
      <c r="A45" s="321"/>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row>
    <row r="46" ht="15.75" customHeight="1">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row>
    <row r="47" ht="15.75" customHeight="1">
      <c r="A47" s="321"/>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row>
    <row r="48" ht="15.75" customHeight="1">
      <c r="A48" s="321"/>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row>
    <row r="49" ht="15.75" customHeight="1">
      <c r="A49" s="321"/>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row>
    <row r="50" ht="15.75" customHeight="1">
      <c r="A50" s="323"/>
      <c r="B50" s="323"/>
      <c r="C50" s="323"/>
      <c r="D50" s="323"/>
      <c r="E50" s="323"/>
      <c r="F50" s="323"/>
      <c r="G50" s="323"/>
      <c r="H50" s="323"/>
      <c r="I50" s="323"/>
      <c r="J50" s="323"/>
      <c r="K50" s="323"/>
      <c r="L50" s="323"/>
      <c r="M50" s="323"/>
      <c r="N50" s="323"/>
      <c r="O50" s="323"/>
      <c r="P50" s="323"/>
      <c r="Q50" s="323"/>
      <c r="R50" s="323"/>
      <c r="S50" s="323"/>
      <c r="T50" s="323"/>
      <c r="U50" s="323"/>
      <c r="V50" s="323"/>
      <c r="W50" s="323"/>
      <c r="X50" s="321"/>
      <c r="Y50" s="321"/>
      <c r="Z50" s="321"/>
    </row>
    <row r="51" ht="15.75" customHeight="1">
      <c r="A51" s="345" t="s">
        <v>268</v>
      </c>
      <c r="B51" s="346" t="s">
        <v>269</v>
      </c>
      <c r="C51" s="347"/>
      <c r="D51" s="347"/>
      <c r="E51" s="347"/>
      <c r="F51" s="347"/>
      <c r="G51" s="347"/>
      <c r="H51" s="347"/>
      <c r="I51" s="347"/>
      <c r="J51" s="347"/>
      <c r="K51" s="348"/>
      <c r="L51" s="349" t="s">
        <v>270</v>
      </c>
      <c r="M51" s="73"/>
      <c r="N51" s="349" t="s">
        <v>271</v>
      </c>
      <c r="O51" s="73"/>
      <c r="P51" s="349" t="s">
        <v>272</v>
      </c>
      <c r="Q51" s="73"/>
      <c r="R51" s="349" t="s">
        <v>273</v>
      </c>
      <c r="S51" s="73"/>
      <c r="T51" s="349" t="s">
        <v>274</v>
      </c>
      <c r="U51" s="73"/>
      <c r="V51" s="349" t="s">
        <v>275</v>
      </c>
      <c r="W51" s="73"/>
      <c r="X51" s="321"/>
      <c r="Y51" s="321"/>
      <c r="Z51" s="321"/>
    </row>
    <row r="52" ht="15.75" customHeight="1">
      <c r="A52" s="350"/>
      <c r="B52" s="351"/>
      <c r="K52" s="352"/>
      <c r="L52" s="353" t="s">
        <v>276</v>
      </c>
      <c r="M52" s="73"/>
      <c r="N52" s="353" t="s">
        <v>276</v>
      </c>
      <c r="O52" s="73"/>
      <c r="P52" s="353" t="s">
        <v>276</v>
      </c>
      <c r="Q52" s="73"/>
      <c r="R52" s="353" t="s">
        <v>276</v>
      </c>
      <c r="S52" s="73"/>
      <c r="T52" s="353" t="s">
        <v>276</v>
      </c>
      <c r="U52" s="73"/>
      <c r="V52" s="353" t="s">
        <v>276</v>
      </c>
      <c r="W52" s="73"/>
      <c r="X52" s="321"/>
      <c r="Y52" s="321"/>
      <c r="Z52" s="321"/>
    </row>
    <row r="53" ht="15.75" customHeight="1">
      <c r="A53" s="354"/>
      <c r="B53" s="355"/>
      <c r="C53" s="11"/>
      <c r="D53" s="11"/>
      <c r="E53" s="11"/>
      <c r="F53" s="11"/>
      <c r="G53" s="11"/>
      <c r="H53" s="11"/>
      <c r="I53" s="11"/>
      <c r="J53" s="11"/>
      <c r="K53" s="356"/>
      <c r="L53" s="357" t="s">
        <v>277</v>
      </c>
      <c r="M53" s="357" t="s">
        <v>278</v>
      </c>
      <c r="N53" s="357" t="s">
        <v>277</v>
      </c>
      <c r="O53" s="357" t="s">
        <v>278</v>
      </c>
      <c r="P53" s="357" t="s">
        <v>277</v>
      </c>
      <c r="Q53" s="357" t="s">
        <v>278</v>
      </c>
      <c r="R53" s="357" t="s">
        <v>277</v>
      </c>
      <c r="S53" s="357" t="s">
        <v>278</v>
      </c>
      <c r="T53" s="357" t="s">
        <v>277</v>
      </c>
      <c r="U53" s="357" t="s">
        <v>278</v>
      </c>
      <c r="V53" s="357" t="s">
        <v>277</v>
      </c>
      <c r="W53" s="357" t="s">
        <v>278</v>
      </c>
      <c r="X53" s="321"/>
      <c r="Y53" s="321"/>
      <c r="Z53" s="321"/>
    </row>
    <row r="54" ht="15.75" customHeight="1">
      <c r="A54" s="357">
        <v>1.0</v>
      </c>
      <c r="B54" s="358" t="s">
        <v>279</v>
      </c>
      <c r="C54" s="75"/>
      <c r="D54" s="75"/>
      <c r="E54" s="75"/>
      <c r="F54" s="75"/>
      <c r="G54" s="75"/>
      <c r="H54" s="75"/>
      <c r="I54" s="75"/>
      <c r="J54" s="75"/>
      <c r="K54" s="73"/>
      <c r="L54" s="323"/>
      <c r="M54" s="323"/>
      <c r="N54" s="323"/>
      <c r="O54" s="323"/>
      <c r="P54" s="323"/>
      <c r="Q54" s="323"/>
      <c r="R54" s="323"/>
      <c r="S54" s="323"/>
      <c r="T54" s="323"/>
      <c r="U54" s="323"/>
      <c r="V54" s="323"/>
      <c r="W54" s="323"/>
      <c r="X54" s="322"/>
      <c r="Y54" s="322"/>
      <c r="Z54" s="322"/>
    </row>
    <row r="55" ht="15.75" customHeight="1">
      <c r="A55" s="357">
        <v>2.0</v>
      </c>
      <c r="B55" s="358" t="s">
        <v>280</v>
      </c>
      <c r="C55" s="75"/>
      <c r="D55" s="75"/>
      <c r="E55" s="75"/>
      <c r="F55" s="75"/>
      <c r="G55" s="75"/>
      <c r="H55" s="75"/>
      <c r="I55" s="75"/>
      <c r="J55" s="75"/>
      <c r="K55" s="73"/>
      <c r="L55" s="323"/>
      <c r="M55" s="323"/>
      <c r="N55" s="323"/>
      <c r="O55" s="323"/>
      <c r="P55" s="323"/>
      <c r="Q55" s="323"/>
      <c r="R55" s="323"/>
      <c r="S55" s="323"/>
      <c r="T55" s="323"/>
      <c r="U55" s="323"/>
      <c r="V55" s="323"/>
      <c r="W55" s="323"/>
      <c r="X55" s="322"/>
      <c r="Y55" s="322"/>
      <c r="Z55" s="322"/>
    </row>
    <row r="56" ht="15.75" customHeight="1">
      <c r="A56" s="357">
        <v>3.0</v>
      </c>
      <c r="B56" s="358" t="s">
        <v>281</v>
      </c>
      <c r="C56" s="75"/>
      <c r="D56" s="75"/>
      <c r="E56" s="75"/>
      <c r="F56" s="75"/>
      <c r="G56" s="75"/>
      <c r="H56" s="75"/>
      <c r="I56" s="75"/>
      <c r="J56" s="75"/>
      <c r="K56" s="73"/>
      <c r="L56" s="323"/>
      <c r="M56" s="323"/>
      <c r="N56" s="323"/>
      <c r="O56" s="323"/>
      <c r="P56" s="323"/>
      <c r="Q56" s="323"/>
      <c r="R56" s="323"/>
      <c r="S56" s="323"/>
      <c r="T56" s="323"/>
      <c r="U56" s="323"/>
      <c r="V56" s="323"/>
      <c r="W56" s="323"/>
      <c r="X56" s="322"/>
      <c r="Y56" s="322"/>
      <c r="Z56" s="322"/>
    </row>
    <row r="57" ht="15.75" customHeight="1">
      <c r="A57" s="357">
        <v>4.0</v>
      </c>
      <c r="B57" s="358" t="s">
        <v>282</v>
      </c>
      <c r="C57" s="75"/>
      <c r="D57" s="75"/>
      <c r="E57" s="75"/>
      <c r="F57" s="75"/>
      <c r="G57" s="75"/>
      <c r="H57" s="75"/>
      <c r="I57" s="75"/>
      <c r="J57" s="75"/>
      <c r="K57" s="73"/>
      <c r="L57" s="323"/>
      <c r="M57" s="323"/>
      <c r="N57" s="323"/>
      <c r="O57" s="323"/>
      <c r="P57" s="323"/>
      <c r="Q57" s="323"/>
      <c r="R57" s="323"/>
      <c r="S57" s="323"/>
      <c r="T57" s="323"/>
      <c r="U57" s="323"/>
      <c r="V57" s="323"/>
      <c r="W57" s="323"/>
      <c r="X57" s="322"/>
      <c r="Y57" s="322"/>
      <c r="Z57" s="322"/>
    </row>
    <row r="58" ht="15.75" customHeight="1">
      <c r="A58" s="357">
        <v>5.0</v>
      </c>
      <c r="B58" s="358" t="s">
        <v>283</v>
      </c>
      <c r="C58" s="75"/>
      <c r="D58" s="75"/>
      <c r="E58" s="75"/>
      <c r="F58" s="75"/>
      <c r="G58" s="75"/>
      <c r="H58" s="75"/>
      <c r="I58" s="75"/>
      <c r="J58" s="75"/>
      <c r="K58" s="73"/>
      <c r="L58" s="323"/>
      <c r="M58" s="323"/>
      <c r="N58" s="323"/>
      <c r="O58" s="323"/>
      <c r="P58" s="323"/>
      <c r="Q58" s="323"/>
      <c r="R58" s="323"/>
      <c r="S58" s="323"/>
      <c r="T58" s="323"/>
      <c r="U58" s="323"/>
      <c r="V58" s="323"/>
      <c r="W58" s="323"/>
      <c r="X58" s="322"/>
      <c r="Y58" s="322"/>
      <c r="Z58" s="322"/>
    </row>
    <row r="59" ht="15.75" customHeight="1">
      <c r="A59" s="357">
        <v>6.0</v>
      </c>
      <c r="B59" s="358" t="s">
        <v>284</v>
      </c>
      <c r="C59" s="75"/>
      <c r="D59" s="75"/>
      <c r="E59" s="75"/>
      <c r="F59" s="75"/>
      <c r="G59" s="75"/>
      <c r="H59" s="75"/>
      <c r="I59" s="75"/>
      <c r="J59" s="75"/>
      <c r="K59" s="73"/>
      <c r="L59" s="323"/>
      <c r="M59" s="323"/>
      <c r="N59" s="323"/>
      <c r="O59" s="323"/>
      <c r="P59" s="323"/>
      <c r="Q59" s="323"/>
      <c r="R59" s="323"/>
      <c r="S59" s="323"/>
      <c r="T59" s="323"/>
      <c r="U59" s="323"/>
      <c r="V59" s="323"/>
      <c r="W59" s="323"/>
      <c r="X59" s="322"/>
      <c r="Y59" s="322"/>
      <c r="Z59" s="322"/>
    </row>
    <row r="60" ht="15.75" customHeight="1">
      <c r="A60" s="357">
        <v>7.0</v>
      </c>
      <c r="B60" s="358" t="s">
        <v>285</v>
      </c>
      <c r="C60" s="75"/>
      <c r="D60" s="75"/>
      <c r="E60" s="75"/>
      <c r="F60" s="75"/>
      <c r="G60" s="75"/>
      <c r="H60" s="75"/>
      <c r="I60" s="75"/>
      <c r="J60" s="75"/>
      <c r="K60" s="73"/>
      <c r="L60" s="323"/>
      <c r="M60" s="323"/>
      <c r="N60" s="323"/>
      <c r="O60" s="323"/>
      <c r="P60" s="323"/>
      <c r="Q60" s="323"/>
      <c r="R60" s="323"/>
      <c r="S60" s="323"/>
      <c r="T60" s="323"/>
      <c r="U60" s="323"/>
      <c r="V60" s="323"/>
      <c r="W60" s="323"/>
      <c r="X60" s="322"/>
      <c r="Y60" s="322"/>
      <c r="Z60" s="322"/>
    </row>
    <row r="61" ht="15.75" customHeight="1">
      <c r="A61" s="357">
        <v>8.0</v>
      </c>
      <c r="B61" s="358" t="s">
        <v>286</v>
      </c>
      <c r="C61" s="75"/>
      <c r="D61" s="75"/>
      <c r="E61" s="75"/>
      <c r="F61" s="75"/>
      <c r="G61" s="75"/>
      <c r="H61" s="75"/>
      <c r="I61" s="75"/>
      <c r="J61" s="75"/>
      <c r="K61" s="73"/>
      <c r="L61" s="323"/>
      <c r="M61" s="323"/>
      <c r="N61" s="323"/>
      <c r="O61" s="323"/>
      <c r="P61" s="323"/>
      <c r="Q61" s="323"/>
      <c r="R61" s="323"/>
      <c r="S61" s="323"/>
      <c r="T61" s="323"/>
      <c r="U61" s="323"/>
      <c r="V61" s="323"/>
      <c r="W61" s="323"/>
      <c r="X61" s="322"/>
      <c r="Y61" s="322"/>
      <c r="Z61" s="322"/>
    </row>
    <row r="62" ht="15.75" customHeight="1">
      <c r="A62" s="357">
        <v>9.0</v>
      </c>
      <c r="B62" s="358" t="s">
        <v>287</v>
      </c>
      <c r="C62" s="75"/>
      <c r="D62" s="75"/>
      <c r="E62" s="75"/>
      <c r="F62" s="75"/>
      <c r="G62" s="75"/>
      <c r="H62" s="75"/>
      <c r="I62" s="75"/>
      <c r="J62" s="75"/>
      <c r="K62" s="73"/>
      <c r="L62" s="323"/>
      <c r="M62" s="323"/>
      <c r="N62" s="323"/>
      <c r="O62" s="323"/>
      <c r="P62" s="323"/>
      <c r="Q62" s="323"/>
      <c r="R62" s="323"/>
      <c r="S62" s="323"/>
      <c r="T62" s="323"/>
      <c r="U62" s="323"/>
      <c r="V62" s="323"/>
      <c r="W62" s="323"/>
      <c r="X62" s="322"/>
      <c r="Y62" s="322"/>
      <c r="Z62" s="322"/>
    </row>
    <row r="63" ht="15.75" customHeight="1">
      <c r="A63" s="357">
        <v>10.0</v>
      </c>
      <c r="B63" s="358" t="s">
        <v>288</v>
      </c>
      <c r="C63" s="75"/>
      <c r="D63" s="75"/>
      <c r="E63" s="75"/>
      <c r="F63" s="75"/>
      <c r="G63" s="75"/>
      <c r="H63" s="75"/>
      <c r="I63" s="75"/>
      <c r="J63" s="75"/>
      <c r="K63" s="73"/>
      <c r="L63" s="323"/>
      <c r="M63" s="323"/>
      <c r="N63" s="323"/>
      <c r="O63" s="323"/>
      <c r="P63" s="323"/>
      <c r="Q63" s="323"/>
      <c r="R63" s="323"/>
      <c r="S63" s="323"/>
      <c r="T63" s="323"/>
      <c r="U63" s="323"/>
      <c r="V63" s="323"/>
      <c r="W63" s="323"/>
      <c r="X63" s="322"/>
      <c r="Y63" s="322"/>
      <c r="Z63" s="322"/>
    </row>
    <row r="64" ht="15.75" customHeight="1">
      <c r="A64" s="357">
        <v>11.0</v>
      </c>
      <c r="B64" s="358" t="s">
        <v>289</v>
      </c>
      <c r="C64" s="75"/>
      <c r="D64" s="75"/>
      <c r="E64" s="75"/>
      <c r="F64" s="75"/>
      <c r="G64" s="75"/>
      <c r="H64" s="75"/>
      <c r="I64" s="75"/>
      <c r="J64" s="75"/>
      <c r="K64" s="73"/>
      <c r="L64" s="323"/>
      <c r="M64" s="323"/>
      <c r="N64" s="323"/>
      <c r="O64" s="323"/>
      <c r="P64" s="323"/>
      <c r="Q64" s="323"/>
      <c r="R64" s="323"/>
      <c r="S64" s="323"/>
      <c r="T64" s="323"/>
      <c r="U64" s="323"/>
      <c r="V64" s="323"/>
      <c r="W64" s="323"/>
      <c r="X64" s="322"/>
      <c r="Y64" s="322"/>
      <c r="Z64" s="322"/>
    </row>
    <row r="65" ht="15.75" customHeight="1">
      <c r="A65" s="357">
        <v>12.0</v>
      </c>
      <c r="B65" s="358" t="s">
        <v>290</v>
      </c>
      <c r="C65" s="75"/>
      <c r="D65" s="75"/>
      <c r="E65" s="75"/>
      <c r="F65" s="75"/>
      <c r="G65" s="75"/>
      <c r="H65" s="75"/>
      <c r="I65" s="75"/>
      <c r="J65" s="75"/>
      <c r="K65" s="73"/>
      <c r="L65" s="323"/>
      <c r="M65" s="323"/>
      <c r="N65" s="323"/>
      <c r="O65" s="323"/>
      <c r="P65" s="323"/>
      <c r="Q65" s="323"/>
      <c r="R65" s="323"/>
      <c r="S65" s="323"/>
      <c r="T65" s="323"/>
      <c r="U65" s="323"/>
      <c r="V65" s="323"/>
      <c r="W65" s="323"/>
      <c r="X65" s="322"/>
      <c r="Y65" s="322"/>
      <c r="Z65" s="322"/>
    </row>
    <row r="66" ht="15.75" customHeight="1">
      <c r="A66" s="357">
        <v>13.0</v>
      </c>
      <c r="B66" s="358" t="s">
        <v>291</v>
      </c>
      <c r="C66" s="75"/>
      <c r="D66" s="75"/>
      <c r="E66" s="75"/>
      <c r="F66" s="75"/>
      <c r="G66" s="75"/>
      <c r="H66" s="75"/>
      <c r="I66" s="75"/>
      <c r="J66" s="75"/>
      <c r="K66" s="73"/>
      <c r="L66" s="323"/>
      <c r="M66" s="323"/>
      <c r="N66" s="323"/>
      <c r="O66" s="323"/>
      <c r="P66" s="323"/>
      <c r="Q66" s="323"/>
      <c r="R66" s="323"/>
      <c r="S66" s="323"/>
      <c r="T66" s="323"/>
      <c r="U66" s="323"/>
      <c r="V66" s="323"/>
      <c r="W66" s="323"/>
      <c r="X66" s="322"/>
      <c r="Y66" s="322"/>
      <c r="Z66" s="322"/>
    </row>
    <row r="67" ht="15.75" customHeight="1">
      <c r="A67" s="357">
        <v>14.0</v>
      </c>
      <c r="B67" s="359" t="s">
        <v>292</v>
      </c>
      <c r="C67" s="75"/>
      <c r="D67" s="75"/>
      <c r="E67" s="75"/>
      <c r="F67" s="75"/>
      <c r="G67" s="75"/>
      <c r="H67" s="75"/>
      <c r="I67" s="75"/>
      <c r="J67" s="75"/>
      <c r="K67" s="73"/>
      <c r="L67" s="323"/>
      <c r="M67" s="323"/>
      <c r="N67" s="323"/>
      <c r="O67" s="323"/>
      <c r="P67" s="323"/>
      <c r="Q67" s="323"/>
      <c r="R67" s="323"/>
      <c r="S67" s="323"/>
      <c r="T67" s="323"/>
      <c r="U67" s="323"/>
      <c r="V67" s="323"/>
      <c r="W67" s="323"/>
      <c r="X67" s="322"/>
      <c r="Y67" s="322"/>
      <c r="Z67" s="322"/>
    </row>
    <row r="68" ht="15.75" customHeight="1">
      <c r="A68" s="357">
        <v>15.0</v>
      </c>
      <c r="B68" s="358" t="s">
        <v>293</v>
      </c>
      <c r="C68" s="75"/>
      <c r="D68" s="75"/>
      <c r="E68" s="75"/>
      <c r="F68" s="75"/>
      <c r="G68" s="75"/>
      <c r="H68" s="75"/>
      <c r="I68" s="75"/>
      <c r="J68" s="75"/>
      <c r="K68" s="73"/>
      <c r="L68" s="323"/>
      <c r="M68" s="323"/>
      <c r="N68" s="323"/>
      <c r="O68" s="323"/>
      <c r="P68" s="323"/>
      <c r="Q68" s="323"/>
      <c r="R68" s="323"/>
      <c r="S68" s="323"/>
      <c r="T68" s="323"/>
      <c r="U68" s="323"/>
      <c r="V68" s="323"/>
      <c r="W68" s="323"/>
      <c r="X68" s="322"/>
      <c r="Y68" s="322"/>
      <c r="Z68" s="322"/>
    </row>
    <row r="69" ht="15.75" customHeight="1">
      <c r="A69" s="357">
        <v>16.0</v>
      </c>
      <c r="B69" s="360" t="s">
        <v>294</v>
      </c>
      <c r="C69" s="75"/>
      <c r="D69" s="75"/>
      <c r="E69" s="75"/>
      <c r="F69" s="75"/>
      <c r="G69" s="75"/>
      <c r="H69" s="75"/>
      <c r="I69" s="75"/>
      <c r="J69" s="75"/>
      <c r="K69" s="73"/>
      <c r="L69" s="323"/>
      <c r="M69" s="323"/>
      <c r="N69" s="323"/>
      <c r="O69" s="323"/>
      <c r="P69" s="323"/>
      <c r="Q69" s="323"/>
      <c r="R69" s="323"/>
      <c r="S69" s="323"/>
      <c r="T69" s="323"/>
      <c r="U69" s="323"/>
      <c r="V69" s="323"/>
      <c r="W69" s="323"/>
      <c r="X69" s="322"/>
      <c r="Y69" s="322"/>
      <c r="Z69" s="322"/>
    </row>
    <row r="70" ht="15.75" customHeight="1">
      <c r="A70" s="357">
        <v>17.0</v>
      </c>
      <c r="B70" s="358" t="s">
        <v>295</v>
      </c>
      <c r="C70" s="75"/>
      <c r="D70" s="75"/>
      <c r="E70" s="75"/>
      <c r="F70" s="75"/>
      <c r="G70" s="75"/>
      <c r="H70" s="75"/>
      <c r="I70" s="75"/>
      <c r="J70" s="75"/>
      <c r="K70" s="73"/>
      <c r="L70" s="323"/>
      <c r="M70" s="323"/>
      <c r="N70" s="323"/>
      <c r="O70" s="323"/>
      <c r="P70" s="323"/>
      <c r="Q70" s="323"/>
      <c r="R70" s="323"/>
      <c r="S70" s="323"/>
      <c r="T70" s="323"/>
      <c r="U70" s="323"/>
      <c r="V70" s="323"/>
      <c r="W70" s="323"/>
      <c r="X70" s="322"/>
      <c r="Y70" s="322"/>
      <c r="Z70" s="322"/>
    </row>
    <row r="71" ht="15.75" customHeight="1">
      <c r="A71" s="357">
        <v>18.0</v>
      </c>
      <c r="B71" s="358" t="s">
        <v>296</v>
      </c>
      <c r="C71" s="75"/>
      <c r="D71" s="75"/>
      <c r="E71" s="75"/>
      <c r="F71" s="75"/>
      <c r="G71" s="75"/>
      <c r="H71" s="75"/>
      <c r="I71" s="75"/>
      <c r="J71" s="75"/>
      <c r="K71" s="73"/>
      <c r="L71" s="323"/>
      <c r="M71" s="323"/>
      <c r="N71" s="323"/>
      <c r="O71" s="323"/>
      <c r="P71" s="323"/>
      <c r="Q71" s="323"/>
      <c r="R71" s="323"/>
      <c r="S71" s="323"/>
      <c r="T71" s="323"/>
      <c r="U71" s="323"/>
      <c r="V71" s="323"/>
      <c r="W71" s="323"/>
      <c r="X71" s="322"/>
      <c r="Y71" s="322"/>
      <c r="Z71" s="322"/>
    </row>
    <row r="72" ht="15.75" customHeight="1">
      <c r="A72" s="357">
        <v>19.0</v>
      </c>
      <c r="B72" s="359" t="s">
        <v>297</v>
      </c>
      <c r="C72" s="75"/>
      <c r="D72" s="75"/>
      <c r="E72" s="75"/>
      <c r="F72" s="75"/>
      <c r="G72" s="75"/>
      <c r="H72" s="75"/>
      <c r="I72" s="75"/>
      <c r="J72" s="75"/>
      <c r="K72" s="73"/>
      <c r="L72" s="323"/>
      <c r="M72" s="323"/>
      <c r="N72" s="323"/>
      <c r="O72" s="323"/>
      <c r="P72" s="323"/>
      <c r="Q72" s="323"/>
      <c r="R72" s="323"/>
      <c r="S72" s="323"/>
      <c r="T72" s="323"/>
      <c r="U72" s="323"/>
      <c r="V72" s="323"/>
      <c r="W72" s="323"/>
      <c r="X72" s="322"/>
      <c r="Y72" s="322"/>
      <c r="Z72" s="322"/>
    </row>
    <row r="73" ht="15.75" customHeight="1">
      <c r="A73" s="361" t="s">
        <v>298</v>
      </c>
      <c r="B73" s="347"/>
      <c r="C73" s="347"/>
      <c r="D73" s="347"/>
      <c r="E73" s="347"/>
      <c r="F73" s="347"/>
      <c r="G73" s="347"/>
      <c r="H73" s="347"/>
      <c r="I73" s="347"/>
      <c r="J73" s="347"/>
      <c r="K73" s="348"/>
      <c r="L73" s="357">
        <f t="shared" ref="L73:W73" si="1">SUM(L54:L72)</f>
        <v>0</v>
      </c>
      <c r="M73" s="357">
        <f t="shared" si="1"/>
        <v>0</v>
      </c>
      <c r="N73" s="357">
        <f t="shared" si="1"/>
        <v>0</v>
      </c>
      <c r="O73" s="357">
        <f t="shared" si="1"/>
        <v>0</v>
      </c>
      <c r="P73" s="357">
        <f t="shared" si="1"/>
        <v>0</v>
      </c>
      <c r="Q73" s="357">
        <f t="shared" si="1"/>
        <v>0</v>
      </c>
      <c r="R73" s="357">
        <f t="shared" si="1"/>
        <v>0</v>
      </c>
      <c r="S73" s="357">
        <f t="shared" si="1"/>
        <v>0</v>
      </c>
      <c r="T73" s="357">
        <f t="shared" si="1"/>
        <v>0</v>
      </c>
      <c r="U73" s="357">
        <f t="shared" si="1"/>
        <v>0</v>
      </c>
      <c r="V73" s="357">
        <f t="shared" si="1"/>
        <v>0</v>
      </c>
      <c r="W73" s="357">
        <f t="shared" si="1"/>
        <v>0</v>
      </c>
      <c r="X73" s="321"/>
      <c r="Y73" s="321"/>
      <c r="Z73" s="321"/>
    </row>
    <row r="74" ht="15.75" customHeight="1">
      <c r="A74" s="321"/>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row>
    <row r="75" ht="15.75" customHeight="1">
      <c r="A75" s="321"/>
      <c r="B75" s="321"/>
      <c r="C75" s="321"/>
      <c r="D75" s="321"/>
      <c r="E75" s="321"/>
      <c r="F75" s="321"/>
      <c r="G75" s="321"/>
      <c r="H75" s="321"/>
      <c r="I75" s="321"/>
      <c r="J75" s="321"/>
      <c r="K75" s="321"/>
      <c r="L75" s="321"/>
      <c r="M75" s="321"/>
      <c r="N75" s="321"/>
      <c r="O75" s="321"/>
      <c r="P75" s="321"/>
      <c r="Q75" s="321"/>
      <c r="R75" s="321"/>
      <c r="S75" s="321"/>
      <c r="T75" s="321"/>
      <c r="U75" s="321"/>
      <c r="V75" s="321"/>
      <c r="W75" s="321"/>
      <c r="X75" s="321"/>
      <c r="Y75" s="321"/>
      <c r="Z75" s="321"/>
    </row>
    <row r="76" ht="15.75" customHeight="1">
      <c r="A76" s="362"/>
      <c r="B76" s="356"/>
      <c r="C76" s="363" t="s">
        <v>299</v>
      </c>
      <c r="D76" s="356"/>
      <c r="E76" s="363" t="s">
        <v>300</v>
      </c>
      <c r="F76" s="356"/>
      <c r="G76" s="321"/>
      <c r="H76" s="321"/>
      <c r="I76" s="321"/>
      <c r="J76" s="321"/>
      <c r="K76" s="321"/>
      <c r="L76" s="321"/>
      <c r="M76" s="321"/>
      <c r="N76" s="321"/>
      <c r="O76" s="321"/>
      <c r="P76" s="321"/>
      <c r="Q76" s="321"/>
      <c r="R76" s="321"/>
      <c r="S76" s="321"/>
      <c r="T76" s="321"/>
      <c r="U76" s="321"/>
      <c r="V76" s="321"/>
      <c r="W76" s="321"/>
      <c r="X76" s="321"/>
      <c r="Y76" s="321"/>
      <c r="Z76" s="321"/>
    </row>
    <row r="77" ht="15.75" customHeight="1">
      <c r="A77" s="364" t="s">
        <v>270</v>
      </c>
      <c r="B77" s="73"/>
      <c r="C77" s="364">
        <f>M73</f>
        <v>0</v>
      </c>
      <c r="D77" s="73"/>
      <c r="E77" s="362"/>
      <c r="F77" s="356"/>
      <c r="G77" s="321"/>
      <c r="H77" s="321"/>
      <c r="I77" s="365" t="s">
        <v>301</v>
      </c>
      <c r="J77" s="366"/>
      <c r="K77" s="367" t="s">
        <v>302</v>
      </c>
      <c r="O77" s="352"/>
      <c r="P77" s="321"/>
      <c r="Q77" s="321"/>
      <c r="R77" s="321"/>
      <c r="S77" s="321"/>
      <c r="T77" s="321"/>
      <c r="U77" s="321"/>
      <c r="V77" s="321"/>
      <c r="W77" s="321"/>
      <c r="X77" s="321"/>
      <c r="Y77" s="321"/>
      <c r="Z77" s="321"/>
    </row>
    <row r="78" ht="15.75" customHeight="1">
      <c r="A78" s="364" t="s">
        <v>271</v>
      </c>
      <c r="B78" s="73"/>
      <c r="C78" s="364">
        <f>O73</f>
        <v>0</v>
      </c>
      <c r="D78" s="73"/>
      <c r="E78" s="362"/>
      <c r="F78" s="356"/>
      <c r="G78" s="321"/>
      <c r="H78" s="321"/>
      <c r="I78" s="368"/>
      <c r="J78" s="356"/>
      <c r="K78" s="355"/>
      <c r="L78" s="11"/>
      <c r="M78" s="11"/>
      <c r="N78" s="11"/>
      <c r="O78" s="356"/>
      <c r="P78" s="321"/>
      <c r="Q78" s="321"/>
      <c r="R78" s="321"/>
      <c r="S78" s="321"/>
      <c r="T78" s="321"/>
      <c r="U78" s="321"/>
      <c r="V78" s="321"/>
      <c r="W78" s="321"/>
      <c r="X78" s="321"/>
      <c r="Y78" s="321"/>
      <c r="Z78" s="321"/>
    </row>
    <row r="79" ht="15.75" customHeight="1">
      <c r="A79" s="364" t="s">
        <v>272</v>
      </c>
      <c r="B79" s="73"/>
      <c r="C79" s="364">
        <f>Q73</f>
        <v>0</v>
      </c>
      <c r="D79" s="73"/>
      <c r="E79" s="362"/>
      <c r="F79" s="356"/>
      <c r="G79" s="321"/>
      <c r="H79" s="321"/>
      <c r="I79" s="369" t="s">
        <v>303</v>
      </c>
      <c r="J79" s="348"/>
      <c r="K79" s="370" t="s">
        <v>304</v>
      </c>
      <c r="L79" s="347"/>
      <c r="M79" s="347"/>
      <c r="N79" s="347"/>
      <c r="O79" s="348"/>
      <c r="P79" s="321"/>
      <c r="Q79" s="321"/>
      <c r="R79" s="321"/>
      <c r="S79" s="321"/>
      <c r="T79" s="321"/>
      <c r="U79" s="321"/>
      <c r="V79" s="321"/>
      <c r="W79" s="321"/>
      <c r="X79" s="321"/>
      <c r="Y79" s="321"/>
      <c r="Z79" s="321"/>
    </row>
    <row r="80" ht="15.75" customHeight="1">
      <c r="A80" s="364" t="s">
        <v>273</v>
      </c>
      <c r="B80" s="73"/>
      <c r="C80" s="364">
        <f>S73</f>
        <v>0</v>
      </c>
      <c r="D80" s="73"/>
      <c r="E80" s="362"/>
      <c r="F80" s="356"/>
      <c r="G80" s="321"/>
      <c r="H80" s="321"/>
      <c r="I80" s="368"/>
      <c r="J80" s="356"/>
      <c r="K80" s="355"/>
      <c r="L80" s="11"/>
      <c r="M80" s="11"/>
      <c r="N80" s="11"/>
      <c r="O80" s="356"/>
      <c r="P80" s="321"/>
      <c r="Q80" s="321"/>
      <c r="R80" s="321"/>
      <c r="S80" s="321"/>
      <c r="T80" s="321"/>
      <c r="U80" s="321"/>
      <c r="V80" s="321"/>
      <c r="W80" s="321"/>
      <c r="X80" s="321"/>
      <c r="Y80" s="321"/>
      <c r="Z80" s="321"/>
    </row>
    <row r="81" ht="15.75" customHeight="1">
      <c r="A81" s="364" t="s">
        <v>274</v>
      </c>
      <c r="B81" s="73"/>
      <c r="C81" s="364">
        <f>U73</f>
        <v>0</v>
      </c>
      <c r="D81" s="73"/>
      <c r="E81" s="362"/>
      <c r="F81" s="356"/>
      <c r="G81" s="321"/>
      <c r="H81" s="321"/>
      <c r="I81" s="371" t="s">
        <v>305</v>
      </c>
      <c r="J81" s="348"/>
      <c r="K81" s="370" t="s">
        <v>306</v>
      </c>
      <c r="L81" s="347"/>
      <c r="M81" s="347"/>
      <c r="N81" s="347"/>
      <c r="O81" s="348"/>
      <c r="P81" s="321"/>
      <c r="Q81" s="321"/>
      <c r="R81" s="321"/>
      <c r="S81" s="321"/>
      <c r="T81" s="321"/>
      <c r="U81" s="321"/>
      <c r="V81" s="321"/>
      <c r="W81" s="321"/>
      <c r="X81" s="321"/>
      <c r="Y81" s="321"/>
      <c r="Z81" s="321"/>
    </row>
    <row r="82" ht="15.75" customHeight="1">
      <c r="A82" s="364" t="s">
        <v>275</v>
      </c>
      <c r="B82" s="73"/>
      <c r="C82" s="364">
        <f>W73</f>
        <v>0</v>
      </c>
      <c r="D82" s="73"/>
      <c r="E82" s="362"/>
      <c r="F82" s="356"/>
      <c r="G82" s="321"/>
      <c r="H82" s="321"/>
      <c r="I82" s="368"/>
      <c r="J82" s="356"/>
      <c r="K82" s="355"/>
      <c r="L82" s="11"/>
      <c r="M82" s="11"/>
      <c r="N82" s="11"/>
      <c r="O82" s="356"/>
      <c r="P82" s="321"/>
      <c r="Q82" s="321"/>
      <c r="R82" s="321"/>
      <c r="S82" s="321"/>
      <c r="T82" s="321"/>
      <c r="U82" s="321"/>
      <c r="V82" s="321"/>
      <c r="W82" s="321"/>
      <c r="X82" s="321"/>
      <c r="Y82" s="321"/>
      <c r="Z82" s="321"/>
    </row>
    <row r="83" ht="15.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row>
    <row r="84" ht="15.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row>
    <row r="85" ht="15.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row>
    <row r="86" ht="15.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row>
    <row r="87" ht="15.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row>
    <row r="88" ht="15.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row>
    <row r="89" ht="15.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row>
    <row r="90" ht="15.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row>
    <row r="91" ht="15.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row>
    <row r="92" ht="15.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row>
    <row r="93" ht="15.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row>
    <row r="94" ht="15.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row>
    <row r="95" ht="15.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row>
    <row r="96" ht="15.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row>
    <row r="97" ht="15.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row>
    <row r="98" ht="15.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row>
    <row r="99" ht="15.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row>
    <row r="100" ht="15.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row>
    <row r="101" ht="15.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row>
    <row r="102" ht="15.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row>
    <row r="103" ht="15.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row>
    <row r="104" ht="15.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row>
    <row r="105" ht="15.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row>
    <row r="106" ht="15.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row>
    <row r="107" ht="15.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row>
    <row r="108" ht="15.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row>
    <row r="109" ht="15.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row>
    <row r="110" ht="15.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row>
    <row r="111" ht="15.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row>
    <row r="112" ht="15.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row>
    <row r="113" ht="15.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row>
    <row r="114" ht="15.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row>
    <row r="115" ht="15.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row>
    <row r="116" ht="15.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row>
    <row r="117" ht="15.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row>
    <row r="118" ht="15.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row>
    <row r="119" ht="15.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row>
    <row r="120" ht="15.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row>
    <row r="121" ht="15.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row>
    <row r="122" ht="15.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row>
    <row r="123" ht="15.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row>
    <row r="124" ht="15.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row>
    <row r="125" ht="15.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row>
    <row r="126" ht="15.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row>
    <row r="127" ht="15.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row>
    <row r="128" ht="15.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row>
    <row r="129" ht="15.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row>
    <row r="130" ht="15.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row>
    <row r="131" ht="15.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row>
    <row r="132" ht="15.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row>
    <row r="133" ht="15.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row>
    <row r="134" ht="15.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row>
    <row r="135" ht="15.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row>
    <row r="136" ht="15.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row>
    <row r="137" ht="15.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row>
    <row r="138" ht="15.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row>
    <row r="139" ht="15.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row>
    <row r="140" ht="15.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row>
    <row r="141" ht="15.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row>
    <row r="142" ht="15.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row>
    <row r="143" ht="15.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row>
    <row r="144" ht="15.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row>
    <row r="145" ht="15.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row>
    <row r="146" ht="15.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row>
    <row r="147" ht="15.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row>
    <row r="148" ht="15.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row>
    <row r="149" ht="15.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row>
    <row r="150" ht="15.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row>
    <row r="151" ht="15.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row>
    <row r="152" ht="15.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row>
    <row r="153" ht="15.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row>
    <row r="154" ht="15.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row>
    <row r="155" ht="15.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row>
    <row r="156" ht="15.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row>
    <row r="157" ht="15.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row>
    <row r="158" ht="15.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row>
    <row r="159" ht="15.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row>
    <row r="160" ht="15.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row>
    <row r="161" ht="15.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row>
    <row r="162" ht="15.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row>
    <row r="163" ht="15.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row>
    <row r="164" ht="15.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row>
    <row r="165" ht="15.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row>
    <row r="166" ht="15.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row>
    <row r="167" ht="15.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row>
    <row r="168" ht="15.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row>
    <row r="169" ht="15.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row>
    <row r="170" ht="15.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row>
    <row r="171" ht="15.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row>
    <row r="172" ht="15.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row>
    <row r="173" ht="15.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row>
    <row r="174" ht="15.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row>
    <row r="175" ht="15.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row>
    <row r="176" ht="15.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row>
    <row r="177" ht="15.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row>
    <row r="178" ht="15.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row>
    <row r="179" ht="15.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row>
    <row r="180" ht="15.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row>
    <row r="181" ht="15.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row>
    <row r="182" ht="15.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row>
    <row r="183" ht="15.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row>
    <row r="184" ht="15.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row>
    <row r="185" ht="15.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row>
    <row r="186" ht="15.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row>
    <row r="187" ht="15.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row>
    <row r="188" ht="15.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row>
    <row r="189" ht="15.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row>
    <row r="190" ht="15.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row>
    <row r="191" ht="15.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row>
    <row r="192" ht="15.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row>
    <row r="193" ht="15.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row>
    <row r="194" ht="15.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row>
    <row r="195" ht="15.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row>
    <row r="196" ht="15.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row>
    <row r="197" ht="15.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row>
    <row r="198" ht="15.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row>
    <row r="199" ht="15.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row>
    <row r="200" ht="15.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row>
    <row r="201" ht="15.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row>
    <row r="202" ht="15.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row>
    <row r="203" ht="15.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row>
    <row r="204" ht="15.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row>
    <row r="205" ht="15.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row>
    <row r="206" ht="15.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row>
    <row r="207" ht="15.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row>
    <row r="208" ht="15.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row>
    <row r="209" ht="15.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row>
    <row r="210" ht="15.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row>
    <row r="211" ht="15.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row>
    <row r="212" ht="15.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row>
    <row r="213" ht="15.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row>
    <row r="214" ht="15.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row>
    <row r="215" ht="15.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row>
    <row r="216" ht="15.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row>
    <row r="217" ht="15.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row>
    <row r="218" ht="15.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row>
    <row r="219" ht="15.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row>
    <row r="220" ht="15.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row>
    <row r="221" ht="15.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row>
    <row r="222" ht="15.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row>
    <row r="223" ht="15.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row>
    <row r="224" ht="15.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row>
    <row r="225" ht="15.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row>
    <row r="226" ht="15.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row>
    <row r="227" ht="15.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row>
    <row r="228" ht="15.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row>
    <row r="229" ht="15.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row>
    <row r="230" ht="15.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row>
    <row r="231" ht="15.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row>
    <row r="232" ht="15.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row>
    <row r="233" ht="15.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row>
    <row r="234" ht="15.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row>
    <row r="235" ht="15.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row>
    <row r="236" ht="15.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row>
    <row r="237" ht="15.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row>
    <row r="238" ht="15.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row>
    <row r="239" ht="15.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row>
    <row r="240" ht="15.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row>
    <row r="241" ht="15.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row>
    <row r="242" ht="15.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row>
    <row r="243" ht="15.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row>
    <row r="244" ht="15.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row>
    <row r="245" ht="15.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row>
    <row r="246" ht="15.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row>
    <row r="247" ht="15.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row>
    <row r="248" ht="15.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row>
    <row r="249" ht="15.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row>
    <row r="250" ht="15.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row>
    <row r="251" ht="15.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row>
    <row r="252" ht="15.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row>
    <row r="253" ht="15.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row>
    <row r="254" ht="15.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row>
    <row r="255" ht="15.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row>
    <row r="256" ht="15.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row>
    <row r="257" ht="15.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row>
    <row r="258" ht="15.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row>
    <row r="259" ht="15.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row>
    <row r="260" ht="15.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row>
    <row r="261" ht="15.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row>
    <row r="262" ht="15.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row>
    <row r="263" ht="15.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row>
    <row r="264" ht="15.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row>
    <row r="265" ht="15.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row>
    <row r="266" ht="15.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row>
    <row r="267" ht="15.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row>
    <row r="268" ht="15.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row>
    <row r="269" ht="15.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row>
    <row r="270" ht="15.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row>
    <row r="271" ht="15.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row>
    <row r="272" ht="15.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row>
    <row r="273" ht="15.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row>
    <row r="274" ht="15.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row>
    <row r="275" ht="15.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row>
    <row r="276" ht="15.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row>
    <row r="277" ht="15.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row>
    <row r="278" ht="15.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row>
    <row r="279" ht="15.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row>
    <row r="280" ht="15.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row>
    <row r="281" ht="15.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row>
    <row r="282" ht="15.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row>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5">
    <mergeCell ref="D15:I15"/>
    <mergeCell ref="J15:O15"/>
    <mergeCell ref="B16:C16"/>
    <mergeCell ref="D16:I16"/>
    <mergeCell ref="J16:O16"/>
    <mergeCell ref="A18:P18"/>
    <mergeCell ref="A51:A53"/>
    <mergeCell ref="B51:K53"/>
    <mergeCell ref="L51:M51"/>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P51:Q51"/>
    <mergeCell ref="R51:S51"/>
    <mergeCell ref="T51:U51"/>
    <mergeCell ref="V51:W51"/>
    <mergeCell ref="L52:M52"/>
    <mergeCell ref="N52:O52"/>
    <mergeCell ref="P52:Q52"/>
    <mergeCell ref="R52:S52"/>
    <mergeCell ref="T52:U52"/>
    <mergeCell ref="V52:W52"/>
    <mergeCell ref="B54:K54"/>
    <mergeCell ref="B55:K55"/>
    <mergeCell ref="B56:K56"/>
    <mergeCell ref="B57:K57"/>
    <mergeCell ref="B58:K58"/>
    <mergeCell ref="B59:K59"/>
    <mergeCell ref="B60:K60"/>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9.38"/>
    <col customWidth="1" min="2" max="2" width="25.25"/>
    <col customWidth="1" min="3" max="3" width="42.25"/>
    <col customWidth="1" min="4" max="4" width="65.0"/>
    <col customWidth="1" min="5" max="5" width="126.63"/>
    <col customWidth="1" min="6" max="21" width="9.38"/>
  </cols>
  <sheetData>
    <row r="1" ht="39.0" customHeight="1">
      <c r="A1" s="1"/>
      <c r="B1" s="372" t="s">
        <v>307</v>
      </c>
      <c r="E1" s="1"/>
      <c r="F1" s="1"/>
      <c r="G1" s="1"/>
      <c r="H1" s="1"/>
      <c r="I1" s="1"/>
      <c r="J1" s="1"/>
      <c r="K1" s="1"/>
      <c r="L1" s="1"/>
      <c r="M1" s="1"/>
      <c r="N1" s="1"/>
      <c r="O1" s="1"/>
      <c r="P1" s="1"/>
      <c r="Q1" s="1"/>
      <c r="R1" s="1"/>
      <c r="S1" s="1"/>
      <c r="T1" s="1"/>
      <c r="U1" s="1"/>
    </row>
    <row r="2" ht="14.25" customHeight="1">
      <c r="A2" s="1"/>
      <c r="B2" s="1"/>
      <c r="C2" s="1"/>
      <c r="D2" s="1"/>
      <c r="E2" s="1"/>
      <c r="F2" s="1"/>
      <c r="G2" s="1"/>
      <c r="H2" s="1"/>
      <c r="I2" s="1"/>
      <c r="J2" s="1"/>
      <c r="K2" s="1"/>
      <c r="L2" s="1"/>
      <c r="M2" s="1"/>
      <c r="N2" s="1"/>
      <c r="O2" s="1"/>
      <c r="P2" s="1"/>
      <c r="Q2" s="1"/>
      <c r="R2" s="1"/>
      <c r="S2" s="1"/>
      <c r="T2" s="1"/>
      <c r="U2" s="1"/>
    </row>
    <row r="3">
      <c r="A3" s="1"/>
      <c r="B3" s="373"/>
      <c r="C3" s="374" t="s">
        <v>308</v>
      </c>
      <c r="D3" s="374" t="s">
        <v>309</v>
      </c>
      <c r="E3" s="1"/>
      <c r="F3" s="1"/>
      <c r="G3" s="1"/>
      <c r="H3" s="1"/>
      <c r="I3" s="1"/>
      <c r="J3" s="1"/>
      <c r="K3" s="1"/>
      <c r="L3" s="1"/>
      <c r="M3" s="1"/>
      <c r="N3" s="1"/>
      <c r="O3" s="1"/>
      <c r="P3" s="1"/>
      <c r="Q3" s="1"/>
      <c r="R3" s="1"/>
      <c r="S3" s="1"/>
      <c r="T3" s="1"/>
      <c r="U3" s="1"/>
    </row>
    <row r="4">
      <c r="A4" s="375" t="s">
        <v>310</v>
      </c>
      <c r="B4" s="376" t="s">
        <v>228</v>
      </c>
      <c r="C4" s="377" t="s">
        <v>311</v>
      </c>
      <c r="D4" s="378" t="s">
        <v>312</v>
      </c>
      <c r="E4" s="1"/>
      <c r="F4" s="1"/>
      <c r="G4" s="1"/>
      <c r="H4" s="1"/>
      <c r="I4" s="1"/>
      <c r="J4" s="1"/>
      <c r="K4" s="1"/>
      <c r="L4" s="1"/>
      <c r="M4" s="1"/>
      <c r="N4" s="1"/>
      <c r="O4" s="1"/>
      <c r="P4" s="1"/>
      <c r="Q4" s="1"/>
      <c r="R4" s="1"/>
      <c r="S4" s="1"/>
      <c r="T4" s="1"/>
      <c r="U4" s="1"/>
    </row>
    <row r="5">
      <c r="A5" s="375" t="s">
        <v>313</v>
      </c>
      <c r="B5" s="379" t="s">
        <v>224</v>
      </c>
      <c r="C5" s="380" t="s">
        <v>314</v>
      </c>
      <c r="D5" s="381" t="s">
        <v>315</v>
      </c>
      <c r="E5" s="1"/>
      <c r="F5" s="1"/>
      <c r="G5" s="1"/>
      <c r="H5" s="1"/>
      <c r="I5" s="1"/>
      <c r="J5" s="1"/>
      <c r="K5" s="1"/>
      <c r="L5" s="1"/>
      <c r="M5" s="1"/>
      <c r="N5" s="1"/>
      <c r="O5" s="1"/>
      <c r="P5" s="1"/>
      <c r="Q5" s="1"/>
      <c r="R5" s="1"/>
      <c r="S5" s="1"/>
      <c r="T5" s="1"/>
      <c r="U5" s="1"/>
    </row>
    <row r="6">
      <c r="A6" s="375" t="s">
        <v>196</v>
      </c>
      <c r="B6" s="382" t="s">
        <v>220</v>
      </c>
      <c r="C6" s="380" t="s">
        <v>316</v>
      </c>
      <c r="D6" s="381" t="s">
        <v>317</v>
      </c>
      <c r="E6" s="1"/>
      <c r="F6" s="1"/>
      <c r="G6" s="1"/>
      <c r="H6" s="1"/>
      <c r="I6" s="1"/>
      <c r="J6" s="1"/>
      <c r="K6" s="1"/>
      <c r="L6" s="1"/>
      <c r="M6" s="1"/>
      <c r="N6" s="1"/>
      <c r="O6" s="1"/>
      <c r="P6" s="1"/>
      <c r="Q6" s="1"/>
      <c r="R6" s="1"/>
      <c r="S6" s="1"/>
      <c r="T6" s="1"/>
      <c r="U6" s="1"/>
    </row>
    <row r="7">
      <c r="A7" s="375" t="s">
        <v>318</v>
      </c>
      <c r="B7" s="383" t="s">
        <v>216</v>
      </c>
      <c r="C7" s="380" t="s">
        <v>319</v>
      </c>
      <c r="D7" s="381" t="s">
        <v>320</v>
      </c>
      <c r="E7" s="1"/>
      <c r="F7" s="1"/>
      <c r="G7" s="1"/>
      <c r="H7" s="1"/>
      <c r="I7" s="1"/>
      <c r="J7" s="1"/>
      <c r="K7" s="1"/>
      <c r="L7" s="1"/>
      <c r="M7" s="1"/>
      <c r="N7" s="1"/>
      <c r="O7" s="1"/>
      <c r="P7" s="1"/>
      <c r="Q7" s="1"/>
      <c r="R7" s="1"/>
      <c r="S7" s="1"/>
      <c r="T7" s="1"/>
      <c r="U7" s="1"/>
    </row>
    <row r="8">
      <c r="A8" s="375" t="s">
        <v>321</v>
      </c>
      <c r="B8" s="384" t="s">
        <v>212</v>
      </c>
      <c r="C8" s="380" t="s">
        <v>322</v>
      </c>
      <c r="D8" s="381" t="s">
        <v>323</v>
      </c>
      <c r="E8" s="1"/>
      <c r="F8" s="1"/>
      <c r="G8" s="1"/>
      <c r="H8" s="1"/>
      <c r="I8" s="1"/>
      <c r="J8" s="1"/>
      <c r="K8" s="1"/>
      <c r="L8" s="1"/>
      <c r="M8" s="1"/>
      <c r="N8" s="1"/>
      <c r="O8" s="1"/>
      <c r="P8" s="1"/>
      <c r="Q8" s="1"/>
      <c r="R8" s="1"/>
      <c r="S8" s="1"/>
      <c r="T8" s="1"/>
      <c r="U8" s="1"/>
    </row>
    <row r="9" ht="14.25" customHeight="1">
      <c r="A9" s="375"/>
      <c r="B9" s="375"/>
      <c r="C9" s="385"/>
      <c r="D9" s="385"/>
      <c r="E9" s="1"/>
      <c r="F9" s="1"/>
      <c r="G9" s="1"/>
      <c r="H9" s="1"/>
      <c r="I9" s="1"/>
      <c r="J9" s="1"/>
      <c r="K9" s="1"/>
      <c r="L9" s="1"/>
      <c r="M9" s="1"/>
      <c r="N9" s="1"/>
      <c r="O9" s="1"/>
      <c r="P9" s="1"/>
      <c r="Q9" s="1"/>
      <c r="R9" s="1"/>
      <c r="S9" s="1"/>
      <c r="T9" s="1"/>
      <c r="U9" s="1"/>
    </row>
    <row r="10" ht="14.25" customHeight="1">
      <c r="A10" s="375"/>
      <c r="B10" s="386"/>
      <c r="C10" s="386"/>
      <c r="D10" s="386"/>
      <c r="E10" s="1"/>
      <c r="F10" s="1"/>
      <c r="G10" s="1"/>
      <c r="H10" s="1"/>
      <c r="I10" s="1"/>
      <c r="J10" s="1"/>
      <c r="K10" s="1"/>
      <c r="L10" s="1"/>
      <c r="M10" s="1"/>
      <c r="N10" s="1"/>
      <c r="O10" s="1"/>
      <c r="P10" s="1"/>
      <c r="Q10" s="1"/>
      <c r="R10" s="1"/>
      <c r="S10" s="1"/>
      <c r="T10" s="1"/>
      <c r="U10" s="1"/>
    </row>
    <row r="11" ht="14.25" customHeight="1">
      <c r="A11" s="375"/>
      <c r="B11" s="375" t="s">
        <v>324</v>
      </c>
      <c r="C11" s="375" t="s">
        <v>325</v>
      </c>
      <c r="D11" s="375" t="s">
        <v>326</v>
      </c>
      <c r="E11" s="1"/>
      <c r="F11" s="1"/>
      <c r="G11" s="1"/>
      <c r="H11" s="1"/>
      <c r="I11" s="1"/>
      <c r="J11" s="1"/>
      <c r="K11" s="1"/>
      <c r="L11" s="1"/>
      <c r="M11" s="1"/>
      <c r="N11" s="1"/>
      <c r="O11" s="1"/>
      <c r="P11" s="1"/>
      <c r="Q11" s="1"/>
      <c r="R11" s="1"/>
      <c r="S11" s="1"/>
      <c r="T11" s="1"/>
      <c r="U11" s="1"/>
    </row>
    <row r="12" ht="14.25" customHeight="1">
      <c r="A12" s="375"/>
      <c r="B12" s="375" t="s">
        <v>327</v>
      </c>
      <c r="C12" s="375" t="s">
        <v>328</v>
      </c>
      <c r="D12" s="375" t="s">
        <v>186</v>
      </c>
      <c r="E12" s="1"/>
      <c r="F12" s="1"/>
      <c r="G12" s="1"/>
      <c r="H12" s="1"/>
      <c r="I12" s="1"/>
      <c r="J12" s="1"/>
      <c r="K12" s="1"/>
      <c r="L12" s="1"/>
      <c r="M12" s="1"/>
      <c r="N12" s="1"/>
      <c r="O12" s="1"/>
      <c r="P12" s="1"/>
      <c r="Q12" s="1"/>
      <c r="R12" s="1"/>
      <c r="S12" s="1"/>
      <c r="T12" s="1"/>
      <c r="U12" s="1"/>
    </row>
    <row r="13" ht="14.25" customHeight="1">
      <c r="A13" s="375"/>
      <c r="B13" s="375"/>
      <c r="C13" s="375" t="s">
        <v>329</v>
      </c>
      <c r="D13" s="375" t="s">
        <v>142</v>
      </c>
      <c r="E13" s="1"/>
      <c r="F13" s="1"/>
      <c r="G13" s="1"/>
      <c r="H13" s="1"/>
      <c r="I13" s="1"/>
      <c r="J13" s="1"/>
      <c r="K13" s="1"/>
      <c r="L13" s="1"/>
      <c r="M13" s="1"/>
      <c r="N13" s="1"/>
      <c r="O13" s="1"/>
      <c r="P13" s="1"/>
      <c r="Q13" s="1"/>
      <c r="R13" s="1"/>
      <c r="S13" s="1"/>
      <c r="T13" s="1"/>
      <c r="U13" s="1"/>
    </row>
    <row r="14" ht="14.25" customHeight="1">
      <c r="A14" s="375"/>
      <c r="B14" s="375"/>
      <c r="C14" s="375" t="s">
        <v>330</v>
      </c>
      <c r="D14" s="375" t="s">
        <v>331</v>
      </c>
      <c r="E14" s="1"/>
      <c r="F14" s="1"/>
      <c r="G14" s="1"/>
      <c r="H14" s="1"/>
      <c r="I14" s="1"/>
      <c r="J14" s="1"/>
      <c r="K14" s="1"/>
      <c r="L14" s="1"/>
      <c r="M14" s="1"/>
      <c r="N14" s="1"/>
      <c r="O14" s="1"/>
      <c r="P14" s="1"/>
      <c r="Q14" s="1"/>
      <c r="R14" s="1"/>
      <c r="S14" s="1"/>
      <c r="T14" s="1"/>
      <c r="U14" s="1"/>
    </row>
    <row r="15" ht="14.25" customHeight="1">
      <c r="A15" s="375"/>
      <c r="B15" s="375"/>
      <c r="C15" s="375" t="s">
        <v>332</v>
      </c>
      <c r="D15" s="375" t="s">
        <v>333</v>
      </c>
      <c r="E15" s="1"/>
      <c r="F15" s="1"/>
      <c r="G15" s="1"/>
      <c r="H15" s="1"/>
      <c r="I15" s="1"/>
      <c r="J15" s="1"/>
      <c r="K15" s="1"/>
      <c r="L15" s="1"/>
      <c r="M15" s="1"/>
      <c r="N15" s="1"/>
      <c r="O15" s="1"/>
      <c r="P15" s="1"/>
      <c r="Q15" s="1"/>
      <c r="R15" s="1"/>
      <c r="S15" s="1"/>
      <c r="T15" s="1"/>
      <c r="U15" s="1"/>
    </row>
    <row r="16" ht="14.25" customHeight="1">
      <c r="A16" s="375"/>
      <c r="B16" s="375"/>
      <c r="C16" s="375"/>
      <c r="D16" s="375"/>
      <c r="E16" s="1"/>
      <c r="F16" s="1"/>
      <c r="G16" s="1"/>
      <c r="H16" s="1"/>
      <c r="I16" s="1"/>
      <c r="J16" s="1"/>
      <c r="K16" s="1"/>
      <c r="L16" s="1"/>
      <c r="M16" s="1"/>
      <c r="N16" s="1"/>
      <c r="O16" s="1"/>
    </row>
    <row r="17" ht="14.25" customHeight="1">
      <c r="A17" s="375"/>
      <c r="B17" s="375"/>
      <c r="C17" s="375"/>
      <c r="D17" s="375"/>
      <c r="E17" s="1"/>
      <c r="F17" s="1"/>
      <c r="G17" s="1"/>
      <c r="H17" s="1"/>
      <c r="I17" s="1"/>
      <c r="J17" s="1"/>
      <c r="K17" s="1"/>
      <c r="L17" s="1"/>
      <c r="M17" s="1"/>
      <c r="N17" s="1"/>
      <c r="O17" s="1"/>
    </row>
    <row r="18" ht="14.25" customHeight="1">
      <c r="A18" s="375"/>
      <c r="B18" s="1"/>
      <c r="C18" s="1"/>
      <c r="D18" s="1"/>
      <c r="E18" s="1"/>
      <c r="F18" s="1"/>
      <c r="G18" s="1"/>
      <c r="H18" s="1"/>
      <c r="I18" s="1"/>
      <c r="J18" s="1"/>
      <c r="K18" s="1"/>
      <c r="L18" s="1"/>
      <c r="M18" s="1"/>
      <c r="N18" s="1"/>
      <c r="O18" s="1"/>
    </row>
    <row r="19" ht="14.25" customHeight="1">
      <c r="A19" s="375"/>
      <c r="B19" s="1"/>
      <c r="C19" s="1"/>
      <c r="D19" s="1"/>
      <c r="E19" s="1"/>
      <c r="F19" s="1"/>
      <c r="G19" s="1"/>
      <c r="H19" s="1"/>
      <c r="I19" s="1"/>
      <c r="J19" s="1"/>
      <c r="K19" s="1"/>
      <c r="L19" s="1"/>
      <c r="M19" s="1"/>
      <c r="N19" s="1"/>
      <c r="O19" s="1"/>
    </row>
    <row r="20" ht="14.25" customHeight="1">
      <c r="A20" s="375"/>
      <c r="B20" s="1"/>
      <c r="C20" s="1"/>
      <c r="D20" s="1"/>
      <c r="E20" s="1"/>
      <c r="F20" s="1"/>
      <c r="G20" s="1"/>
      <c r="H20" s="1"/>
      <c r="I20" s="1"/>
      <c r="J20" s="1"/>
      <c r="K20" s="1"/>
      <c r="L20" s="1"/>
      <c r="M20" s="1"/>
      <c r="N20" s="1"/>
      <c r="O20" s="1"/>
    </row>
    <row r="21" ht="14.25" customHeight="1">
      <c r="A21" s="375"/>
      <c r="B21" s="1"/>
      <c r="C21" s="1"/>
      <c r="D21" s="1"/>
      <c r="E21" s="1"/>
      <c r="F21" s="1"/>
      <c r="G21" s="1"/>
      <c r="H21" s="1"/>
      <c r="I21" s="1"/>
      <c r="J21" s="1"/>
      <c r="K21" s="1"/>
      <c r="L21" s="1"/>
      <c r="M21" s="1"/>
      <c r="N21" s="1"/>
      <c r="O21" s="1"/>
    </row>
    <row r="22" ht="14.25" customHeight="1">
      <c r="A22" s="375"/>
      <c r="B22" s="375"/>
      <c r="C22" s="385"/>
      <c r="D22" s="385"/>
      <c r="E22" s="1"/>
      <c r="F22" s="1"/>
      <c r="G22" s="1"/>
      <c r="H22" s="1"/>
      <c r="I22" s="1"/>
      <c r="J22" s="1"/>
      <c r="K22" s="1"/>
      <c r="L22" s="1"/>
      <c r="M22" s="1"/>
      <c r="N22" s="1"/>
      <c r="O22" s="1"/>
    </row>
    <row r="23" ht="14.25" customHeight="1">
      <c r="A23" s="375"/>
      <c r="B23" s="375"/>
      <c r="C23" s="385"/>
      <c r="D23" s="385"/>
      <c r="E23" s="1"/>
      <c r="F23" s="1"/>
      <c r="G23" s="1"/>
      <c r="H23" s="1"/>
      <c r="I23" s="1"/>
      <c r="J23" s="1"/>
      <c r="K23" s="1"/>
      <c r="L23" s="1"/>
      <c r="M23" s="1"/>
      <c r="N23" s="1"/>
      <c r="O23" s="1"/>
    </row>
    <row r="24" ht="14.25" customHeight="1">
      <c r="A24" s="375"/>
      <c r="B24" s="375"/>
      <c r="C24" s="385"/>
      <c r="D24" s="385"/>
      <c r="E24" s="1"/>
      <c r="F24" s="1"/>
      <c r="G24" s="1"/>
      <c r="H24" s="1"/>
      <c r="I24" s="1"/>
      <c r="J24" s="1"/>
      <c r="K24" s="1"/>
      <c r="L24" s="1"/>
      <c r="M24" s="1"/>
      <c r="N24" s="1"/>
      <c r="O24" s="1"/>
    </row>
    <row r="25" ht="14.25" customHeight="1">
      <c r="A25" s="375"/>
      <c r="B25" s="375"/>
      <c r="C25" s="385"/>
      <c r="D25" s="385"/>
      <c r="E25" s="1"/>
      <c r="F25" s="1"/>
      <c r="G25" s="1"/>
      <c r="H25" s="1"/>
      <c r="I25" s="1"/>
      <c r="J25" s="1"/>
      <c r="K25" s="1"/>
      <c r="L25" s="1"/>
      <c r="M25" s="1"/>
      <c r="N25" s="1"/>
      <c r="O25" s="1"/>
    </row>
    <row r="26" ht="14.25" customHeight="1">
      <c r="A26" s="375"/>
      <c r="B26" s="375"/>
      <c r="C26" s="385"/>
      <c r="D26" s="385"/>
      <c r="E26" s="1"/>
      <c r="F26" s="1"/>
      <c r="G26" s="1"/>
      <c r="H26" s="1"/>
      <c r="I26" s="1"/>
      <c r="J26" s="1"/>
      <c r="K26" s="1"/>
      <c r="L26" s="1"/>
      <c r="M26" s="1"/>
      <c r="N26" s="1"/>
      <c r="O26" s="1"/>
    </row>
    <row r="27" ht="14.25" customHeight="1">
      <c r="A27" s="375"/>
      <c r="B27" s="375"/>
      <c r="C27" s="385"/>
      <c r="D27" s="385"/>
      <c r="E27" s="1"/>
      <c r="F27" s="1"/>
      <c r="G27" s="1"/>
      <c r="H27" s="1"/>
      <c r="I27" s="1"/>
      <c r="J27" s="1"/>
      <c r="K27" s="1"/>
      <c r="L27" s="1"/>
      <c r="M27" s="1"/>
      <c r="N27" s="1"/>
      <c r="O27" s="1"/>
    </row>
    <row r="28" ht="14.25" customHeight="1">
      <c r="A28" s="375"/>
      <c r="B28" s="375"/>
      <c r="C28" s="385"/>
      <c r="D28" s="385"/>
      <c r="E28" s="1"/>
      <c r="F28" s="1"/>
      <c r="G28" s="1"/>
      <c r="H28" s="1"/>
      <c r="I28" s="1"/>
      <c r="J28" s="1"/>
      <c r="K28" s="1"/>
      <c r="L28" s="1"/>
      <c r="M28" s="1"/>
      <c r="N28" s="1"/>
      <c r="O28" s="1"/>
    </row>
    <row r="29" ht="14.25" customHeight="1">
      <c r="A29" s="375"/>
      <c r="B29" s="375"/>
      <c r="C29" s="385"/>
      <c r="D29" s="385"/>
      <c r="E29" s="1"/>
      <c r="F29" s="1"/>
      <c r="G29" s="1"/>
      <c r="H29" s="1"/>
      <c r="I29" s="1"/>
      <c r="J29" s="1"/>
      <c r="K29" s="1"/>
      <c r="L29" s="1"/>
      <c r="M29" s="1"/>
      <c r="N29" s="1"/>
      <c r="O29" s="1"/>
    </row>
    <row r="30" ht="14.25" customHeight="1">
      <c r="A30" s="375"/>
      <c r="B30" s="375"/>
      <c r="C30" s="385"/>
      <c r="D30" s="385"/>
      <c r="E30" s="1"/>
      <c r="F30" s="1"/>
      <c r="G30" s="1"/>
      <c r="H30" s="1"/>
      <c r="I30" s="1"/>
      <c r="J30" s="1"/>
      <c r="K30" s="1"/>
      <c r="L30" s="1"/>
      <c r="M30" s="1"/>
      <c r="N30" s="1"/>
      <c r="O30" s="1"/>
    </row>
    <row r="31" ht="14.25" customHeight="1">
      <c r="A31" s="375"/>
      <c r="B31" s="375"/>
      <c r="C31" s="385"/>
      <c r="D31" s="385"/>
      <c r="E31" s="1"/>
      <c r="F31" s="1"/>
      <c r="G31" s="1"/>
      <c r="H31" s="1"/>
      <c r="I31" s="1"/>
      <c r="J31" s="1"/>
      <c r="K31" s="1"/>
      <c r="L31" s="1"/>
      <c r="M31" s="1"/>
      <c r="N31" s="1"/>
      <c r="O31" s="1"/>
    </row>
    <row r="32" ht="14.25" customHeight="1">
      <c r="A32" s="375"/>
      <c r="B32" s="375"/>
      <c r="C32" s="385"/>
      <c r="D32" s="385"/>
      <c r="E32" s="1"/>
      <c r="F32" s="1"/>
      <c r="G32" s="1"/>
      <c r="H32" s="1"/>
      <c r="I32" s="1"/>
      <c r="J32" s="1"/>
      <c r="K32" s="1"/>
      <c r="L32" s="1"/>
      <c r="M32" s="1"/>
      <c r="N32" s="1"/>
      <c r="O32" s="1"/>
    </row>
    <row r="33" ht="14.25" customHeight="1">
      <c r="A33" s="375"/>
      <c r="B33" s="375"/>
      <c r="C33" s="385"/>
      <c r="D33" s="385"/>
      <c r="E33" s="1"/>
      <c r="F33" s="1"/>
      <c r="G33" s="1"/>
      <c r="H33" s="1"/>
      <c r="I33" s="1"/>
      <c r="J33" s="1"/>
      <c r="K33" s="1"/>
      <c r="L33" s="1"/>
      <c r="M33" s="1"/>
      <c r="N33" s="1"/>
      <c r="O33" s="1"/>
    </row>
    <row r="34" ht="14.25" customHeight="1">
      <c r="A34" s="375"/>
      <c r="B34" s="375"/>
      <c r="C34" s="385"/>
      <c r="D34" s="385"/>
      <c r="E34" s="1"/>
      <c r="F34" s="1"/>
      <c r="G34" s="1"/>
      <c r="H34" s="1"/>
      <c r="I34" s="1"/>
      <c r="J34" s="1"/>
      <c r="K34" s="1"/>
      <c r="L34" s="1"/>
      <c r="M34" s="1"/>
      <c r="N34" s="1"/>
      <c r="O34" s="1"/>
    </row>
    <row r="35" ht="14.25" customHeight="1">
      <c r="A35" s="375"/>
      <c r="B35" s="375"/>
      <c r="C35" s="385"/>
      <c r="D35" s="385"/>
      <c r="E35" s="1"/>
      <c r="F35" s="1"/>
      <c r="G35" s="1"/>
      <c r="H35" s="1"/>
      <c r="I35" s="1"/>
      <c r="J35" s="1"/>
      <c r="K35" s="1"/>
      <c r="L35" s="1"/>
      <c r="M35" s="1"/>
      <c r="N35" s="1"/>
      <c r="O35" s="1"/>
    </row>
    <row r="36" ht="14.25" customHeight="1">
      <c r="A36" s="375"/>
      <c r="B36" s="375"/>
      <c r="C36" s="385"/>
      <c r="D36" s="385"/>
      <c r="E36" s="1"/>
      <c r="F36" s="1"/>
      <c r="G36" s="1"/>
      <c r="H36" s="1"/>
      <c r="I36" s="1"/>
      <c r="J36" s="1"/>
      <c r="K36" s="1"/>
      <c r="L36" s="1"/>
      <c r="M36" s="1"/>
      <c r="N36" s="1"/>
      <c r="O36" s="1"/>
    </row>
    <row r="37" ht="14.25" customHeight="1">
      <c r="A37" s="375"/>
      <c r="B37" s="375"/>
      <c r="C37" s="385"/>
      <c r="D37" s="385"/>
      <c r="E37" s="1"/>
      <c r="F37" s="1"/>
      <c r="G37" s="1"/>
      <c r="H37" s="1"/>
      <c r="I37" s="1"/>
      <c r="J37" s="1"/>
      <c r="K37" s="1"/>
      <c r="L37" s="1"/>
      <c r="M37" s="1"/>
      <c r="N37" s="1"/>
      <c r="O37" s="1"/>
    </row>
    <row r="38" ht="14.25" customHeight="1">
      <c r="A38" s="375"/>
      <c r="B38" s="375"/>
      <c r="C38" s="385"/>
      <c r="D38" s="385"/>
      <c r="E38" s="1"/>
      <c r="F38" s="1"/>
      <c r="G38" s="1"/>
      <c r="H38" s="1"/>
      <c r="I38" s="1"/>
      <c r="J38" s="1"/>
      <c r="K38" s="1"/>
      <c r="L38" s="1"/>
      <c r="M38" s="1"/>
      <c r="N38" s="1"/>
      <c r="O38" s="1"/>
    </row>
    <row r="39" ht="14.25" customHeight="1">
      <c r="A39" s="375"/>
      <c r="B39" s="375"/>
      <c r="C39" s="385"/>
      <c r="D39" s="385"/>
      <c r="E39" s="1"/>
      <c r="F39" s="1"/>
      <c r="G39" s="1"/>
      <c r="H39" s="1"/>
      <c r="I39" s="1"/>
      <c r="J39" s="1"/>
      <c r="K39" s="1"/>
      <c r="L39" s="1"/>
      <c r="M39" s="1"/>
      <c r="N39" s="1"/>
      <c r="O39" s="1"/>
    </row>
    <row r="40" ht="14.25" customHeight="1">
      <c r="A40" s="375"/>
      <c r="B40" s="375"/>
      <c r="C40" s="385"/>
      <c r="D40" s="385"/>
      <c r="E40" s="1"/>
      <c r="F40" s="1"/>
      <c r="G40" s="1"/>
      <c r="H40" s="1"/>
      <c r="I40" s="1"/>
      <c r="J40" s="1"/>
      <c r="K40" s="1"/>
      <c r="L40" s="1"/>
      <c r="M40" s="1"/>
      <c r="N40" s="1"/>
      <c r="O40" s="1"/>
    </row>
    <row r="41" ht="14.25" customHeight="1">
      <c r="A41" s="375"/>
      <c r="B41" s="375"/>
      <c r="C41" s="385"/>
      <c r="D41" s="385"/>
      <c r="E41" s="1"/>
      <c r="F41" s="1"/>
      <c r="G41" s="1"/>
      <c r="H41" s="1"/>
      <c r="I41" s="1"/>
      <c r="J41" s="1"/>
      <c r="K41" s="1"/>
      <c r="L41" s="1"/>
      <c r="M41" s="1"/>
      <c r="N41" s="1"/>
      <c r="O41" s="1"/>
    </row>
    <row r="42" ht="14.25" customHeight="1">
      <c r="A42" s="375"/>
      <c r="B42" s="375"/>
      <c r="C42" s="385"/>
      <c r="D42" s="385"/>
      <c r="E42" s="1"/>
      <c r="F42" s="1"/>
      <c r="G42" s="1"/>
      <c r="H42" s="1"/>
      <c r="I42" s="1"/>
      <c r="J42" s="1"/>
      <c r="K42" s="1"/>
      <c r="L42" s="1"/>
      <c r="M42" s="1"/>
      <c r="N42" s="1"/>
      <c r="O42" s="1"/>
    </row>
    <row r="43" ht="14.25" customHeight="1">
      <c r="A43" s="375"/>
      <c r="B43" s="375"/>
      <c r="C43" s="385"/>
      <c r="D43" s="385"/>
      <c r="E43" s="1"/>
      <c r="F43" s="1"/>
      <c r="G43" s="1"/>
      <c r="H43" s="1"/>
      <c r="I43" s="1"/>
      <c r="J43" s="1"/>
      <c r="K43" s="1"/>
      <c r="L43" s="1"/>
      <c r="M43" s="1"/>
      <c r="N43" s="1"/>
      <c r="O43" s="1"/>
    </row>
    <row r="44" ht="14.25" customHeight="1">
      <c r="A44" s="375"/>
      <c r="B44" s="375"/>
      <c r="C44" s="385"/>
      <c r="D44" s="385"/>
      <c r="E44" s="1"/>
      <c r="F44" s="1"/>
      <c r="G44" s="1"/>
      <c r="H44" s="1"/>
      <c r="I44" s="1"/>
      <c r="J44" s="1"/>
      <c r="K44" s="1"/>
      <c r="L44" s="1"/>
      <c r="M44" s="1"/>
      <c r="N44" s="1"/>
      <c r="O44" s="1"/>
    </row>
    <row r="45" ht="14.25" customHeight="1">
      <c r="A45" s="375"/>
      <c r="B45" s="375"/>
      <c r="C45" s="385"/>
      <c r="D45" s="385"/>
      <c r="E45" s="1"/>
      <c r="F45" s="1"/>
      <c r="G45" s="1"/>
      <c r="H45" s="1"/>
      <c r="I45" s="1"/>
      <c r="J45" s="1"/>
      <c r="K45" s="1"/>
      <c r="L45" s="1"/>
      <c r="M45" s="1"/>
      <c r="N45" s="1"/>
      <c r="O45" s="1"/>
    </row>
    <row r="46" ht="14.25" customHeight="1">
      <c r="A46" s="375"/>
      <c r="B46" s="375"/>
      <c r="C46" s="385"/>
      <c r="D46" s="385"/>
      <c r="E46" s="1"/>
      <c r="F46" s="1"/>
      <c r="G46" s="1"/>
      <c r="H46" s="1"/>
      <c r="I46" s="1"/>
      <c r="J46" s="1"/>
      <c r="K46" s="1"/>
      <c r="L46" s="1"/>
      <c r="M46" s="1"/>
      <c r="N46" s="1"/>
      <c r="O46" s="1"/>
    </row>
    <row r="47" ht="14.25" customHeight="1">
      <c r="A47" s="375"/>
      <c r="B47" s="375"/>
      <c r="C47" s="385"/>
      <c r="D47" s="385"/>
      <c r="E47" s="1"/>
      <c r="F47" s="1"/>
      <c r="G47" s="1"/>
      <c r="H47" s="1"/>
      <c r="I47" s="1"/>
      <c r="J47" s="1"/>
      <c r="K47" s="1"/>
      <c r="L47" s="1"/>
      <c r="M47" s="1"/>
      <c r="N47" s="1"/>
      <c r="O47" s="1"/>
    </row>
    <row r="48" ht="14.25" customHeight="1">
      <c r="A48" s="375"/>
      <c r="B48" s="375"/>
      <c r="C48" s="385"/>
      <c r="D48" s="385"/>
      <c r="E48" s="1"/>
      <c r="F48" s="1"/>
      <c r="G48" s="1"/>
      <c r="H48" s="1"/>
      <c r="I48" s="1"/>
      <c r="J48" s="1"/>
      <c r="K48" s="1"/>
      <c r="L48" s="1"/>
      <c r="M48" s="1"/>
      <c r="N48" s="1"/>
      <c r="O48" s="1"/>
    </row>
    <row r="49" ht="14.25" customHeight="1">
      <c r="A49" s="375"/>
      <c r="B49" s="375"/>
      <c r="C49" s="385"/>
      <c r="D49" s="385"/>
      <c r="E49" s="1"/>
      <c r="F49" s="1"/>
      <c r="G49" s="1"/>
      <c r="H49" s="1"/>
      <c r="I49" s="1"/>
      <c r="J49" s="1"/>
      <c r="K49" s="1"/>
      <c r="L49" s="1"/>
      <c r="M49" s="1"/>
      <c r="N49" s="1"/>
      <c r="O49" s="1"/>
    </row>
    <row r="50" ht="14.25" customHeight="1">
      <c r="A50" s="375"/>
      <c r="B50" s="375"/>
      <c r="C50" s="385"/>
      <c r="D50" s="385"/>
      <c r="E50" s="1"/>
      <c r="F50" s="1"/>
      <c r="G50" s="1"/>
      <c r="H50" s="1"/>
      <c r="I50" s="1"/>
      <c r="J50" s="1"/>
      <c r="K50" s="1"/>
      <c r="L50" s="1"/>
      <c r="M50" s="1"/>
      <c r="N50" s="1"/>
      <c r="O50" s="1"/>
    </row>
    <row r="51" ht="14.25" customHeight="1">
      <c r="A51" s="375"/>
      <c r="B51" s="375"/>
      <c r="C51" s="385"/>
      <c r="D51" s="385"/>
      <c r="E51" s="1"/>
      <c r="F51" s="1"/>
      <c r="G51" s="1"/>
      <c r="H51" s="1"/>
      <c r="I51" s="1"/>
      <c r="J51" s="1"/>
      <c r="K51" s="1"/>
      <c r="L51" s="1"/>
      <c r="M51" s="1"/>
      <c r="N51" s="1"/>
      <c r="O51" s="1"/>
    </row>
    <row r="52" ht="14.25" customHeight="1">
      <c r="A52" s="375"/>
      <c r="B52" s="387"/>
      <c r="C52" s="388"/>
      <c r="D52" s="388"/>
    </row>
    <row r="53" ht="14.25" customHeight="1">
      <c r="A53" s="375"/>
      <c r="B53" s="387"/>
      <c r="C53" s="388"/>
      <c r="D53" s="388"/>
    </row>
    <row r="54" ht="14.25" customHeight="1">
      <c r="A54" s="375"/>
      <c r="B54" s="387"/>
      <c r="C54" s="388"/>
      <c r="D54" s="388"/>
    </row>
    <row r="55" ht="14.25" customHeight="1">
      <c r="A55" s="375"/>
      <c r="B55" s="387"/>
      <c r="C55" s="388"/>
      <c r="D55" s="388"/>
    </row>
    <row r="56" ht="14.25" customHeight="1">
      <c r="A56" s="375"/>
      <c r="B56" s="387"/>
      <c r="C56" s="388"/>
      <c r="D56" s="388"/>
    </row>
    <row r="57" ht="14.25" customHeight="1">
      <c r="A57" s="375"/>
      <c r="B57" s="387"/>
      <c r="C57" s="388"/>
      <c r="D57" s="388"/>
    </row>
    <row r="58" ht="14.25" customHeight="1">
      <c r="A58" s="375"/>
      <c r="B58" s="387"/>
      <c r="C58" s="388"/>
      <c r="D58" s="388"/>
    </row>
    <row r="59" ht="14.25" customHeight="1">
      <c r="A59" s="375"/>
      <c r="B59" s="387"/>
      <c r="C59" s="388"/>
      <c r="D59" s="388"/>
    </row>
    <row r="60" ht="14.25" customHeight="1">
      <c r="A60" s="375"/>
      <c r="B60" s="387"/>
      <c r="C60" s="388"/>
      <c r="D60" s="388"/>
    </row>
    <row r="61" ht="14.25" customHeight="1">
      <c r="A61" s="375"/>
      <c r="B61" s="387"/>
      <c r="C61" s="388"/>
      <c r="D61" s="388"/>
    </row>
    <row r="62" ht="14.25" customHeight="1">
      <c r="A62" s="375"/>
      <c r="B62" s="387"/>
      <c r="C62" s="388"/>
      <c r="D62" s="388"/>
    </row>
    <row r="63" ht="14.25" customHeight="1">
      <c r="A63" s="375"/>
      <c r="B63" s="387"/>
      <c r="C63" s="388"/>
      <c r="D63" s="388"/>
    </row>
    <row r="64" ht="14.25" customHeight="1">
      <c r="A64" s="375"/>
      <c r="B64" s="387"/>
      <c r="C64" s="388"/>
      <c r="D64" s="388"/>
    </row>
    <row r="65" ht="14.25" customHeight="1">
      <c r="A65" s="375"/>
      <c r="B65" s="387"/>
      <c r="C65" s="388"/>
      <c r="D65" s="388"/>
    </row>
    <row r="66" ht="14.25" customHeight="1">
      <c r="A66" s="375"/>
      <c r="B66" s="387"/>
      <c r="C66" s="388"/>
      <c r="D66" s="388"/>
    </row>
    <row r="67" ht="14.25" customHeight="1">
      <c r="A67" s="375"/>
      <c r="B67" s="387"/>
      <c r="C67" s="388"/>
      <c r="D67" s="388"/>
    </row>
    <row r="68" ht="14.25" customHeight="1">
      <c r="A68" s="375"/>
      <c r="B68" s="387"/>
      <c r="C68" s="388"/>
      <c r="D68" s="388"/>
    </row>
    <row r="69" ht="14.25" customHeight="1">
      <c r="A69" s="375"/>
      <c r="B69" s="387"/>
      <c r="C69" s="388"/>
      <c r="D69" s="388"/>
    </row>
    <row r="70" ht="14.25" customHeight="1">
      <c r="A70" s="375"/>
      <c r="B70" s="387"/>
      <c r="C70" s="388"/>
      <c r="D70" s="388"/>
    </row>
    <row r="71" ht="14.25" customHeight="1">
      <c r="A71" s="375"/>
      <c r="B71" s="387"/>
      <c r="C71" s="388"/>
      <c r="D71" s="388"/>
    </row>
    <row r="72" ht="14.25" customHeight="1">
      <c r="A72" s="375"/>
      <c r="B72" s="387"/>
      <c r="C72" s="388"/>
      <c r="D72" s="388"/>
    </row>
    <row r="73" ht="14.25" customHeight="1">
      <c r="A73" s="375"/>
      <c r="B73" s="387"/>
      <c r="C73" s="388"/>
      <c r="D73" s="388"/>
    </row>
    <row r="74" ht="14.25" customHeight="1">
      <c r="A74" s="375"/>
      <c r="B74" s="387"/>
      <c r="C74" s="388"/>
      <c r="D74" s="388"/>
    </row>
    <row r="75" ht="14.25" customHeight="1">
      <c r="A75" s="375"/>
      <c r="B75" s="387"/>
      <c r="C75" s="388"/>
      <c r="D75" s="388"/>
    </row>
    <row r="76" ht="14.25" customHeight="1">
      <c r="A76" s="375"/>
      <c r="B76" s="387"/>
      <c r="C76" s="388"/>
      <c r="D76" s="388"/>
    </row>
    <row r="77" ht="14.25" customHeight="1">
      <c r="A77" s="375"/>
      <c r="B77" s="387"/>
      <c r="C77" s="388"/>
      <c r="D77" s="388"/>
    </row>
    <row r="78" ht="14.25" customHeight="1">
      <c r="A78" s="375"/>
      <c r="B78" s="387"/>
      <c r="C78" s="388"/>
      <c r="D78" s="388"/>
    </row>
    <row r="79" ht="14.25" customHeight="1">
      <c r="A79" s="375"/>
      <c r="B79" s="387"/>
      <c r="C79" s="388"/>
      <c r="D79" s="388"/>
    </row>
    <row r="80" ht="14.25" customHeight="1">
      <c r="A80" s="375"/>
      <c r="B80" s="387"/>
      <c r="C80" s="388"/>
      <c r="D80" s="388"/>
    </row>
    <row r="81" ht="14.25" customHeight="1">
      <c r="A81" s="375"/>
      <c r="B81" s="387"/>
      <c r="C81" s="388"/>
      <c r="D81" s="388"/>
    </row>
    <row r="82" ht="14.25" customHeight="1">
      <c r="A82" s="375"/>
      <c r="B82" s="387"/>
      <c r="C82" s="388"/>
      <c r="D82" s="388"/>
    </row>
    <row r="83" ht="14.25" customHeight="1">
      <c r="A83" s="375"/>
      <c r="B83" s="387"/>
      <c r="C83" s="388"/>
      <c r="D83" s="388"/>
    </row>
    <row r="84" ht="14.25" customHeight="1">
      <c r="A84" s="375"/>
      <c r="B84" s="387"/>
      <c r="C84" s="388"/>
      <c r="D84" s="388"/>
    </row>
    <row r="85" ht="14.25" customHeight="1">
      <c r="A85" s="375"/>
      <c r="B85" s="387"/>
      <c r="C85" s="388"/>
      <c r="D85" s="388"/>
    </row>
    <row r="86" ht="14.25" customHeight="1">
      <c r="A86" s="375"/>
      <c r="B86" s="387"/>
      <c r="C86" s="388"/>
      <c r="D86" s="388"/>
    </row>
    <row r="87" ht="14.25" customHeight="1">
      <c r="A87" s="375"/>
      <c r="B87" s="387"/>
      <c r="C87" s="388"/>
      <c r="D87" s="388"/>
    </row>
    <row r="88" ht="14.25" customHeight="1">
      <c r="A88" s="375"/>
      <c r="B88" s="387"/>
      <c r="C88" s="388"/>
      <c r="D88" s="388"/>
    </row>
    <row r="89" ht="14.25" customHeight="1">
      <c r="A89" s="375"/>
      <c r="B89" s="387"/>
      <c r="C89" s="388"/>
      <c r="D89" s="388"/>
    </row>
    <row r="90" ht="14.25" customHeight="1">
      <c r="A90" s="375"/>
      <c r="B90" s="387"/>
      <c r="C90" s="388"/>
      <c r="D90" s="388"/>
    </row>
    <row r="91" ht="14.25" customHeight="1">
      <c r="A91" s="375"/>
      <c r="B91" s="387"/>
      <c r="C91" s="388"/>
      <c r="D91" s="388"/>
    </row>
    <row r="92" ht="14.25" customHeight="1">
      <c r="A92" s="375"/>
      <c r="B92" s="387"/>
      <c r="C92" s="388"/>
      <c r="D92" s="388"/>
    </row>
    <row r="93" ht="14.25" customHeight="1">
      <c r="A93" s="375"/>
      <c r="B93" s="387"/>
      <c r="C93" s="388"/>
      <c r="D93" s="388"/>
    </row>
    <row r="94" ht="14.25" customHeight="1">
      <c r="A94" s="375"/>
      <c r="B94" s="387"/>
      <c r="C94" s="388"/>
      <c r="D94" s="388"/>
    </row>
    <row r="95" ht="14.25" customHeight="1">
      <c r="A95" s="375"/>
      <c r="B95" s="387"/>
      <c r="C95" s="388"/>
      <c r="D95" s="388"/>
    </row>
    <row r="96" ht="14.25" customHeight="1">
      <c r="A96" s="375"/>
      <c r="B96" s="387"/>
      <c r="C96" s="388"/>
      <c r="D96" s="388"/>
    </row>
    <row r="97" ht="14.25" customHeight="1">
      <c r="A97" s="375"/>
      <c r="B97" s="387"/>
      <c r="C97" s="388"/>
      <c r="D97" s="388"/>
    </row>
    <row r="98" ht="14.25" customHeight="1">
      <c r="A98" s="375"/>
      <c r="B98" s="387"/>
      <c r="C98" s="388"/>
      <c r="D98" s="388"/>
    </row>
    <row r="99" ht="14.25" customHeight="1">
      <c r="A99" s="375"/>
      <c r="B99" s="387"/>
      <c r="C99" s="388"/>
      <c r="D99" s="388"/>
    </row>
    <row r="100" ht="14.25" customHeight="1">
      <c r="A100" s="375"/>
      <c r="B100" s="387"/>
      <c r="C100" s="388"/>
      <c r="D100" s="388"/>
    </row>
    <row r="101" ht="14.25" customHeight="1">
      <c r="A101" s="375"/>
      <c r="B101" s="387"/>
      <c r="C101" s="388"/>
      <c r="D101" s="388"/>
    </row>
    <row r="102" ht="14.25" customHeight="1">
      <c r="A102" s="375"/>
      <c r="B102" s="387"/>
      <c r="C102" s="388"/>
      <c r="D102" s="388"/>
    </row>
    <row r="103" ht="14.25" customHeight="1">
      <c r="A103" s="375"/>
      <c r="B103" s="387"/>
      <c r="C103" s="388"/>
      <c r="D103" s="388"/>
    </row>
    <row r="104" ht="14.25" customHeight="1">
      <c r="A104" s="375"/>
      <c r="B104" s="387"/>
      <c r="C104" s="388"/>
      <c r="D104" s="388"/>
    </row>
    <row r="105" ht="14.25" customHeight="1">
      <c r="A105" s="375"/>
      <c r="B105" s="387"/>
      <c r="C105" s="388"/>
      <c r="D105" s="388"/>
    </row>
    <row r="106" ht="14.25" customHeight="1">
      <c r="A106" s="375"/>
      <c r="B106" s="387"/>
      <c r="C106" s="388"/>
      <c r="D106" s="388"/>
    </row>
    <row r="107" ht="14.25" customHeight="1">
      <c r="A107" s="375"/>
      <c r="B107" s="387"/>
      <c r="C107" s="388"/>
      <c r="D107" s="388"/>
    </row>
    <row r="108" ht="14.25" customHeight="1">
      <c r="A108" s="375"/>
      <c r="B108" s="387"/>
      <c r="C108" s="388"/>
      <c r="D108" s="388"/>
    </row>
    <row r="109" ht="14.25" customHeight="1">
      <c r="A109" s="375"/>
      <c r="B109" s="387"/>
      <c r="C109" s="388"/>
      <c r="D109" s="388"/>
    </row>
    <row r="110" ht="14.25" customHeight="1">
      <c r="A110" s="375"/>
      <c r="B110" s="387"/>
      <c r="C110" s="388"/>
      <c r="D110" s="388"/>
    </row>
    <row r="111" ht="14.25" customHeight="1">
      <c r="A111" s="375"/>
      <c r="B111" s="387"/>
      <c r="C111" s="388"/>
      <c r="D111" s="388"/>
    </row>
    <row r="112" ht="14.25" customHeight="1">
      <c r="A112" s="375"/>
      <c r="B112" s="387"/>
      <c r="C112" s="388"/>
      <c r="D112" s="388"/>
    </row>
    <row r="113" ht="14.25" customHeight="1">
      <c r="A113" s="375"/>
      <c r="B113" s="387"/>
      <c r="C113" s="388"/>
      <c r="D113" s="388"/>
    </row>
    <row r="114" ht="14.25" customHeight="1">
      <c r="A114" s="375"/>
      <c r="B114" s="387"/>
      <c r="C114" s="388"/>
      <c r="D114" s="388"/>
    </row>
    <row r="115" ht="14.25" customHeight="1">
      <c r="A115" s="375"/>
      <c r="B115" s="387"/>
      <c r="C115" s="388"/>
      <c r="D115" s="388"/>
    </row>
    <row r="116" ht="14.25" customHeight="1">
      <c r="A116" s="375"/>
      <c r="B116" s="387"/>
      <c r="C116" s="388"/>
      <c r="D116" s="388"/>
    </row>
    <row r="117" ht="14.25" customHeight="1">
      <c r="A117" s="375"/>
      <c r="B117" s="387"/>
      <c r="C117" s="388"/>
      <c r="D117" s="388"/>
    </row>
    <row r="118" ht="14.25" customHeight="1">
      <c r="A118" s="375"/>
      <c r="B118" s="387"/>
      <c r="C118" s="388"/>
      <c r="D118" s="388"/>
    </row>
    <row r="119" ht="14.25" customHeight="1">
      <c r="A119" s="375"/>
      <c r="B119" s="387"/>
      <c r="C119" s="388"/>
      <c r="D119" s="388"/>
    </row>
    <row r="120" ht="14.25" customHeight="1">
      <c r="A120" s="375"/>
      <c r="B120" s="387"/>
      <c r="C120" s="388"/>
      <c r="D120" s="388"/>
    </row>
    <row r="121" ht="14.25" customHeight="1">
      <c r="A121" s="375"/>
      <c r="B121" s="387"/>
      <c r="C121" s="388"/>
      <c r="D121" s="388"/>
    </row>
    <row r="122" ht="14.25" customHeight="1">
      <c r="A122" s="375"/>
      <c r="B122" s="387"/>
      <c r="C122" s="388"/>
      <c r="D122" s="388"/>
    </row>
    <row r="123" ht="14.25" customHeight="1">
      <c r="A123" s="375"/>
      <c r="B123" s="387"/>
      <c r="C123" s="388"/>
      <c r="D123" s="388"/>
    </row>
    <row r="124" ht="14.25" customHeight="1">
      <c r="A124" s="375"/>
      <c r="B124" s="387"/>
      <c r="C124" s="388"/>
      <c r="D124" s="388"/>
    </row>
    <row r="125" ht="14.25" customHeight="1">
      <c r="A125" s="375"/>
      <c r="B125" s="387"/>
      <c r="C125" s="388"/>
      <c r="D125" s="388"/>
    </row>
    <row r="126" ht="14.25" customHeight="1">
      <c r="A126" s="375"/>
      <c r="B126" s="387"/>
      <c r="C126" s="388"/>
      <c r="D126" s="388"/>
    </row>
    <row r="127" ht="14.25" customHeight="1">
      <c r="A127" s="375"/>
      <c r="B127" s="387"/>
      <c r="C127" s="388"/>
      <c r="D127" s="388"/>
    </row>
    <row r="128" ht="14.25" customHeight="1">
      <c r="A128" s="375"/>
      <c r="B128" s="387"/>
      <c r="C128" s="388"/>
      <c r="D128" s="388"/>
    </row>
    <row r="129" ht="14.25" customHeight="1">
      <c r="A129" s="375"/>
      <c r="B129" s="387"/>
      <c r="C129" s="388"/>
      <c r="D129" s="388"/>
    </row>
    <row r="130" ht="14.25" customHeight="1">
      <c r="A130" s="375"/>
      <c r="B130" s="387"/>
      <c r="C130" s="388"/>
      <c r="D130" s="388"/>
    </row>
    <row r="131" ht="14.25" customHeight="1">
      <c r="A131" s="375"/>
      <c r="B131" s="387"/>
      <c r="C131" s="388"/>
      <c r="D131" s="388"/>
    </row>
    <row r="132" ht="14.25" customHeight="1">
      <c r="A132" s="375"/>
      <c r="B132" s="387"/>
      <c r="C132" s="388"/>
      <c r="D132" s="388"/>
    </row>
    <row r="133" ht="14.25" customHeight="1">
      <c r="A133" s="375"/>
      <c r="B133" s="387"/>
      <c r="C133" s="388"/>
      <c r="D133" s="388"/>
    </row>
    <row r="134" ht="14.25" customHeight="1">
      <c r="A134" s="375"/>
      <c r="B134" s="387"/>
      <c r="C134" s="388"/>
      <c r="D134" s="388"/>
    </row>
    <row r="135" ht="14.25" customHeight="1">
      <c r="A135" s="375"/>
      <c r="B135" s="387"/>
      <c r="C135" s="388"/>
      <c r="D135" s="388"/>
    </row>
    <row r="136" ht="14.25" customHeight="1">
      <c r="A136" s="375"/>
      <c r="B136" s="387"/>
      <c r="C136" s="388"/>
      <c r="D136" s="388"/>
    </row>
    <row r="137" ht="14.25" customHeight="1">
      <c r="A137" s="375"/>
      <c r="B137" s="387"/>
      <c r="C137" s="388"/>
      <c r="D137" s="388"/>
    </row>
    <row r="138" ht="14.25" customHeight="1">
      <c r="A138" s="375"/>
      <c r="B138" s="387"/>
      <c r="C138" s="388"/>
      <c r="D138" s="388"/>
    </row>
    <row r="139" ht="14.25" customHeight="1">
      <c r="A139" s="375"/>
      <c r="B139" s="387"/>
      <c r="C139" s="388"/>
      <c r="D139" s="388"/>
    </row>
    <row r="140" ht="14.25" customHeight="1">
      <c r="A140" s="375"/>
      <c r="B140" s="387"/>
      <c r="C140" s="388"/>
      <c r="D140" s="388"/>
    </row>
    <row r="141" ht="14.25" customHeight="1">
      <c r="A141" s="375"/>
      <c r="B141" s="387"/>
      <c r="C141" s="388"/>
      <c r="D141" s="388"/>
    </row>
    <row r="142" ht="14.25" customHeight="1">
      <c r="A142" s="375"/>
      <c r="B142" s="387"/>
      <c r="C142" s="388"/>
      <c r="D142" s="388"/>
    </row>
    <row r="143" ht="14.25" customHeight="1">
      <c r="A143" s="375"/>
      <c r="B143" s="387"/>
      <c r="C143" s="388"/>
      <c r="D143" s="388"/>
    </row>
    <row r="144" ht="14.25" customHeight="1">
      <c r="A144" s="375"/>
      <c r="B144" s="387"/>
      <c r="C144" s="388"/>
      <c r="D144" s="388"/>
    </row>
    <row r="145" ht="14.25" customHeight="1">
      <c r="A145" s="375"/>
      <c r="B145" s="387"/>
      <c r="C145" s="388"/>
      <c r="D145" s="388"/>
    </row>
    <row r="146" ht="14.25" customHeight="1">
      <c r="A146" s="375"/>
      <c r="B146" s="387"/>
      <c r="C146" s="388"/>
      <c r="D146" s="388"/>
    </row>
    <row r="147" ht="14.25" customHeight="1">
      <c r="A147" s="375"/>
      <c r="B147" s="387"/>
      <c r="C147" s="388"/>
      <c r="D147" s="388"/>
    </row>
    <row r="148" ht="14.25" customHeight="1">
      <c r="A148" s="375"/>
      <c r="B148" s="387"/>
      <c r="C148" s="388"/>
      <c r="D148" s="388"/>
    </row>
    <row r="149" ht="14.25" customHeight="1">
      <c r="A149" s="375"/>
      <c r="B149" s="387"/>
      <c r="C149" s="388"/>
      <c r="D149" s="388"/>
    </row>
    <row r="150" ht="14.25" customHeight="1">
      <c r="A150" s="375"/>
      <c r="B150" s="387"/>
      <c r="C150" s="388"/>
      <c r="D150" s="388"/>
    </row>
    <row r="151" ht="14.25" customHeight="1">
      <c r="A151" s="375"/>
      <c r="B151" s="387"/>
      <c r="C151" s="388"/>
      <c r="D151" s="388"/>
    </row>
    <row r="152" ht="14.25" customHeight="1">
      <c r="A152" s="375"/>
      <c r="B152" s="387"/>
      <c r="C152" s="388"/>
      <c r="D152" s="388"/>
    </row>
    <row r="153" ht="14.25" customHeight="1">
      <c r="A153" s="375"/>
      <c r="B153" s="387"/>
      <c r="C153" s="388"/>
      <c r="D153" s="388"/>
    </row>
    <row r="154" ht="14.25" customHeight="1">
      <c r="A154" s="375"/>
      <c r="B154" s="387"/>
      <c r="C154" s="388"/>
      <c r="D154" s="388"/>
    </row>
    <row r="155" ht="14.25" customHeight="1">
      <c r="A155" s="375"/>
      <c r="B155" s="387"/>
      <c r="C155" s="388"/>
      <c r="D155" s="388"/>
    </row>
    <row r="156" ht="14.25" customHeight="1">
      <c r="A156" s="375"/>
      <c r="B156" s="387"/>
      <c r="C156" s="388"/>
      <c r="D156" s="388"/>
    </row>
    <row r="157" ht="14.25" customHeight="1">
      <c r="A157" s="375"/>
      <c r="B157" s="387"/>
      <c r="C157" s="388"/>
      <c r="D157" s="388"/>
    </row>
    <row r="158" ht="14.25" customHeight="1">
      <c r="A158" s="375"/>
      <c r="B158" s="387"/>
      <c r="C158" s="388"/>
      <c r="D158" s="388"/>
    </row>
    <row r="159" ht="14.25" customHeight="1">
      <c r="A159" s="375"/>
      <c r="B159" s="387"/>
      <c r="C159" s="388"/>
      <c r="D159" s="388"/>
    </row>
    <row r="160" ht="14.25" customHeight="1">
      <c r="A160" s="375"/>
      <c r="B160" s="387"/>
      <c r="C160" s="388"/>
      <c r="D160" s="388"/>
    </row>
    <row r="161" ht="14.25" customHeight="1">
      <c r="A161" s="375"/>
      <c r="B161" s="387"/>
      <c r="C161" s="388"/>
      <c r="D161" s="388"/>
    </row>
    <row r="162" ht="14.25" customHeight="1">
      <c r="A162" s="375"/>
      <c r="B162" s="387"/>
      <c r="C162" s="388"/>
      <c r="D162" s="388"/>
    </row>
    <row r="163" ht="14.25" customHeight="1">
      <c r="A163" s="375"/>
      <c r="B163" s="387"/>
      <c r="C163" s="388"/>
      <c r="D163" s="388"/>
    </row>
    <row r="164" ht="14.25" customHeight="1">
      <c r="A164" s="375"/>
      <c r="B164" s="387"/>
      <c r="C164" s="388"/>
      <c r="D164" s="388"/>
    </row>
    <row r="165" ht="14.25" customHeight="1">
      <c r="A165" s="375"/>
      <c r="B165" s="387"/>
      <c r="C165" s="388"/>
      <c r="D165" s="388"/>
    </row>
    <row r="166" ht="14.25" customHeight="1">
      <c r="A166" s="375"/>
      <c r="B166" s="387"/>
      <c r="C166" s="388"/>
      <c r="D166" s="388"/>
    </row>
    <row r="167" ht="14.25" customHeight="1">
      <c r="A167" s="375"/>
      <c r="B167" s="387"/>
      <c r="C167" s="388"/>
      <c r="D167" s="388"/>
    </row>
    <row r="168" ht="14.25" customHeight="1">
      <c r="A168" s="375"/>
      <c r="B168" s="387"/>
      <c r="C168" s="388"/>
      <c r="D168" s="388"/>
    </row>
    <row r="169" ht="14.25" customHeight="1">
      <c r="A169" s="375"/>
      <c r="B169" s="387"/>
      <c r="C169" s="388"/>
      <c r="D169" s="388"/>
    </row>
    <row r="170" ht="14.25" customHeight="1">
      <c r="A170" s="375"/>
      <c r="B170" s="387"/>
      <c r="C170" s="388"/>
      <c r="D170" s="388"/>
    </row>
    <row r="171" ht="14.25" customHeight="1">
      <c r="A171" s="375"/>
      <c r="B171" s="387"/>
      <c r="C171" s="388"/>
      <c r="D171" s="388"/>
    </row>
    <row r="172" ht="14.25" customHeight="1">
      <c r="A172" s="375"/>
      <c r="B172" s="387"/>
      <c r="C172" s="388"/>
      <c r="D172" s="388"/>
    </row>
    <row r="173" ht="14.25" customHeight="1">
      <c r="A173" s="375"/>
      <c r="B173" s="387"/>
      <c r="C173" s="388"/>
      <c r="D173" s="388"/>
    </row>
    <row r="174" ht="14.25" customHeight="1">
      <c r="A174" s="375"/>
      <c r="B174" s="387"/>
      <c r="C174" s="388"/>
      <c r="D174" s="388"/>
    </row>
    <row r="175" ht="14.25" customHeight="1">
      <c r="A175" s="375"/>
      <c r="B175" s="387"/>
      <c r="C175" s="388"/>
      <c r="D175" s="388"/>
    </row>
    <row r="176" ht="14.25" customHeight="1">
      <c r="A176" s="375"/>
      <c r="B176" s="387"/>
      <c r="C176" s="388"/>
      <c r="D176" s="388"/>
    </row>
    <row r="177" ht="14.25" customHeight="1">
      <c r="A177" s="375"/>
      <c r="B177" s="387"/>
      <c r="C177" s="388"/>
      <c r="D177" s="388"/>
    </row>
    <row r="178" ht="14.25" customHeight="1">
      <c r="A178" s="375"/>
      <c r="B178" s="387"/>
      <c r="C178" s="388"/>
      <c r="D178" s="388"/>
    </row>
    <row r="179" ht="14.25" customHeight="1">
      <c r="A179" s="375"/>
      <c r="B179" s="387"/>
      <c r="C179" s="388"/>
      <c r="D179" s="388"/>
    </row>
    <row r="180" ht="14.25" customHeight="1">
      <c r="A180" s="375"/>
      <c r="B180" s="387"/>
      <c r="C180" s="388"/>
      <c r="D180" s="388"/>
    </row>
    <row r="181" ht="14.25" customHeight="1">
      <c r="A181" s="375"/>
      <c r="B181" s="387"/>
      <c r="C181" s="388"/>
      <c r="D181" s="388"/>
    </row>
    <row r="182" ht="14.25" customHeight="1">
      <c r="A182" s="375"/>
      <c r="B182" s="387"/>
      <c r="C182" s="388"/>
      <c r="D182" s="388"/>
    </row>
    <row r="183" ht="14.25" customHeight="1">
      <c r="A183" s="375"/>
      <c r="B183" s="387"/>
      <c r="C183" s="388"/>
      <c r="D183" s="388"/>
    </row>
    <row r="184" ht="14.25" customHeight="1">
      <c r="A184" s="375"/>
      <c r="B184" s="387"/>
      <c r="C184" s="388"/>
      <c r="D184" s="388"/>
    </row>
    <row r="185" ht="14.25" customHeight="1">
      <c r="A185" s="375"/>
      <c r="B185" s="387"/>
      <c r="C185" s="388"/>
      <c r="D185" s="388"/>
    </row>
    <row r="186" ht="14.25" customHeight="1">
      <c r="A186" s="375"/>
      <c r="B186" s="387"/>
      <c r="C186" s="388"/>
      <c r="D186" s="388"/>
    </row>
    <row r="187" ht="14.25" customHeight="1">
      <c r="A187" s="375"/>
      <c r="B187" s="387"/>
      <c r="C187" s="388"/>
      <c r="D187" s="388"/>
    </row>
    <row r="188" ht="14.25" customHeight="1">
      <c r="A188" s="375"/>
      <c r="B188" s="387"/>
      <c r="C188" s="388"/>
      <c r="D188" s="388"/>
    </row>
    <row r="189" ht="14.25" customHeight="1">
      <c r="A189" s="375"/>
      <c r="B189" s="387"/>
      <c r="C189" s="388"/>
      <c r="D189" s="388"/>
    </row>
    <row r="190" ht="14.25" customHeight="1">
      <c r="A190" s="375"/>
      <c r="B190" s="387"/>
      <c r="C190" s="388"/>
      <c r="D190" s="388"/>
    </row>
    <row r="191" ht="14.25" customHeight="1">
      <c r="A191" s="375"/>
      <c r="B191" s="387"/>
      <c r="C191" s="388"/>
      <c r="D191" s="388"/>
    </row>
    <row r="192" ht="14.25" customHeight="1">
      <c r="A192" s="375"/>
      <c r="B192" s="387"/>
      <c r="C192" s="388"/>
      <c r="D192" s="388"/>
    </row>
    <row r="193" ht="14.25" customHeight="1">
      <c r="A193" s="375"/>
      <c r="B193" s="387"/>
      <c r="C193" s="388"/>
      <c r="D193" s="388"/>
    </row>
    <row r="194" ht="14.25" customHeight="1">
      <c r="A194" s="375"/>
      <c r="B194" s="387"/>
      <c r="C194" s="388"/>
      <c r="D194" s="388"/>
    </row>
    <row r="195" ht="14.25" customHeight="1">
      <c r="A195" s="375"/>
      <c r="B195" s="387"/>
      <c r="C195" s="388"/>
      <c r="D195" s="388"/>
    </row>
    <row r="196" ht="14.25" customHeight="1">
      <c r="A196" s="375"/>
      <c r="B196" s="387"/>
      <c r="C196" s="388"/>
      <c r="D196" s="388"/>
    </row>
    <row r="197" ht="14.25" customHeight="1">
      <c r="A197" s="375"/>
      <c r="B197" s="387"/>
      <c r="C197" s="388"/>
      <c r="D197" s="388"/>
    </row>
    <row r="198" ht="14.25" customHeight="1">
      <c r="A198" s="375"/>
      <c r="B198" s="387"/>
      <c r="C198" s="388"/>
      <c r="D198" s="388"/>
    </row>
    <row r="199" ht="14.25" customHeight="1">
      <c r="A199" s="375"/>
      <c r="B199" s="387"/>
      <c r="C199" s="388"/>
      <c r="D199" s="388"/>
    </row>
    <row r="200" ht="14.25" customHeight="1">
      <c r="A200" s="375"/>
      <c r="B200" s="387"/>
      <c r="C200" s="388"/>
      <c r="D200" s="388"/>
    </row>
    <row r="201" ht="14.25" customHeight="1">
      <c r="A201" s="375"/>
      <c r="B201" s="387"/>
      <c r="C201" s="388"/>
      <c r="D201" s="388"/>
    </row>
    <row r="202" ht="14.25" customHeight="1">
      <c r="A202" s="375"/>
      <c r="B202" s="387"/>
      <c r="C202" s="388"/>
      <c r="D202" s="388"/>
    </row>
    <row r="203" ht="14.25" customHeight="1">
      <c r="A203" s="375"/>
      <c r="B203" s="387"/>
      <c r="C203" s="388"/>
      <c r="D203" s="388"/>
    </row>
    <row r="204" ht="14.25" customHeight="1">
      <c r="A204" s="375"/>
      <c r="B204" s="387"/>
      <c r="C204" s="388"/>
      <c r="D204" s="388"/>
    </row>
    <row r="205" ht="14.25" customHeight="1">
      <c r="A205" s="375"/>
      <c r="B205" s="387"/>
      <c r="C205" s="388"/>
      <c r="D205" s="388"/>
    </row>
    <row r="206" ht="14.25" customHeight="1">
      <c r="A206" s="375"/>
      <c r="B206" s="387"/>
      <c r="C206" s="388"/>
      <c r="D206" s="388"/>
    </row>
    <row r="207" ht="14.25" customHeight="1">
      <c r="A207" s="375"/>
      <c r="B207" s="387"/>
      <c r="C207" s="388"/>
      <c r="D207" s="388"/>
    </row>
    <row r="208" ht="14.25" customHeight="1">
      <c r="A208" s="1"/>
      <c r="B208" s="387"/>
      <c r="C208" s="387"/>
      <c r="D208" s="387"/>
    </row>
    <row r="209" ht="14.25" customHeight="1">
      <c r="A209" s="1"/>
      <c r="B209" s="389" t="s">
        <v>334</v>
      </c>
      <c r="C209" s="389" t="s">
        <v>335</v>
      </c>
      <c r="D209" s="321" t="s">
        <v>334</v>
      </c>
      <c r="E209" s="321" t="s">
        <v>335</v>
      </c>
    </row>
    <row r="210" ht="14.25" customHeight="1">
      <c r="A210" s="1"/>
      <c r="B210" s="390" t="s">
        <v>336</v>
      </c>
      <c r="C210" s="390" t="s">
        <v>337</v>
      </c>
      <c r="D210" s="321" t="s">
        <v>336</v>
      </c>
      <c r="F210" s="321" t="str">
        <f t="shared" ref="F210:F221" si="1">IF(NOT(ISBLANK(D210)),D210,IF(NOT(ISBLANK(E210)),"     "&amp;E210,FALSE))</f>
        <v>Afectación Económica o presupuestal</v>
      </c>
      <c r="G210" s="321" t="s">
        <v>336</v>
      </c>
      <c r="H210" s="321" t="str">
        <f>IF(NOT(ISERROR(MATCH(G210,ANCHORARRAY(B221),0))),F223&amp;"Por favor no seleccionar los criterios de impacto",G210)</f>
        <v>Afectación Económica o presupuestal</v>
      </c>
    </row>
    <row r="211" ht="14.25" customHeight="1">
      <c r="A211" s="1"/>
      <c r="B211" s="390" t="s">
        <v>336</v>
      </c>
      <c r="C211" s="390" t="s">
        <v>314</v>
      </c>
      <c r="E211" s="321" t="s">
        <v>337</v>
      </c>
      <c r="F211" s="321" t="str">
        <f t="shared" si="1"/>
        <v>     Afectación menor a 10 SMLMV .</v>
      </c>
    </row>
    <row r="212" ht="14.25" customHeight="1">
      <c r="A212" s="1"/>
      <c r="B212" s="390" t="s">
        <v>336</v>
      </c>
      <c r="C212" s="390" t="s">
        <v>316</v>
      </c>
      <c r="E212" s="321" t="s">
        <v>314</v>
      </c>
      <c r="F212" s="321" t="str">
        <f t="shared" si="1"/>
        <v>     Entre 10 y 50 SMLMV </v>
      </c>
    </row>
    <row r="213" ht="14.25" customHeight="1">
      <c r="A213" s="1"/>
      <c r="B213" s="390" t="s">
        <v>336</v>
      </c>
      <c r="C213" s="390" t="s">
        <v>319</v>
      </c>
      <c r="E213" s="321" t="s">
        <v>316</v>
      </c>
      <c r="F213" s="321" t="str">
        <f t="shared" si="1"/>
        <v>     Entre 50 y 100 SMLMV </v>
      </c>
    </row>
    <row r="214" ht="14.25" customHeight="1">
      <c r="A214" s="1"/>
      <c r="B214" s="390" t="s">
        <v>336</v>
      </c>
      <c r="C214" s="390" t="s">
        <v>322</v>
      </c>
      <c r="E214" s="321" t="s">
        <v>319</v>
      </c>
      <c r="F214" s="321" t="str">
        <f t="shared" si="1"/>
        <v>     Entre 100 y 500 SMLMV </v>
      </c>
    </row>
    <row r="215" ht="14.25" customHeight="1">
      <c r="A215" s="1"/>
      <c r="B215" s="390" t="s">
        <v>309</v>
      </c>
      <c r="C215" s="390" t="s">
        <v>312</v>
      </c>
      <c r="E215" s="321" t="s">
        <v>322</v>
      </c>
      <c r="F215" s="321" t="str">
        <f t="shared" si="1"/>
        <v>     Mayor a 500 SMLMV </v>
      </c>
    </row>
    <row r="216" ht="14.25" customHeight="1">
      <c r="A216" s="1"/>
      <c r="B216" s="390" t="s">
        <v>309</v>
      </c>
      <c r="C216" s="390" t="s">
        <v>315</v>
      </c>
      <c r="D216" s="321" t="s">
        <v>309</v>
      </c>
      <c r="F216" s="321" t="str">
        <f t="shared" si="1"/>
        <v>Pérdida Reputacional</v>
      </c>
    </row>
    <row r="217" ht="14.25" customHeight="1">
      <c r="A217" s="1"/>
      <c r="B217" s="390" t="s">
        <v>309</v>
      </c>
      <c r="C217" s="390" t="s">
        <v>317</v>
      </c>
      <c r="E217" s="321" t="s">
        <v>312</v>
      </c>
      <c r="F217" s="321" t="str">
        <f t="shared" si="1"/>
        <v>     El riesgo afecta la imagen de alguna área de la organización</v>
      </c>
    </row>
    <row r="218" ht="14.25" customHeight="1">
      <c r="A218" s="1"/>
      <c r="B218" s="390" t="s">
        <v>309</v>
      </c>
      <c r="C218" s="390" t="s">
        <v>338</v>
      </c>
      <c r="E218" s="321" t="s">
        <v>315</v>
      </c>
      <c r="F218" s="321" t="str">
        <f t="shared" si="1"/>
        <v>     El riesgo afecta la imagen de la entidad internamente, de conocimiento general, nivel interno, de junta dircetiva y accionistas y/o de provedores</v>
      </c>
    </row>
    <row r="219" ht="14.25" customHeight="1">
      <c r="A219" s="1"/>
      <c r="B219" s="390" t="s">
        <v>309</v>
      </c>
      <c r="C219" s="390" t="s">
        <v>323</v>
      </c>
      <c r="E219" s="321" t="s">
        <v>317</v>
      </c>
      <c r="F219" s="321" t="str">
        <f t="shared" si="1"/>
        <v>     El riesgo afecta la imagen de la entidad con algunos usuarios de relevancia frente al logro de los objetivos</v>
      </c>
    </row>
    <row r="220" ht="14.25" customHeight="1">
      <c r="A220" s="1"/>
      <c r="B220" s="391"/>
      <c r="C220" s="391"/>
      <c r="E220" s="321" t="s">
        <v>338</v>
      </c>
      <c r="F220" s="321" t="str">
        <f t="shared" si="1"/>
        <v>     El riesgo afecta la imagen de de la entidad con efecto publicitario sostenido a nivel de sector administrativo, nivel departamental o municipal</v>
      </c>
    </row>
    <row r="221" ht="14.25" customHeight="1">
      <c r="A221" s="1"/>
      <c r="B221" s="391" t="str">
        <f>IFERROR(__xludf.DUMMYFUNCTION("ARRAY_CONSTRAIN(ARRAYFORMULA(UNIQUE('Tabla Impacto'!$B$209:$B$219)), 3, 1)"),"Criterios")</f>
        <v>Criterios</v>
      </c>
      <c r="C221" s="391"/>
      <c r="E221" s="321" t="s">
        <v>323</v>
      </c>
      <c r="F221" s="321" t="str">
        <f t="shared" si="1"/>
        <v>     El riesgo afecta la imagen de la entidad a nivel nacional, con efecto publicitarios sostenible a nivel país</v>
      </c>
    </row>
    <row r="222" ht="14.25" customHeight="1">
      <c r="A222" s="1"/>
      <c r="B222" s="391" t="str">
        <f>IFERROR(__xludf.DUMMYFUNCTION("""COMPUTED_VALUE"""),"Afectación Económica o presupuestal")</f>
        <v>Afectación Económica o presupuestal</v>
      </c>
      <c r="C222" s="391"/>
    </row>
    <row r="223" ht="14.25" customHeight="1">
      <c r="B223" s="391" t="str">
        <f>IFERROR(__xludf.DUMMYFUNCTION("""COMPUTED_VALUE"""),"Pérdida Reputacional")</f>
        <v>Pérdida Reputacional</v>
      </c>
      <c r="C223" s="391"/>
      <c r="F223" s="392" t="s">
        <v>339</v>
      </c>
    </row>
    <row r="224" ht="14.25" customHeight="1">
      <c r="B224" s="321"/>
      <c r="C224" s="321"/>
      <c r="F224" s="392" t="s">
        <v>340</v>
      </c>
    </row>
    <row r="225" ht="14.25" customHeight="1">
      <c r="B225" s="321"/>
      <c r="C225" s="321"/>
    </row>
    <row r="226" ht="14.25" customHeight="1">
      <c r="B226" s="321"/>
      <c r="C226" s="321"/>
    </row>
    <row r="227" ht="14.25" customHeight="1">
      <c r="B227" s="321"/>
      <c r="C227" s="321"/>
      <c r="D227" s="321"/>
    </row>
    <row r="228" ht="14.25" customHeight="1">
      <c r="B228" s="321"/>
      <c r="C228" s="321"/>
      <c r="D228" s="321"/>
    </row>
    <row r="229" ht="14.25" customHeight="1">
      <c r="B229" s="321"/>
      <c r="C229" s="321"/>
      <c r="D229" s="321"/>
    </row>
    <row r="230" ht="14.25" customHeight="1">
      <c r="B230" s="321"/>
      <c r="C230" s="321"/>
      <c r="D230" s="321"/>
    </row>
    <row r="231" ht="14.25" customHeight="1">
      <c r="B231" s="321"/>
      <c r="C231" s="321"/>
      <c r="D231" s="321"/>
    </row>
    <row r="232" ht="14.25" customHeight="1">
      <c r="B232" s="321"/>
      <c r="C232" s="321"/>
      <c r="D232" s="321"/>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9.38"/>
    <col customWidth="1" min="2" max="2" width="21.13"/>
    <col customWidth="1" min="3" max="3" width="61.38"/>
    <col customWidth="1" min="4" max="4" width="26.13"/>
    <col customWidth="1" min="5" max="24" width="9.38"/>
  </cols>
  <sheetData>
    <row r="1" ht="30.75" customHeight="1">
      <c r="A1" s="1"/>
      <c r="B1" s="372" t="s">
        <v>341</v>
      </c>
      <c r="E1" s="1"/>
      <c r="F1" s="1"/>
      <c r="G1" s="1"/>
      <c r="H1" s="1"/>
      <c r="I1" s="1"/>
      <c r="J1" s="1"/>
      <c r="K1" s="1"/>
      <c r="L1" s="1"/>
      <c r="M1" s="1"/>
      <c r="N1" s="1"/>
      <c r="O1" s="1"/>
      <c r="P1" s="1"/>
      <c r="Q1" s="1"/>
      <c r="R1" s="1"/>
      <c r="S1" s="1"/>
      <c r="T1" s="1"/>
      <c r="U1" s="1"/>
      <c r="V1" s="1"/>
      <c r="W1" s="1"/>
      <c r="X1" s="1"/>
    </row>
    <row r="2" ht="14.25" customHeight="1">
      <c r="A2" s="1"/>
      <c r="B2" s="1"/>
      <c r="C2" s="1"/>
      <c r="D2" s="1"/>
      <c r="E2" s="1"/>
      <c r="F2" s="1"/>
      <c r="G2" s="1"/>
      <c r="H2" s="1"/>
      <c r="I2" s="1"/>
      <c r="J2" s="1"/>
      <c r="K2" s="1"/>
      <c r="L2" s="1"/>
      <c r="M2" s="1"/>
      <c r="N2" s="1"/>
      <c r="O2" s="1"/>
      <c r="P2" s="1"/>
      <c r="Q2" s="1"/>
      <c r="R2" s="1"/>
      <c r="S2" s="1"/>
      <c r="T2" s="1"/>
      <c r="U2" s="1"/>
      <c r="V2" s="1"/>
      <c r="W2" s="1"/>
      <c r="X2" s="1"/>
    </row>
    <row r="3" ht="41.25" customHeight="1">
      <c r="A3" s="1"/>
      <c r="B3" s="393"/>
      <c r="C3" s="374" t="s">
        <v>342</v>
      </c>
      <c r="D3" s="374" t="s">
        <v>190</v>
      </c>
      <c r="E3" s="1"/>
      <c r="F3" s="1"/>
      <c r="G3" s="1"/>
      <c r="H3" s="1"/>
      <c r="I3" s="1"/>
      <c r="J3" s="1"/>
      <c r="K3" s="1"/>
      <c r="L3" s="1"/>
      <c r="M3" s="1"/>
      <c r="N3" s="1"/>
      <c r="O3" s="1"/>
      <c r="P3" s="1"/>
      <c r="Q3" s="1"/>
      <c r="R3" s="1"/>
      <c r="S3" s="1"/>
      <c r="T3" s="1"/>
      <c r="U3" s="1"/>
      <c r="V3" s="1"/>
      <c r="W3" s="1"/>
      <c r="X3" s="1"/>
    </row>
    <row r="4">
      <c r="A4" s="1"/>
      <c r="B4" s="376" t="s">
        <v>343</v>
      </c>
      <c r="C4" s="378" t="s">
        <v>344</v>
      </c>
      <c r="D4" s="394">
        <v>0.2</v>
      </c>
      <c r="E4" s="1"/>
      <c r="F4" s="1"/>
      <c r="G4" s="1"/>
      <c r="H4" s="1"/>
      <c r="I4" s="1"/>
      <c r="J4" s="1"/>
      <c r="K4" s="1"/>
      <c r="L4" s="1"/>
      <c r="M4" s="1"/>
      <c r="N4" s="1"/>
      <c r="O4" s="1"/>
      <c r="P4" s="1"/>
      <c r="Q4" s="1"/>
      <c r="R4" s="1"/>
      <c r="S4" s="1"/>
      <c r="T4" s="1"/>
      <c r="U4" s="1"/>
      <c r="V4" s="1"/>
      <c r="W4" s="1"/>
      <c r="X4" s="1"/>
    </row>
    <row r="5">
      <c r="A5" s="1"/>
      <c r="B5" s="379" t="s">
        <v>345</v>
      </c>
      <c r="C5" s="381" t="s">
        <v>346</v>
      </c>
      <c r="D5" s="395">
        <v>0.4</v>
      </c>
      <c r="E5" s="1"/>
      <c r="F5" s="1"/>
      <c r="G5" s="1"/>
      <c r="H5" s="1"/>
      <c r="I5" s="1"/>
      <c r="J5" s="1"/>
      <c r="K5" s="1"/>
      <c r="L5" s="1"/>
      <c r="M5" s="1"/>
      <c r="N5" s="1"/>
      <c r="O5" s="1"/>
      <c r="P5" s="1"/>
      <c r="Q5" s="1"/>
      <c r="R5" s="1"/>
      <c r="S5" s="1"/>
      <c r="T5" s="1"/>
      <c r="U5" s="1"/>
      <c r="V5" s="1"/>
      <c r="W5" s="1"/>
      <c r="X5" s="1"/>
    </row>
    <row r="6">
      <c r="A6" s="1"/>
      <c r="B6" s="382" t="s">
        <v>347</v>
      </c>
      <c r="C6" s="381" t="s">
        <v>348</v>
      </c>
      <c r="D6" s="395">
        <v>0.6</v>
      </c>
      <c r="E6" s="1"/>
      <c r="F6" s="1"/>
      <c r="G6" s="1"/>
      <c r="H6" s="1"/>
      <c r="I6" s="1"/>
      <c r="J6" s="1"/>
      <c r="K6" s="1"/>
      <c r="L6" s="1"/>
      <c r="M6" s="1"/>
      <c r="N6" s="1"/>
      <c r="O6" s="1"/>
      <c r="P6" s="1"/>
      <c r="Q6" s="1"/>
      <c r="R6" s="1"/>
      <c r="S6" s="1"/>
      <c r="T6" s="1"/>
      <c r="U6" s="1"/>
      <c r="V6" s="1"/>
      <c r="W6" s="1"/>
      <c r="X6" s="1"/>
    </row>
    <row r="7">
      <c r="A7" s="1"/>
      <c r="B7" s="383" t="s">
        <v>349</v>
      </c>
      <c r="C7" s="381" t="s">
        <v>350</v>
      </c>
      <c r="D7" s="395">
        <v>0.8</v>
      </c>
      <c r="E7" s="1"/>
      <c r="F7" s="1"/>
      <c r="G7" s="1"/>
      <c r="H7" s="1"/>
      <c r="I7" s="1"/>
      <c r="J7" s="1"/>
      <c r="K7" s="1"/>
      <c r="L7" s="1"/>
      <c r="M7" s="1"/>
      <c r="N7" s="1"/>
      <c r="O7" s="1"/>
      <c r="P7" s="1"/>
      <c r="Q7" s="1"/>
      <c r="R7" s="1"/>
      <c r="S7" s="1"/>
      <c r="T7" s="1"/>
      <c r="U7" s="1"/>
      <c r="V7" s="1"/>
      <c r="W7" s="1"/>
      <c r="X7" s="1"/>
    </row>
    <row r="8">
      <c r="A8" s="1"/>
      <c r="B8" s="384" t="s">
        <v>351</v>
      </c>
      <c r="C8" s="381" t="s">
        <v>352</v>
      </c>
      <c r="D8" s="395">
        <v>1.0</v>
      </c>
      <c r="E8" s="1"/>
      <c r="F8" s="1"/>
      <c r="G8" s="1"/>
      <c r="H8" s="1"/>
      <c r="I8" s="1"/>
      <c r="J8" s="1"/>
      <c r="K8" s="1"/>
      <c r="L8" s="1"/>
      <c r="M8" s="1"/>
      <c r="N8" s="1"/>
      <c r="O8" s="1"/>
      <c r="P8" s="1"/>
      <c r="Q8" s="1"/>
      <c r="R8" s="1"/>
      <c r="S8" s="1"/>
      <c r="T8" s="1"/>
      <c r="U8" s="1"/>
      <c r="V8" s="1"/>
      <c r="W8" s="1"/>
      <c r="X8" s="1"/>
    </row>
    <row r="9" ht="14.25" customHeight="1">
      <c r="A9" s="1"/>
      <c r="B9" s="1"/>
      <c r="C9" s="1"/>
      <c r="D9" s="1"/>
      <c r="E9" s="1"/>
      <c r="F9" s="1"/>
      <c r="G9" s="1"/>
      <c r="H9" s="1"/>
      <c r="I9" s="1"/>
      <c r="J9" s="1"/>
      <c r="K9" s="1"/>
      <c r="L9" s="1"/>
      <c r="M9" s="1"/>
      <c r="N9" s="1"/>
      <c r="O9" s="1"/>
      <c r="P9" s="1"/>
      <c r="Q9" s="1"/>
      <c r="R9" s="1"/>
      <c r="S9" s="1"/>
      <c r="T9" s="1"/>
      <c r="U9" s="1"/>
      <c r="V9" s="1"/>
      <c r="W9" s="1"/>
      <c r="X9" s="1"/>
    </row>
    <row r="10" ht="14.25" customHeight="1">
      <c r="A10" s="1"/>
      <c r="B10" s="396"/>
      <c r="C10" s="1"/>
      <c r="D10" s="1"/>
      <c r="E10" s="1"/>
      <c r="F10" s="1"/>
      <c r="G10" s="1"/>
      <c r="H10" s="1"/>
      <c r="I10" s="1"/>
      <c r="J10" s="1"/>
      <c r="K10" s="1"/>
      <c r="L10" s="1"/>
      <c r="M10" s="1"/>
      <c r="N10" s="1"/>
      <c r="O10" s="1"/>
      <c r="P10" s="1"/>
      <c r="Q10" s="1"/>
      <c r="R10" s="1"/>
      <c r="S10" s="1"/>
      <c r="T10" s="1"/>
      <c r="U10" s="1"/>
      <c r="V10" s="1"/>
      <c r="W10" s="1"/>
      <c r="X10" s="1"/>
    </row>
    <row r="11" ht="14.25" customHeight="1">
      <c r="A11" s="1"/>
      <c r="C11" s="1"/>
      <c r="D11" s="1"/>
      <c r="E11" s="1"/>
      <c r="F11" s="1"/>
      <c r="G11" s="1"/>
      <c r="H11" s="1"/>
      <c r="I11" s="1"/>
      <c r="J11" s="1"/>
      <c r="K11" s="1"/>
      <c r="L11" s="1"/>
      <c r="M11" s="1"/>
      <c r="N11" s="1"/>
      <c r="O11" s="1"/>
      <c r="P11" s="1"/>
      <c r="Q11" s="1"/>
      <c r="R11" s="1"/>
      <c r="S11" s="1"/>
      <c r="T11" s="1"/>
      <c r="U11" s="1"/>
      <c r="V11" s="1"/>
      <c r="W11" s="1"/>
      <c r="X11" s="1"/>
    </row>
    <row r="12" ht="14.25" customHeight="1">
      <c r="A12" s="397" t="s">
        <v>353</v>
      </c>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
      <c r="C13" s="1"/>
      <c r="D13" s="1"/>
      <c r="E13" s="1"/>
      <c r="F13" s="1"/>
      <c r="G13" s="1"/>
      <c r="H13" s="1"/>
      <c r="I13" s="1"/>
      <c r="J13" s="1"/>
      <c r="K13" s="1"/>
      <c r="L13" s="1"/>
      <c r="M13" s="1"/>
      <c r="N13" s="1"/>
      <c r="O13" s="1"/>
      <c r="P13" s="1"/>
      <c r="Q13" s="1"/>
      <c r="R13" s="1"/>
      <c r="S13" s="1"/>
      <c r="T13" s="1"/>
      <c r="U13" s="1"/>
      <c r="V13" s="1"/>
      <c r="W13" s="1"/>
      <c r="X13" s="1"/>
    </row>
    <row r="14" ht="14.25" customHeight="1">
      <c r="A14" s="1"/>
      <c r="B14" s="1"/>
      <c r="C14" s="1"/>
      <c r="D14" s="1"/>
      <c r="E14" s="1"/>
      <c r="F14" s="1"/>
      <c r="G14" s="1"/>
      <c r="H14" s="1"/>
      <c r="I14" s="1"/>
      <c r="J14" s="1"/>
      <c r="K14" s="1"/>
      <c r="L14" s="1"/>
      <c r="M14" s="1"/>
      <c r="N14" s="1"/>
      <c r="O14" s="1"/>
      <c r="P14" s="1"/>
      <c r="Q14" s="1"/>
      <c r="R14" s="1"/>
      <c r="S14" s="1"/>
      <c r="T14" s="1"/>
      <c r="U14" s="1"/>
      <c r="V14" s="1"/>
      <c r="W14" s="1"/>
      <c r="X14" s="1"/>
    </row>
    <row r="15" ht="14.25" customHeight="1">
      <c r="A15" s="1"/>
      <c r="B15" s="1"/>
      <c r="C15" s="1"/>
      <c r="D15" s="1"/>
      <c r="E15" s="1"/>
      <c r="F15" s="1"/>
      <c r="G15" s="1"/>
      <c r="H15" s="1"/>
      <c r="I15" s="1"/>
      <c r="J15" s="1"/>
      <c r="K15" s="1"/>
      <c r="L15" s="1"/>
      <c r="M15" s="1"/>
      <c r="N15" s="1"/>
      <c r="O15" s="1"/>
      <c r="P15" s="1"/>
      <c r="Q15" s="1"/>
      <c r="R15" s="1"/>
      <c r="S15" s="1"/>
      <c r="T15" s="1"/>
      <c r="U15" s="1"/>
      <c r="V15" s="1"/>
      <c r="W15" s="1"/>
      <c r="X15" s="1"/>
    </row>
    <row r="16" ht="14.25" customHeight="1">
      <c r="A16" s="1"/>
      <c r="B16" s="1"/>
      <c r="C16" s="1"/>
      <c r="D16" s="1"/>
      <c r="E16" s="1"/>
      <c r="F16" s="1"/>
      <c r="G16" s="1"/>
      <c r="H16" s="1"/>
      <c r="I16" s="1"/>
      <c r="J16" s="1"/>
      <c r="K16" s="1"/>
      <c r="L16" s="1"/>
      <c r="M16" s="1"/>
      <c r="N16" s="1"/>
      <c r="O16" s="1"/>
      <c r="P16" s="1"/>
      <c r="Q16" s="1"/>
      <c r="R16" s="1"/>
      <c r="S16" s="1"/>
      <c r="T16" s="1"/>
      <c r="U16" s="1"/>
      <c r="V16" s="1"/>
      <c r="W16" s="1"/>
      <c r="X16" s="1"/>
    </row>
    <row r="17" ht="14.25" customHeight="1">
      <c r="A17" s="1"/>
      <c r="B17" s="1"/>
      <c r="C17" s="1"/>
      <c r="D17" s="1"/>
      <c r="E17" s="1"/>
      <c r="F17" s="1"/>
      <c r="G17" s="1"/>
      <c r="H17" s="1"/>
      <c r="I17" s="1"/>
      <c r="J17" s="1"/>
      <c r="K17" s="1"/>
      <c r="L17" s="1"/>
      <c r="M17" s="1"/>
      <c r="N17" s="1"/>
      <c r="O17" s="1"/>
      <c r="P17" s="1"/>
      <c r="Q17" s="1"/>
      <c r="R17" s="1"/>
      <c r="S17" s="1"/>
      <c r="T17" s="1"/>
      <c r="U17" s="1"/>
      <c r="V17" s="1"/>
      <c r="W17" s="1"/>
      <c r="X17" s="1"/>
    </row>
    <row r="18" ht="14.25" customHeight="1">
      <c r="A18" s="1"/>
      <c r="B18" s="1"/>
      <c r="C18" s="1"/>
      <c r="D18" s="1"/>
      <c r="E18" s="1"/>
      <c r="F18" s="1"/>
      <c r="G18" s="1"/>
      <c r="H18" s="1"/>
      <c r="I18" s="1"/>
      <c r="J18" s="1"/>
      <c r="K18" s="1"/>
      <c r="L18" s="1"/>
      <c r="M18" s="1"/>
      <c r="N18" s="1"/>
      <c r="O18" s="1"/>
      <c r="P18" s="1"/>
      <c r="Q18" s="1"/>
      <c r="R18" s="1"/>
      <c r="S18" s="1"/>
      <c r="T18" s="1"/>
      <c r="U18" s="1"/>
      <c r="V18" s="1"/>
      <c r="W18" s="1"/>
      <c r="X18" s="1"/>
    </row>
    <row r="19" ht="14.25" customHeight="1">
      <c r="A19" s="1"/>
      <c r="B19" s="1"/>
      <c r="C19" s="1"/>
      <c r="D19" s="1"/>
      <c r="E19" s="1"/>
      <c r="F19" s="1"/>
      <c r="G19" s="1"/>
      <c r="H19" s="1"/>
      <c r="I19" s="1"/>
      <c r="J19" s="1"/>
      <c r="K19" s="1"/>
      <c r="L19" s="1"/>
      <c r="M19" s="1"/>
      <c r="N19" s="1"/>
      <c r="O19" s="1"/>
      <c r="P19" s="1"/>
      <c r="Q19" s="1"/>
      <c r="R19" s="1"/>
      <c r="S19" s="1"/>
      <c r="T19" s="1"/>
      <c r="U19" s="1"/>
      <c r="V19" s="1"/>
      <c r="W19" s="1"/>
      <c r="X19" s="1"/>
    </row>
    <row r="20" ht="14.25" customHeight="1">
      <c r="A20" s="1"/>
      <c r="B20" s="1"/>
      <c r="C20" s="1"/>
      <c r="D20" s="1"/>
      <c r="E20" s="1"/>
      <c r="F20" s="1"/>
      <c r="G20" s="1"/>
      <c r="H20" s="1"/>
      <c r="I20" s="1"/>
      <c r="J20" s="1"/>
      <c r="K20" s="1"/>
      <c r="L20" s="1"/>
      <c r="M20" s="1"/>
      <c r="N20" s="1"/>
      <c r="O20" s="1"/>
      <c r="P20" s="1"/>
      <c r="Q20" s="1"/>
      <c r="R20" s="1"/>
      <c r="S20" s="1"/>
      <c r="T20" s="1"/>
      <c r="U20" s="1"/>
      <c r="V20" s="1"/>
      <c r="W20" s="1"/>
      <c r="X20" s="1"/>
    </row>
    <row r="21" ht="14.25" customHeight="1">
      <c r="A21" s="1"/>
      <c r="B21" s="1"/>
      <c r="C21" s="1"/>
      <c r="D21" s="1"/>
      <c r="E21" s="1"/>
      <c r="F21" s="1"/>
      <c r="G21" s="1"/>
      <c r="H21" s="1"/>
      <c r="I21" s="1"/>
      <c r="J21" s="1"/>
      <c r="K21" s="1"/>
      <c r="L21" s="1"/>
      <c r="M21" s="1"/>
      <c r="N21" s="1"/>
      <c r="O21" s="1"/>
      <c r="P21" s="1"/>
      <c r="Q21" s="1"/>
      <c r="R21" s="1"/>
      <c r="S21" s="1"/>
      <c r="T21" s="1"/>
      <c r="U21" s="1"/>
      <c r="V21" s="1"/>
      <c r="W21" s="1"/>
      <c r="X21" s="1"/>
    </row>
    <row r="22" ht="14.25" customHeight="1">
      <c r="A22" s="1"/>
      <c r="B22" s="1"/>
      <c r="C22" s="1"/>
      <c r="D22" s="1"/>
      <c r="E22" s="1"/>
      <c r="F22" s="1"/>
      <c r="G22" s="1"/>
      <c r="H22" s="1"/>
      <c r="I22" s="1"/>
      <c r="J22" s="1"/>
      <c r="K22" s="1"/>
      <c r="L22" s="1"/>
      <c r="M22" s="1"/>
      <c r="N22" s="1"/>
      <c r="O22" s="1"/>
      <c r="P22" s="1"/>
      <c r="Q22" s="1"/>
      <c r="R22" s="1"/>
      <c r="S22" s="1"/>
      <c r="T22" s="1"/>
      <c r="U22" s="1"/>
      <c r="V22" s="1"/>
      <c r="W22" s="1"/>
      <c r="X22" s="1"/>
    </row>
    <row r="23" ht="14.25" customHeight="1">
      <c r="A23" s="1"/>
      <c r="B23" s="1"/>
      <c r="C23" s="1"/>
      <c r="D23" s="1"/>
      <c r="E23" s="1"/>
      <c r="F23" s="1"/>
      <c r="G23" s="1"/>
      <c r="H23" s="1"/>
      <c r="I23" s="1"/>
      <c r="J23" s="1"/>
      <c r="K23" s="1"/>
      <c r="L23" s="1"/>
      <c r="M23" s="1"/>
      <c r="N23" s="1"/>
      <c r="O23" s="1"/>
      <c r="P23" s="1"/>
      <c r="Q23" s="1"/>
      <c r="R23" s="1"/>
      <c r="S23" s="1"/>
      <c r="T23" s="1"/>
      <c r="U23" s="1"/>
      <c r="V23" s="1"/>
      <c r="W23" s="1"/>
      <c r="X23" s="1"/>
    </row>
    <row r="24" ht="14.25" customHeight="1">
      <c r="A24" s="1"/>
      <c r="B24" s="1"/>
      <c r="C24" s="1"/>
      <c r="D24" s="1"/>
      <c r="E24" s="1"/>
      <c r="F24" s="1"/>
      <c r="G24" s="1"/>
      <c r="H24" s="1"/>
      <c r="I24" s="1"/>
      <c r="J24" s="1"/>
      <c r="K24" s="1"/>
      <c r="L24" s="1"/>
      <c r="M24" s="1"/>
      <c r="N24" s="1"/>
      <c r="O24" s="1"/>
      <c r="P24" s="1"/>
      <c r="Q24" s="1"/>
      <c r="R24" s="1"/>
      <c r="S24" s="1"/>
      <c r="T24" s="1"/>
      <c r="U24" s="1"/>
      <c r="V24" s="1"/>
      <c r="W24" s="1"/>
      <c r="X24" s="1"/>
    </row>
    <row r="25" ht="14.25" customHeight="1">
      <c r="A25" s="1"/>
      <c r="B25" s="1"/>
      <c r="C25" s="1"/>
      <c r="D25" s="1"/>
      <c r="E25" s="1"/>
      <c r="F25" s="1"/>
      <c r="G25" s="1"/>
      <c r="H25" s="1"/>
      <c r="I25" s="1"/>
      <c r="J25" s="1"/>
      <c r="K25" s="1"/>
      <c r="L25" s="1"/>
      <c r="M25" s="1"/>
      <c r="N25" s="1"/>
      <c r="O25" s="1"/>
      <c r="P25" s="1"/>
      <c r="Q25" s="1"/>
      <c r="R25" s="1"/>
      <c r="S25" s="1"/>
      <c r="T25" s="1"/>
      <c r="U25" s="1"/>
      <c r="V25" s="1"/>
      <c r="W25" s="1"/>
      <c r="X25" s="1"/>
    </row>
    <row r="26" ht="14.25" customHeight="1">
      <c r="A26" s="1"/>
      <c r="B26" s="1"/>
      <c r="C26" s="1"/>
      <c r="D26" s="1"/>
      <c r="E26" s="1"/>
      <c r="F26" s="1"/>
      <c r="G26" s="1"/>
      <c r="H26" s="1"/>
      <c r="I26" s="1"/>
      <c r="J26" s="1"/>
      <c r="K26" s="1"/>
      <c r="L26" s="1"/>
      <c r="M26" s="1"/>
      <c r="N26" s="1"/>
      <c r="O26" s="1"/>
      <c r="P26" s="1"/>
      <c r="Q26" s="1"/>
      <c r="R26" s="1"/>
      <c r="S26" s="1"/>
      <c r="T26" s="1"/>
      <c r="U26" s="1"/>
      <c r="V26" s="1"/>
      <c r="W26" s="1"/>
      <c r="X26" s="1"/>
    </row>
    <row r="27" ht="14.25" customHeight="1">
      <c r="A27" s="1"/>
      <c r="B27" s="1"/>
      <c r="C27" s="1"/>
      <c r="D27" s="1"/>
      <c r="E27" s="1"/>
      <c r="F27" s="1"/>
      <c r="G27" s="1"/>
      <c r="H27" s="1"/>
      <c r="I27" s="1"/>
      <c r="J27" s="1"/>
      <c r="K27" s="1"/>
      <c r="L27" s="1"/>
      <c r="M27" s="1"/>
      <c r="N27" s="1"/>
      <c r="O27" s="1"/>
      <c r="P27" s="1"/>
      <c r="Q27" s="1"/>
      <c r="R27" s="1"/>
      <c r="S27" s="1"/>
      <c r="T27" s="1"/>
      <c r="U27" s="1"/>
      <c r="V27" s="1"/>
      <c r="W27" s="1"/>
      <c r="X27" s="1"/>
    </row>
    <row r="28" ht="14.25" customHeight="1">
      <c r="A28" s="1"/>
      <c r="B28" s="1"/>
      <c r="C28" s="1"/>
      <c r="D28" s="1"/>
      <c r="E28" s="1"/>
      <c r="F28" s="1"/>
      <c r="G28" s="1"/>
      <c r="H28" s="1"/>
      <c r="I28" s="1"/>
      <c r="J28" s="1"/>
      <c r="K28" s="1"/>
      <c r="L28" s="1"/>
      <c r="M28" s="1"/>
      <c r="N28" s="1"/>
      <c r="O28" s="1"/>
      <c r="P28" s="1"/>
      <c r="Q28" s="1"/>
      <c r="R28" s="1"/>
      <c r="S28" s="1"/>
      <c r="T28" s="1"/>
      <c r="U28" s="1"/>
      <c r="V28" s="1"/>
      <c r="W28" s="1"/>
      <c r="X28" s="1"/>
    </row>
    <row r="29" ht="14.25" customHeight="1">
      <c r="A29" s="1"/>
      <c r="B29" s="1"/>
      <c r="C29" s="1"/>
      <c r="D29" s="1"/>
      <c r="E29" s="1"/>
      <c r="F29" s="1"/>
      <c r="G29" s="1"/>
      <c r="H29" s="1"/>
      <c r="I29" s="1"/>
      <c r="J29" s="1"/>
      <c r="K29" s="1"/>
      <c r="L29" s="1"/>
      <c r="M29" s="1"/>
      <c r="N29" s="1"/>
      <c r="O29" s="1"/>
      <c r="P29" s="1"/>
      <c r="Q29" s="1"/>
      <c r="R29" s="1"/>
      <c r="S29" s="1"/>
      <c r="T29" s="1"/>
      <c r="U29" s="1"/>
      <c r="V29" s="1"/>
      <c r="W29" s="1"/>
      <c r="X29" s="1"/>
    </row>
    <row r="30" ht="14.25" customHeight="1">
      <c r="A30" s="1"/>
      <c r="B30" s="1"/>
      <c r="C30" s="1"/>
      <c r="D30" s="1"/>
      <c r="E30" s="1"/>
      <c r="F30" s="1"/>
      <c r="G30" s="1"/>
      <c r="H30" s="1"/>
      <c r="I30" s="1"/>
      <c r="J30" s="1"/>
      <c r="K30" s="1"/>
      <c r="L30" s="1"/>
      <c r="M30" s="1"/>
      <c r="N30" s="1"/>
      <c r="O30" s="1"/>
      <c r="P30" s="1"/>
      <c r="Q30" s="1"/>
      <c r="R30" s="1"/>
      <c r="S30" s="1"/>
      <c r="T30" s="1"/>
      <c r="U30" s="1"/>
      <c r="V30" s="1"/>
      <c r="W30" s="1"/>
      <c r="X30" s="1"/>
    </row>
    <row r="31" ht="14.25" customHeight="1">
      <c r="A31" s="1"/>
      <c r="B31" s="1"/>
      <c r="C31" s="1"/>
      <c r="D31" s="1"/>
      <c r="E31" s="1"/>
      <c r="F31" s="1"/>
      <c r="G31" s="1"/>
      <c r="H31" s="1"/>
      <c r="I31" s="1"/>
      <c r="J31" s="1"/>
      <c r="K31" s="1"/>
      <c r="L31" s="1"/>
      <c r="M31" s="1"/>
      <c r="N31" s="1"/>
      <c r="O31" s="1"/>
      <c r="P31" s="1"/>
      <c r="Q31" s="1"/>
      <c r="R31" s="1"/>
      <c r="S31" s="1"/>
      <c r="T31" s="1"/>
      <c r="U31" s="1"/>
      <c r="V31" s="1"/>
      <c r="W31" s="1"/>
      <c r="X31" s="1"/>
    </row>
    <row r="32" ht="14.25" customHeight="1">
      <c r="A32" s="1"/>
      <c r="B32" s="1"/>
      <c r="C32" s="1"/>
      <c r="D32" s="1"/>
      <c r="E32" s="1"/>
      <c r="F32" s="1"/>
      <c r="G32" s="1"/>
      <c r="H32" s="1"/>
      <c r="I32" s="1"/>
      <c r="J32" s="1"/>
      <c r="K32" s="1"/>
      <c r="L32" s="1"/>
      <c r="M32" s="1"/>
      <c r="N32" s="1"/>
      <c r="O32" s="1"/>
      <c r="P32" s="1"/>
      <c r="Q32" s="1"/>
      <c r="R32" s="1"/>
      <c r="S32" s="1"/>
      <c r="T32" s="1"/>
      <c r="U32" s="1"/>
      <c r="V32" s="1"/>
      <c r="W32" s="1"/>
      <c r="X32" s="1"/>
    </row>
    <row r="33" ht="14.25" customHeight="1">
      <c r="A33" s="1"/>
      <c r="E33" s="1"/>
      <c r="F33" s="1"/>
      <c r="G33" s="1"/>
      <c r="H33" s="1"/>
      <c r="I33" s="1"/>
      <c r="J33" s="1"/>
      <c r="K33" s="1"/>
      <c r="L33" s="1"/>
      <c r="M33" s="1"/>
      <c r="N33" s="1"/>
      <c r="O33" s="1"/>
      <c r="P33" s="1"/>
      <c r="Q33" s="1"/>
      <c r="R33" s="1"/>
      <c r="S33" s="1"/>
      <c r="T33" s="1"/>
      <c r="U33" s="1"/>
      <c r="V33" s="1"/>
      <c r="W33" s="1"/>
      <c r="X33" s="1"/>
    </row>
    <row r="34" ht="14.25" customHeight="1">
      <c r="A34" s="1"/>
      <c r="E34" s="1"/>
      <c r="F34" s="1"/>
      <c r="G34" s="1"/>
      <c r="H34" s="1"/>
      <c r="I34" s="1"/>
      <c r="J34" s="1"/>
      <c r="K34" s="1"/>
      <c r="L34" s="1"/>
      <c r="M34" s="1"/>
      <c r="N34" s="1"/>
      <c r="O34" s="1"/>
      <c r="P34" s="1"/>
      <c r="Q34" s="1"/>
      <c r="R34" s="1"/>
      <c r="S34" s="1"/>
      <c r="T34" s="1"/>
      <c r="U34" s="1"/>
      <c r="V34" s="1"/>
      <c r="W34" s="1"/>
      <c r="X34" s="1"/>
    </row>
    <row r="35" ht="14.25" customHeight="1">
      <c r="A35" s="1"/>
    </row>
    <row r="36" ht="14.25" customHeight="1">
      <c r="A36" s="1"/>
    </row>
    <row r="37" ht="14.25" customHeight="1">
      <c r="A37" s="1"/>
    </row>
    <row r="38" ht="14.25" customHeight="1">
      <c r="A38" s="1"/>
    </row>
    <row r="39" ht="14.25" customHeight="1">
      <c r="A39" s="1"/>
    </row>
    <row r="40" ht="14.25" customHeight="1">
      <c r="A40" s="1"/>
    </row>
    <row r="41" ht="14.25" customHeight="1">
      <c r="A41" s="1"/>
    </row>
    <row r="42" ht="14.25" customHeight="1">
      <c r="A42" s="1"/>
    </row>
    <row r="43" ht="14.25" customHeight="1">
      <c r="A43" s="1"/>
    </row>
    <row r="44" ht="14.25" customHeight="1">
      <c r="A44" s="1"/>
    </row>
    <row r="45" ht="14.25" customHeight="1">
      <c r="A45" s="1"/>
    </row>
    <row r="46" ht="14.25" customHeight="1">
      <c r="A46" s="1"/>
    </row>
    <row r="47" ht="14.25" customHeight="1">
      <c r="A47" s="1"/>
    </row>
    <row r="48" ht="14.25" customHeight="1">
      <c r="A48" s="1"/>
    </row>
    <row r="49" ht="14.25" customHeight="1">
      <c r="A49" s="1"/>
    </row>
    <row r="50" ht="14.25" customHeight="1">
      <c r="A50" s="1"/>
    </row>
    <row r="51" ht="14.25" customHeight="1">
      <c r="A51" s="1"/>
    </row>
    <row r="52" ht="14.25" customHeight="1">
      <c r="A52" s="1"/>
    </row>
    <row r="53" ht="14.25" customHeight="1">
      <c r="A53" s="1"/>
    </row>
    <row r="54" ht="14.25" customHeight="1">
      <c r="A54" s="1"/>
    </row>
    <row r="55" ht="14.25" customHeight="1">
      <c r="A55" s="1"/>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c r="A1" s="398" t="s">
        <v>354</v>
      </c>
    </row>
    <row r="6" ht="12.75" customHeight="1"/>
    <row r="7" ht="27.0" customHeight="1">
      <c r="G7" s="399" t="s">
        <v>355</v>
      </c>
      <c r="H7" s="48"/>
      <c r="I7" s="48"/>
      <c r="J7" s="69"/>
    </row>
    <row r="8" ht="15.0" customHeight="1">
      <c r="G8" s="56"/>
    </row>
    <row r="9">
      <c r="G9" s="400" t="s">
        <v>356</v>
      </c>
      <c r="H9" s="225"/>
      <c r="I9" s="225"/>
      <c r="J9" s="225"/>
      <c r="K9" s="225"/>
      <c r="L9" s="225"/>
      <c r="M9" s="225"/>
      <c r="N9" s="226"/>
    </row>
    <row r="10" ht="15.0" customHeight="1">
      <c r="G10" s="229"/>
      <c r="H10" s="230"/>
      <c r="I10" s="230"/>
      <c r="J10" s="230"/>
      <c r="K10" s="230"/>
      <c r="L10" s="230"/>
      <c r="M10" s="230"/>
      <c r="N10" s="231"/>
    </row>
    <row r="11">
      <c r="G11" s="401"/>
    </row>
    <row r="12">
      <c r="A12" s="398" t="s">
        <v>353</v>
      </c>
      <c r="G12" s="402" t="s">
        <v>357</v>
      </c>
    </row>
    <row r="13" ht="15.0" customHeight="1"/>
    <row r="14" ht="96.75" customHeight="1">
      <c r="G14" s="222" t="s">
        <v>358</v>
      </c>
    </row>
    <row r="15">
      <c r="G15" s="401"/>
    </row>
    <row r="16" ht="15.0" customHeight="1">
      <c r="G16" s="56"/>
    </row>
    <row r="17">
      <c r="G17" s="401"/>
    </row>
    <row r="21" ht="15.75" customHeight="1"/>
    <row r="22" ht="15.75" customHeight="1"/>
    <row r="23" ht="15.75" customHeight="1">
      <c r="A23" s="398" t="s">
        <v>359</v>
      </c>
      <c r="G23" s="398" t="s">
        <v>360</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c r="A64" s="398" t="s">
        <v>361</v>
      </c>
    </row>
    <row r="65" ht="15.75" customHeight="1">
      <c r="O65" s="398" t="s">
        <v>362</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G15:J15"/>
    <mergeCell ref="G16:J16"/>
    <mergeCell ref="G17:J17"/>
    <mergeCell ref="G23:H23"/>
    <mergeCell ref="A1:B1"/>
    <mergeCell ref="G7:J7"/>
    <mergeCell ref="G8:J8"/>
    <mergeCell ref="G9:N10"/>
    <mergeCell ref="G11:J11"/>
    <mergeCell ref="G12:K13"/>
    <mergeCell ref="G14:J1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