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lil.mahuad\Downloads\"/>
    </mc:Choice>
  </mc:AlternateContent>
  <bookViews>
    <workbookView xWindow="0" yWindow="0" windowWidth="24000" windowHeight="8910"/>
  </bookViews>
  <sheets>
    <sheet name="Mapa final" sheetId="1" r:id="rId1"/>
    <sheet name="Matriz Calor Inherente" sheetId="2" r:id="rId2"/>
    <sheet name="Matriz Calor Residual" sheetId="3" r:id="rId3"/>
    <sheet name="Riezgos de corrupción prob- imp" sheetId="4" r:id="rId4"/>
    <sheet name="Tabla probabilidad" sheetId="5" r:id="rId5"/>
    <sheet name="Tabla Impacto" sheetId="6" r:id="rId6"/>
    <sheet name="Tabla Valoración controles" sheetId="7" r:id="rId7"/>
    <sheet name="Graficos" sheetId="8" r:id="rId8"/>
    <sheet name="Amenazas y vulnerabilidades" sheetId="9" r:id="rId9"/>
    <sheet name="Opciones Tratamiento" sheetId="10" r:id="rId10"/>
    <sheet name="Hoja1" sheetId="11" state="hidden" r:id="rId11"/>
  </sheets>
  <calcPr calcId="162913"/>
  <extLst>
    <ext uri="GoogleSheetsCustomDataVersion2">
      <go:sheetsCustomData xmlns:go="http://customooxmlschemas.google.com/" r:id="rId15" roundtripDataChecksum="h2iVFbz3z2Bf0zof17A99C3NF7mp16ayOkftqkxwMnU="/>
    </ext>
  </extLst>
</workbook>
</file>

<file path=xl/calcChain.xml><?xml version="1.0" encoding="utf-8"?>
<calcChain xmlns="http://schemas.openxmlformats.org/spreadsheetml/2006/main">
  <c r="F221" i="6" l="1"/>
  <c r="F220" i="6"/>
  <c r="F219" i="6"/>
  <c r="F218" i="6"/>
  <c r="F217" i="6"/>
  <c r="F216" i="6"/>
  <c r="F215" i="6"/>
  <c r="F214" i="6"/>
  <c r="F213" i="6"/>
  <c r="F212" i="6"/>
  <c r="F211" i="6"/>
  <c r="F210" i="6"/>
  <c r="C79" i="4"/>
  <c r="C78" i="4"/>
  <c r="W73" i="4"/>
  <c r="C82" i="4" s="1"/>
  <c r="V73" i="4"/>
  <c r="U73" i="4"/>
  <c r="C81" i="4" s="1"/>
  <c r="T73" i="4"/>
  <c r="S73" i="4"/>
  <c r="C80" i="4" s="1"/>
  <c r="R73" i="4"/>
  <c r="Q73" i="4"/>
  <c r="P73" i="4"/>
  <c r="O73" i="4"/>
  <c r="N73" i="4"/>
  <c r="M73" i="4"/>
  <c r="C77" i="4" s="1"/>
  <c r="L73" i="4"/>
  <c r="AM55" i="3"/>
  <c r="AL55" i="3"/>
  <c r="AK55" i="3"/>
  <c r="AJ55" i="3"/>
  <c r="AI55" i="3"/>
  <c r="AH55" i="3"/>
  <c r="AG55" i="3"/>
  <c r="AF55" i="3"/>
  <c r="AE55" i="3"/>
  <c r="AD55" i="3"/>
  <c r="AC55" i="3"/>
  <c r="AB55" i="3"/>
  <c r="AA55" i="3"/>
  <c r="Z55" i="3"/>
  <c r="Y55" i="3"/>
  <c r="X55" i="3"/>
  <c r="W55" i="3"/>
  <c r="V55" i="3"/>
  <c r="U55" i="3"/>
  <c r="T55" i="3"/>
  <c r="S55" i="3"/>
  <c r="R55" i="3"/>
  <c r="Q55" i="3"/>
  <c r="P55" i="3"/>
  <c r="O55" i="3"/>
  <c r="N55" i="3"/>
  <c r="M55" i="3"/>
  <c r="L55" i="3"/>
  <c r="K55" i="3"/>
  <c r="J55" i="3"/>
  <c r="AM54" i="3"/>
  <c r="AL54" i="3"/>
  <c r="AK54" i="3"/>
  <c r="AJ54" i="3"/>
  <c r="AI54" i="3"/>
  <c r="AH54" i="3"/>
  <c r="AG54" i="3"/>
  <c r="AF54" i="3"/>
  <c r="AE54" i="3"/>
  <c r="AD54" i="3"/>
  <c r="AC54" i="3"/>
  <c r="AB54" i="3"/>
  <c r="AA54" i="3"/>
  <c r="Z54" i="3"/>
  <c r="Y54" i="3"/>
  <c r="X54" i="3"/>
  <c r="W54" i="3"/>
  <c r="V54" i="3"/>
  <c r="U54" i="3"/>
  <c r="T54" i="3"/>
  <c r="S54" i="3"/>
  <c r="R54" i="3"/>
  <c r="Q54" i="3"/>
  <c r="P54" i="3"/>
  <c r="O54" i="3"/>
  <c r="N54" i="3"/>
  <c r="M54" i="3"/>
  <c r="L54" i="3"/>
  <c r="K54" i="3"/>
  <c r="J54" i="3"/>
  <c r="AM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AL51" i="3"/>
  <c r="AK51" i="3"/>
  <c r="AJ51" i="3"/>
  <c r="AI51" i="3"/>
  <c r="AF51" i="3"/>
  <c r="AE51" i="3"/>
  <c r="AD51" i="3"/>
  <c r="AC51" i="3"/>
  <c r="Z51" i="3"/>
  <c r="Y51" i="3"/>
  <c r="X51" i="3"/>
  <c r="W51" i="3"/>
  <c r="T51" i="3"/>
  <c r="S51" i="3"/>
  <c r="R51" i="3"/>
  <c r="Q51" i="3"/>
  <c r="N51" i="3"/>
  <c r="M51" i="3"/>
  <c r="L51" i="3"/>
  <c r="K51" i="3"/>
  <c r="AL50" i="3"/>
  <c r="AK50" i="3"/>
  <c r="AJ50" i="3"/>
  <c r="AI50" i="3"/>
  <c r="AH50" i="3"/>
  <c r="AF50" i="3"/>
  <c r="AE50" i="3"/>
  <c r="AD50" i="3"/>
  <c r="AC50" i="3"/>
  <c r="AB50" i="3"/>
  <c r="Z50" i="3"/>
  <c r="Y50" i="3"/>
  <c r="X50" i="3"/>
  <c r="W50" i="3"/>
  <c r="V50" i="3"/>
  <c r="T50" i="3"/>
  <c r="S50" i="3"/>
  <c r="R50" i="3"/>
  <c r="Q50" i="3"/>
  <c r="P50" i="3"/>
  <c r="N50" i="3"/>
  <c r="M50" i="3"/>
  <c r="L50" i="3"/>
  <c r="K50" i="3"/>
  <c r="J50" i="3"/>
  <c r="AL49" i="3"/>
  <c r="AK49" i="3"/>
  <c r="AJ49" i="3"/>
  <c r="AI49" i="3"/>
  <c r="AH49" i="3"/>
  <c r="AF49" i="3"/>
  <c r="AE49" i="3"/>
  <c r="AD49" i="3"/>
  <c r="AC49" i="3"/>
  <c r="AB49" i="3"/>
  <c r="Z49" i="3"/>
  <c r="Y49" i="3"/>
  <c r="X49" i="3"/>
  <c r="W49" i="3"/>
  <c r="V49" i="3"/>
  <c r="T49" i="3"/>
  <c r="S49" i="3"/>
  <c r="R49" i="3"/>
  <c r="Q49" i="3"/>
  <c r="P49" i="3"/>
  <c r="N49" i="3"/>
  <c r="M49" i="3"/>
  <c r="L49" i="3"/>
  <c r="K49" i="3"/>
  <c r="J49" i="3"/>
  <c r="AM48" i="3"/>
  <c r="AL48" i="3"/>
  <c r="AK48" i="3"/>
  <c r="AG48" i="3"/>
  <c r="AF48" i="3"/>
  <c r="AE48" i="3"/>
  <c r="AA48" i="3"/>
  <c r="Z48" i="3"/>
  <c r="Y48" i="3"/>
  <c r="U48" i="3"/>
  <c r="T48" i="3"/>
  <c r="S48" i="3"/>
  <c r="O48" i="3"/>
  <c r="N48" i="3"/>
  <c r="M48" i="3"/>
  <c r="AL47" i="3"/>
  <c r="AK47" i="3"/>
  <c r="AJ47" i="3"/>
  <c r="AI47" i="3"/>
  <c r="AH47" i="3"/>
  <c r="AF47" i="3"/>
  <c r="AE47" i="3"/>
  <c r="AD47" i="3"/>
  <c r="AC47" i="3"/>
  <c r="AB47" i="3"/>
  <c r="Z47" i="3"/>
  <c r="Y47" i="3"/>
  <c r="X47" i="3"/>
  <c r="W47" i="3"/>
  <c r="V47" i="3"/>
  <c r="T47" i="3"/>
  <c r="S47" i="3"/>
  <c r="R47" i="3"/>
  <c r="Q47" i="3"/>
  <c r="P47" i="3"/>
  <c r="N47" i="3"/>
  <c r="M47" i="3"/>
  <c r="L47" i="3"/>
  <c r="K47" i="3"/>
  <c r="J47" i="3"/>
  <c r="AM46" i="3"/>
  <c r="AL46" i="3"/>
  <c r="AJ46" i="3"/>
  <c r="AI46" i="3"/>
  <c r="AH46" i="3"/>
  <c r="AG46" i="3"/>
  <c r="AF46" i="3"/>
  <c r="AD46" i="3"/>
  <c r="AC46" i="3"/>
  <c r="AB46" i="3"/>
  <c r="AA46" i="3"/>
  <c r="Z46" i="3"/>
  <c r="X46" i="3"/>
  <c r="W46" i="3"/>
  <c r="V46" i="3"/>
  <c r="U46" i="3"/>
  <c r="T46" i="3"/>
  <c r="R46" i="3"/>
  <c r="Q46" i="3"/>
  <c r="P46" i="3"/>
  <c r="O46" i="3"/>
  <c r="N46" i="3"/>
  <c r="L46" i="3"/>
  <c r="K46" i="3"/>
  <c r="J46" i="3"/>
  <c r="AM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AL41" i="3"/>
  <c r="AK41" i="3"/>
  <c r="AJ41" i="3"/>
  <c r="AI41" i="3"/>
  <c r="AF41" i="3"/>
  <c r="AE41" i="3"/>
  <c r="AD41" i="3"/>
  <c r="AC41" i="3"/>
  <c r="Z41" i="3"/>
  <c r="Y41" i="3"/>
  <c r="X41" i="3"/>
  <c r="W41" i="3"/>
  <c r="T41" i="3"/>
  <c r="S41" i="3"/>
  <c r="R41" i="3"/>
  <c r="Q41" i="3"/>
  <c r="N41" i="3"/>
  <c r="M41" i="3"/>
  <c r="L41" i="3"/>
  <c r="K41" i="3"/>
  <c r="AL40" i="3"/>
  <c r="AK40" i="3"/>
  <c r="AJ40" i="3"/>
  <c r="AI40" i="3"/>
  <c r="AH40" i="3"/>
  <c r="AF40" i="3"/>
  <c r="AE40" i="3"/>
  <c r="AD40" i="3"/>
  <c r="AC40" i="3"/>
  <c r="AB40" i="3"/>
  <c r="Z40" i="3"/>
  <c r="Y40" i="3"/>
  <c r="X40" i="3"/>
  <c r="W40" i="3"/>
  <c r="V40" i="3"/>
  <c r="T40" i="3"/>
  <c r="S40" i="3"/>
  <c r="R40" i="3"/>
  <c r="Q40" i="3"/>
  <c r="P40" i="3"/>
  <c r="N40" i="3"/>
  <c r="M40" i="3"/>
  <c r="L40" i="3"/>
  <c r="K40" i="3"/>
  <c r="J40" i="3"/>
  <c r="AL39" i="3"/>
  <c r="AK39" i="3"/>
  <c r="AJ39" i="3"/>
  <c r="AI39" i="3"/>
  <c r="AH39" i="3"/>
  <c r="AF39" i="3"/>
  <c r="AE39" i="3"/>
  <c r="AD39" i="3"/>
  <c r="AC39" i="3"/>
  <c r="AB39" i="3"/>
  <c r="Z39" i="3"/>
  <c r="Y39" i="3"/>
  <c r="X39" i="3"/>
  <c r="W39" i="3"/>
  <c r="V39" i="3"/>
  <c r="T39" i="3"/>
  <c r="S39" i="3"/>
  <c r="R39" i="3"/>
  <c r="Q39" i="3"/>
  <c r="P39" i="3"/>
  <c r="N39" i="3"/>
  <c r="M39" i="3"/>
  <c r="L39" i="3"/>
  <c r="K39" i="3"/>
  <c r="J39" i="3"/>
  <c r="AM38" i="3"/>
  <c r="AL38" i="3"/>
  <c r="AK38" i="3"/>
  <c r="AG38" i="3"/>
  <c r="AF38" i="3"/>
  <c r="AE38" i="3"/>
  <c r="AA38" i="3"/>
  <c r="Z38" i="3"/>
  <c r="Y38" i="3"/>
  <c r="U38" i="3"/>
  <c r="T38" i="3"/>
  <c r="S38" i="3"/>
  <c r="O38" i="3"/>
  <c r="N38" i="3"/>
  <c r="M38" i="3"/>
  <c r="AL37" i="3"/>
  <c r="AK37" i="3"/>
  <c r="AJ37" i="3"/>
  <c r="AI37" i="3"/>
  <c r="AH37" i="3"/>
  <c r="AF37" i="3"/>
  <c r="AE37" i="3"/>
  <c r="AD37" i="3"/>
  <c r="AC37" i="3"/>
  <c r="AB37" i="3"/>
  <c r="Z37" i="3"/>
  <c r="Y37" i="3"/>
  <c r="X37" i="3"/>
  <c r="W37" i="3"/>
  <c r="V37" i="3"/>
  <c r="T37" i="3"/>
  <c r="S37" i="3"/>
  <c r="R37" i="3"/>
  <c r="Q37" i="3"/>
  <c r="P37" i="3"/>
  <c r="N37" i="3"/>
  <c r="M37" i="3"/>
  <c r="L37" i="3"/>
  <c r="K37" i="3"/>
  <c r="J37" i="3"/>
  <c r="AM36" i="3"/>
  <c r="AL36" i="3"/>
  <c r="AJ36" i="3"/>
  <c r="AI36" i="3"/>
  <c r="AH36" i="3"/>
  <c r="AG36" i="3"/>
  <c r="AF36" i="3"/>
  <c r="AD36" i="3"/>
  <c r="AC36" i="3"/>
  <c r="AB36" i="3"/>
  <c r="AA36" i="3"/>
  <c r="Z36" i="3"/>
  <c r="X36" i="3"/>
  <c r="W36" i="3"/>
  <c r="V36" i="3"/>
  <c r="U36" i="3"/>
  <c r="T36" i="3"/>
  <c r="R36" i="3"/>
  <c r="Q36" i="3"/>
  <c r="P36" i="3"/>
  <c r="O36" i="3"/>
  <c r="N36" i="3"/>
  <c r="L36" i="3"/>
  <c r="K36" i="3"/>
  <c r="J36"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AM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AL31" i="3"/>
  <c r="AK31" i="3"/>
  <c r="AJ31" i="3"/>
  <c r="AI31" i="3"/>
  <c r="AF31" i="3"/>
  <c r="AE31" i="3"/>
  <c r="AD31" i="3"/>
  <c r="AC31" i="3"/>
  <c r="Z31" i="3"/>
  <c r="Y31" i="3"/>
  <c r="X31" i="3"/>
  <c r="W31" i="3"/>
  <c r="T31" i="3"/>
  <c r="S31" i="3"/>
  <c r="R31" i="3"/>
  <c r="Q31" i="3"/>
  <c r="N31" i="3"/>
  <c r="M31" i="3"/>
  <c r="L31" i="3"/>
  <c r="K31" i="3"/>
  <c r="AL30" i="3"/>
  <c r="AK30" i="3"/>
  <c r="AJ30" i="3"/>
  <c r="AI30" i="3"/>
  <c r="AH30" i="3"/>
  <c r="AF30" i="3"/>
  <c r="AE30" i="3"/>
  <c r="AD30" i="3"/>
  <c r="AC30" i="3"/>
  <c r="AB30" i="3"/>
  <c r="Z30" i="3"/>
  <c r="Y30" i="3"/>
  <c r="X30" i="3"/>
  <c r="W30" i="3"/>
  <c r="V30" i="3"/>
  <c r="T30" i="3"/>
  <c r="S30" i="3"/>
  <c r="R30" i="3"/>
  <c r="Q30" i="3"/>
  <c r="P30" i="3"/>
  <c r="N30" i="3"/>
  <c r="M30" i="3"/>
  <c r="L30" i="3"/>
  <c r="K30" i="3"/>
  <c r="J30" i="3"/>
  <c r="AL29" i="3"/>
  <c r="AK29" i="3"/>
  <c r="AJ29" i="3"/>
  <c r="AI29" i="3"/>
  <c r="AH29" i="3"/>
  <c r="AF29" i="3"/>
  <c r="AE29" i="3"/>
  <c r="AD29" i="3"/>
  <c r="AC29" i="3"/>
  <c r="AB29" i="3"/>
  <c r="Z29" i="3"/>
  <c r="Y29" i="3"/>
  <c r="X29" i="3"/>
  <c r="W29" i="3"/>
  <c r="V29" i="3"/>
  <c r="T29" i="3"/>
  <c r="S29" i="3"/>
  <c r="R29" i="3"/>
  <c r="Q29" i="3"/>
  <c r="P29" i="3"/>
  <c r="N29" i="3"/>
  <c r="M29" i="3"/>
  <c r="L29" i="3"/>
  <c r="K29" i="3"/>
  <c r="J29" i="3"/>
  <c r="AM28" i="3"/>
  <c r="AL28" i="3"/>
  <c r="AK28" i="3"/>
  <c r="AG28" i="3"/>
  <c r="AF28" i="3"/>
  <c r="AE28" i="3"/>
  <c r="AA28" i="3"/>
  <c r="Z28" i="3"/>
  <c r="Y28" i="3"/>
  <c r="U28" i="3"/>
  <c r="T28" i="3"/>
  <c r="S28" i="3"/>
  <c r="O28" i="3"/>
  <c r="N28" i="3"/>
  <c r="M28" i="3"/>
  <c r="AL27" i="3"/>
  <c r="AK27" i="3"/>
  <c r="AJ27" i="3"/>
  <c r="AI27" i="3"/>
  <c r="AH27" i="3"/>
  <c r="AF27" i="3"/>
  <c r="AE27" i="3"/>
  <c r="AD27" i="3"/>
  <c r="AC27" i="3"/>
  <c r="AB27" i="3"/>
  <c r="Z27" i="3"/>
  <c r="Y27" i="3"/>
  <c r="X27" i="3"/>
  <c r="W27" i="3"/>
  <c r="V27" i="3"/>
  <c r="T27" i="3"/>
  <c r="S27" i="3"/>
  <c r="R27" i="3"/>
  <c r="Q27" i="3"/>
  <c r="P27" i="3"/>
  <c r="N27" i="3"/>
  <c r="M27" i="3"/>
  <c r="L27" i="3"/>
  <c r="K27" i="3"/>
  <c r="J27" i="3"/>
  <c r="AM26" i="3"/>
  <c r="AL26" i="3"/>
  <c r="AJ26" i="3"/>
  <c r="AI26" i="3"/>
  <c r="AH26" i="3"/>
  <c r="AG26" i="3"/>
  <c r="AF26" i="3"/>
  <c r="AD26" i="3"/>
  <c r="AC26" i="3"/>
  <c r="AB26" i="3"/>
  <c r="AA26" i="3"/>
  <c r="Z26" i="3"/>
  <c r="X26" i="3"/>
  <c r="W26" i="3"/>
  <c r="V26" i="3"/>
  <c r="U26" i="3"/>
  <c r="T26" i="3"/>
  <c r="R26" i="3"/>
  <c r="Q26" i="3"/>
  <c r="P26" i="3"/>
  <c r="O26" i="3"/>
  <c r="N26" i="3"/>
  <c r="L26" i="3"/>
  <c r="K26" i="3"/>
  <c r="J26"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AL21" i="3"/>
  <c r="AK21" i="3"/>
  <c r="AJ21" i="3"/>
  <c r="AI21" i="3"/>
  <c r="AF21" i="3"/>
  <c r="AE21" i="3"/>
  <c r="AD21" i="3"/>
  <c r="AC21" i="3"/>
  <c r="Z21" i="3"/>
  <c r="Y21" i="3"/>
  <c r="X21" i="3"/>
  <c r="W21" i="3"/>
  <c r="T21" i="3"/>
  <c r="S21" i="3"/>
  <c r="R21" i="3"/>
  <c r="Q21" i="3"/>
  <c r="N21" i="3"/>
  <c r="M21" i="3"/>
  <c r="L21" i="3"/>
  <c r="K21" i="3"/>
  <c r="AL20" i="3"/>
  <c r="AK20" i="3"/>
  <c r="AJ20" i="3"/>
  <c r="AI20" i="3"/>
  <c r="AH20" i="3"/>
  <c r="AF20" i="3"/>
  <c r="AE20" i="3"/>
  <c r="AD20" i="3"/>
  <c r="AC20" i="3"/>
  <c r="AB20" i="3"/>
  <c r="Z20" i="3"/>
  <c r="Y20" i="3"/>
  <c r="X20" i="3"/>
  <c r="W20" i="3"/>
  <c r="V20" i="3"/>
  <c r="T20" i="3"/>
  <c r="S20" i="3"/>
  <c r="R20" i="3"/>
  <c r="Q20" i="3"/>
  <c r="P20" i="3"/>
  <c r="N20" i="3"/>
  <c r="M20" i="3"/>
  <c r="L20" i="3"/>
  <c r="K20" i="3"/>
  <c r="J20" i="3"/>
  <c r="AL19" i="3"/>
  <c r="AK19" i="3"/>
  <c r="AJ19" i="3"/>
  <c r="AI19" i="3"/>
  <c r="AH19" i="3"/>
  <c r="AF19" i="3"/>
  <c r="AE19" i="3"/>
  <c r="AD19" i="3"/>
  <c r="AC19" i="3"/>
  <c r="AB19" i="3"/>
  <c r="Z19" i="3"/>
  <c r="Y19" i="3"/>
  <c r="X19" i="3"/>
  <c r="W19" i="3"/>
  <c r="V19" i="3"/>
  <c r="T19" i="3"/>
  <c r="S19" i="3"/>
  <c r="R19" i="3"/>
  <c r="Q19" i="3"/>
  <c r="P19" i="3"/>
  <c r="N19" i="3"/>
  <c r="M19" i="3"/>
  <c r="L19" i="3"/>
  <c r="K19" i="3"/>
  <c r="J19" i="3"/>
  <c r="AM18" i="3"/>
  <c r="AL18" i="3"/>
  <c r="AK18" i="3"/>
  <c r="AG18" i="3"/>
  <c r="AF18" i="3"/>
  <c r="AE18" i="3"/>
  <c r="AA18" i="3"/>
  <c r="Z18" i="3"/>
  <c r="Y18" i="3"/>
  <c r="U18" i="3"/>
  <c r="T18" i="3"/>
  <c r="S18" i="3"/>
  <c r="O18" i="3"/>
  <c r="N18" i="3"/>
  <c r="M18" i="3"/>
  <c r="AL17" i="3"/>
  <c r="AK17" i="3"/>
  <c r="AJ17" i="3"/>
  <c r="AI17" i="3"/>
  <c r="AH17" i="3"/>
  <c r="AF17" i="3"/>
  <c r="AE17" i="3"/>
  <c r="AD17" i="3"/>
  <c r="AC17" i="3"/>
  <c r="AB17" i="3"/>
  <c r="Z17" i="3"/>
  <c r="Y17" i="3"/>
  <c r="X17" i="3"/>
  <c r="W17" i="3"/>
  <c r="V17" i="3"/>
  <c r="T17" i="3"/>
  <c r="S17" i="3"/>
  <c r="R17" i="3"/>
  <c r="Q17" i="3"/>
  <c r="P17" i="3"/>
  <c r="N17" i="3"/>
  <c r="M17" i="3"/>
  <c r="L17" i="3"/>
  <c r="K17" i="3"/>
  <c r="J17" i="3"/>
  <c r="AM16" i="3"/>
  <c r="AL16" i="3"/>
  <c r="AJ16" i="3"/>
  <c r="AI16" i="3"/>
  <c r="AH16" i="3"/>
  <c r="AG16" i="3"/>
  <c r="AF16" i="3"/>
  <c r="AD16" i="3"/>
  <c r="AC16" i="3"/>
  <c r="AB16" i="3"/>
  <c r="AA16" i="3"/>
  <c r="Z16" i="3"/>
  <c r="X16" i="3"/>
  <c r="W16" i="3"/>
  <c r="V16" i="3"/>
  <c r="U16" i="3"/>
  <c r="T16" i="3"/>
  <c r="R16" i="3"/>
  <c r="Q16" i="3"/>
  <c r="P16" i="3"/>
  <c r="O16" i="3"/>
  <c r="N16" i="3"/>
  <c r="L16" i="3"/>
  <c r="K16" i="3"/>
  <c r="J16"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AL11" i="3"/>
  <c r="AK11" i="3"/>
  <c r="AJ11" i="3"/>
  <c r="AI11" i="3"/>
  <c r="AF11" i="3"/>
  <c r="AE11" i="3"/>
  <c r="AD11" i="3"/>
  <c r="AC11" i="3"/>
  <c r="Z11" i="3"/>
  <c r="Y11" i="3"/>
  <c r="X11" i="3"/>
  <c r="W11" i="3"/>
  <c r="T11" i="3"/>
  <c r="S11" i="3"/>
  <c r="R11" i="3"/>
  <c r="Q11" i="3"/>
  <c r="N11" i="3"/>
  <c r="M11" i="3"/>
  <c r="L11" i="3"/>
  <c r="K11" i="3"/>
  <c r="AL10" i="3"/>
  <c r="AK10" i="3"/>
  <c r="AJ10" i="3"/>
  <c r="AI10" i="3"/>
  <c r="AH10" i="3"/>
  <c r="AF10" i="3"/>
  <c r="AE10" i="3"/>
  <c r="AD10" i="3"/>
  <c r="AC10" i="3"/>
  <c r="AB10" i="3"/>
  <c r="Z10" i="3"/>
  <c r="Y10" i="3"/>
  <c r="X10" i="3"/>
  <c r="W10" i="3"/>
  <c r="V10" i="3"/>
  <c r="T10" i="3"/>
  <c r="S10" i="3"/>
  <c r="R10" i="3"/>
  <c r="Q10" i="3"/>
  <c r="P10" i="3"/>
  <c r="N10" i="3"/>
  <c r="M10" i="3"/>
  <c r="L10" i="3"/>
  <c r="K10" i="3"/>
  <c r="J10" i="3"/>
  <c r="AL9" i="3"/>
  <c r="AK9" i="3"/>
  <c r="AJ9" i="3"/>
  <c r="AI9" i="3"/>
  <c r="AH9" i="3"/>
  <c r="AF9" i="3"/>
  <c r="AE9" i="3"/>
  <c r="AD9" i="3"/>
  <c r="AC9" i="3"/>
  <c r="AB9" i="3"/>
  <c r="Z9" i="3"/>
  <c r="Y9" i="3"/>
  <c r="X9" i="3"/>
  <c r="W9" i="3"/>
  <c r="V9" i="3"/>
  <c r="T9" i="3"/>
  <c r="S9" i="3"/>
  <c r="R9" i="3"/>
  <c r="Q9" i="3"/>
  <c r="P9" i="3"/>
  <c r="N9" i="3"/>
  <c r="M9" i="3"/>
  <c r="L9" i="3"/>
  <c r="K9" i="3"/>
  <c r="J9" i="3"/>
  <c r="AM8" i="3"/>
  <c r="AL8" i="3"/>
  <c r="AK8" i="3"/>
  <c r="AG8" i="3"/>
  <c r="AF8" i="3"/>
  <c r="AE8" i="3"/>
  <c r="AA8" i="3"/>
  <c r="Z8" i="3"/>
  <c r="Y8" i="3"/>
  <c r="U8" i="3"/>
  <c r="T8" i="3"/>
  <c r="S8" i="3"/>
  <c r="O8" i="3"/>
  <c r="N8" i="3"/>
  <c r="M8" i="3"/>
  <c r="AL7" i="3"/>
  <c r="AK7" i="3"/>
  <c r="AJ7" i="3"/>
  <c r="AI7" i="3"/>
  <c r="AH7" i="3"/>
  <c r="AF7" i="3"/>
  <c r="AE7" i="3"/>
  <c r="AD7" i="3"/>
  <c r="AC7" i="3"/>
  <c r="AB7" i="3"/>
  <c r="Z7" i="3"/>
  <c r="Y7" i="3"/>
  <c r="X7" i="3"/>
  <c r="W7" i="3"/>
  <c r="V7" i="3"/>
  <c r="T7" i="3"/>
  <c r="S7" i="3"/>
  <c r="R7" i="3"/>
  <c r="Q7" i="3"/>
  <c r="P7" i="3"/>
  <c r="N7" i="3"/>
  <c r="M7" i="3"/>
  <c r="L7" i="3"/>
  <c r="K7" i="3"/>
  <c r="J7" i="3"/>
  <c r="AM6" i="3"/>
  <c r="AL6" i="3"/>
  <c r="AJ6" i="3"/>
  <c r="AI6" i="3"/>
  <c r="AH6" i="3"/>
  <c r="AG6" i="3"/>
  <c r="AF6" i="3"/>
  <c r="AD6" i="3"/>
  <c r="AC6" i="3"/>
  <c r="AB6" i="3"/>
  <c r="AA6" i="3"/>
  <c r="Z6" i="3"/>
  <c r="X6" i="3"/>
  <c r="W6" i="3"/>
  <c r="V6" i="3"/>
  <c r="U6" i="3"/>
  <c r="T6" i="3"/>
  <c r="R6" i="3"/>
  <c r="Q6" i="3"/>
  <c r="P6" i="3"/>
  <c r="O6" i="3"/>
  <c r="N6" i="3"/>
  <c r="L6" i="3"/>
  <c r="K6" i="3"/>
  <c r="J6" i="3"/>
  <c r="AI56" i="1"/>
  <c r="O56" i="1"/>
  <c r="AI55" i="1"/>
  <c r="O55" i="1"/>
  <c r="Z54" i="1"/>
  <c r="W54" i="1"/>
  <c r="S54" i="1"/>
  <c r="Q54" i="1"/>
  <c r="R54" i="1" s="1"/>
  <c r="N54" i="1"/>
  <c r="Z53" i="1"/>
  <c r="W53" i="1"/>
  <c r="Q53" i="1"/>
  <c r="R53" i="1" s="1"/>
  <c r="O53" i="1"/>
  <c r="N53" i="1"/>
  <c r="Z52" i="1"/>
  <c r="W52" i="1"/>
  <c r="Q52" i="1"/>
  <c r="R52" i="1" s="1"/>
  <c r="S52" i="1" s="1"/>
  <c r="N52" i="1"/>
  <c r="O52" i="1" s="1"/>
  <c r="Z51" i="1"/>
  <c r="W51" i="1"/>
  <c r="Q51" i="1"/>
  <c r="R51" i="1" s="1"/>
  <c r="S51" i="1" s="1"/>
  <c r="AH51" i="1" s="1"/>
  <c r="AG51" i="1" s="1"/>
  <c r="N51" i="1"/>
  <c r="Z50" i="1"/>
  <c r="W50" i="1"/>
  <c r="Q50" i="1"/>
  <c r="R50" i="1" s="1"/>
  <c r="N50" i="1"/>
  <c r="O50" i="1" s="1"/>
  <c r="Z49" i="1"/>
  <c r="W49" i="1"/>
  <c r="Q49" i="1"/>
  <c r="R49" i="1" s="1"/>
  <c r="S49" i="1" s="1"/>
  <c r="N49" i="1"/>
  <c r="Z48" i="1"/>
  <c r="W48" i="1"/>
  <c r="Z47" i="1"/>
  <c r="W47" i="1"/>
  <c r="R47" i="1"/>
  <c r="S47" i="1" s="1"/>
  <c r="Q47" i="1"/>
  <c r="N47" i="1"/>
  <c r="O47" i="1" s="1"/>
  <c r="Z46" i="1"/>
  <c r="W46" i="1"/>
  <c r="Z45" i="1"/>
  <c r="W45" i="1"/>
  <c r="Z44" i="1"/>
  <c r="W44" i="1"/>
  <c r="Q44" i="1"/>
  <c r="R44" i="1" s="1"/>
  <c r="S44" i="1" s="1"/>
  <c r="N44" i="1"/>
  <c r="O44" i="1" s="1"/>
  <c r="Z43" i="1"/>
  <c r="W43" i="1"/>
  <c r="Z42" i="1"/>
  <c r="W42" i="1"/>
  <c r="Z41" i="1"/>
  <c r="W41" i="1"/>
  <c r="R41" i="1"/>
  <c r="S41" i="1" s="1"/>
  <c r="Q41" i="1"/>
  <c r="N41" i="1"/>
  <c r="O41" i="1" s="1"/>
  <c r="N40" i="1"/>
  <c r="T40" i="1" s="1"/>
  <c r="Z39" i="1"/>
  <c r="W39" i="1"/>
  <c r="N39" i="1"/>
  <c r="O39" i="1" s="1"/>
  <c r="Z37" i="1"/>
  <c r="W37" i="1"/>
  <c r="N37" i="1"/>
  <c r="O37" i="1" s="1"/>
  <c r="Z36" i="1"/>
  <c r="W36" i="1"/>
  <c r="N36" i="1"/>
  <c r="O36" i="1" s="1"/>
  <c r="Z35" i="1"/>
  <c r="W35" i="1"/>
  <c r="N35" i="1"/>
  <c r="O35" i="1" s="1"/>
  <c r="Z34" i="1"/>
  <c r="W34" i="1"/>
  <c r="S34" i="1"/>
  <c r="Z33" i="1"/>
  <c r="W33" i="1"/>
  <c r="Z32" i="1"/>
  <c r="W32" i="1"/>
  <c r="N32" i="1"/>
  <c r="O32" i="1" s="1"/>
  <c r="Z31" i="1"/>
  <c r="W31" i="1"/>
  <c r="Z30" i="1"/>
  <c r="W30" i="1"/>
  <c r="O30" i="1"/>
  <c r="N30" i="1"/>
  <c r="Z29" i="1"/>
  <c r="W29" i="1"/>
  <c r="Z28" i="1"/>
  <c r="W28" i="1"/>
  <c r="N28" i="1"/>
  <c r="O28" i="1" s="1"/>
  <c r="B223" i="6"/>
  <c r="B222" i="6"/>
  <c r="H210" i="6"/>
  <c r="B221" i="6"/>
  <c r="AD30" i="1" l="1"/>
  <c r="AF30" i="1" s="1"/>
  <c r="AD31" i="1" s="1"/>
  <c r="T47" i="1"/>
  <c r="AH49" i="1"/>
  <c r="AG49" i="1" s="1"/>
  <c r="AD50" i="1"/>
  <c r="AE50" i="1" s="1"/>
  <c r="T52" i="1"/>
  <c r="AD53" i="1"/>
  <c r="AE53" i="1" s="1"/>
  <c r="T44" i="1"/>
  <c r="AD36" i="1"/>
  <c r="AF36" i="1" s="1"/>
  <c r="AD39" i="1"/>
  <c r="AF39" i="1" s="1"/>
  <c r="T41" i="1"/>
  <c r="AD35" i="1"/>
  <c r="AD47" i="1"/>
  <c r="AD52" i="1"/>
  <c r="AD37" i="1"/>
  <c r="AH54" i="1"/>
  <c r="AG54" i="1" s="1"/>
  <c r="Q28" i="1"/>
  <c r="R28" i="1" s="1"/>
  <c r="S28" i="1" s="1"/>
  <c r="AH28" i="1" s="1"/>
  <c r="AG28" i="1" s="1"/>
  <c r="Q37" i="1"/>
  <c r="R37" i="1" s="1"/>
  <c r="Q35" i="1"/>
  <c r="R35" i="1" s="1"/>
  <c r="Q32" i="1"/>
  <c r="R32" i="1" s="1"/>
  <c r="S32" i="1" s="1"/>
  <c r="AH32" i="1" s="1"/>
  <c r="AG32" i="1" s="1"/>
  <c r="Q36" i="1"/>
  <c r="R36" i="1" s="1"/>
  <c r="Q39" i="1"/>
  <c r="R39" i="1" s="1"/>
  <c r="Q30" i="1"/>
  <c r="R30" i="1" s="1"/>
  <c r="S30" i="1" s="1"/>
  <c r="AH30" i="1" s="1"/>
  <c r="AE30" i="1"/>
  <c r="AD32" i="1"/>
  <c r="T50" i="1"/>
  <c r="S50" i="1"/>
  <c r="AH50" i="1" s="1"/>
  <c r="AG50" i="1" s="1"/>
  <c r="T49" i="1"/>
  <c r="O49" i="1"/>
  <c r="T53" i="1"/>
  <c r="S53" i="1"/>
  <c r="AH53" i="1" s="1"/>
  <c r="AG53" i="1" s="1"/>
  <c r="AD28" i="1"/>
  <c r="AD49" i="1"/>
  <c r="T51" i="1"/>
  <c r="O51" i="1"/>
  <c r="AD51" i="1" s="1"/>
  <c r="AF53" i="1"/>
  <c r="T54" i="1"/>
  <c r="O54" i="1"/>
  <c r="AD54" i="1" s="1"/>
  <c r="AH41" i="1"/>
  <c r="AG41" i="1" s="1"/>
  <c r="AH44" i="1"/>
  <c r="AG44" i="1" s="1"/>
  <c r="AH47" i="1"/>
  <c r="AG47" i="1" s="1"/>
  <c r="AH52" i="1"/>
  <c r="AG52" i="1" s="1"/>
  <c r="AD41" i="1"/>
  <c r="AD44" i="1"/>
  <c r="T32" i="1" l="1"/>
  <c r="AE39" i="1"/>
  <c r="AF50" i="1"/>
  <c r="AE36" i="1"/>
  <c r="AG30" i="1"/>
  <c r="AI30" i="1" s="1"/>
  <c r="AH31" i="1"/>
  <c r="AG31" i="1" s="1"/>
  <c r="T30" i="1"/>
  <c r="AE35" i="1"/>
  <c r="AF35" i="1"/>
  <c r="AE37" i="1"/>
  <c r="AF37" i="1"/>
  <c r="AE47" i="1"/>
  <c r="AI47" i="1" s="1"/>
  <c r="AF47" i="1"/>
  <c r="AE52" i="1"/>
  <c r="AI52" i="1" s="1"/>
  <c r="AF52" i="1"/>
  <c r="AE51" i="1"/>
  <c r="AI51" i="1" s="1"/>
  <c r="AF51" i="1"/>
  <c r="AF31" i="1"/>
  <c r="AE31" i="1"/>
  <c r="T39" i="1"/>
  <c r="S39" i="1"/>
  <c r="AH39" i="1" s="1"/>
  <c r="AG39" i="1" s="1"/>
  <c r="AI39" i="1" s="1"/>
  <c r="AF28" i="1"/>
  <c r="AD29" i="1" s="1"/>
  <c r="AE28" i="1"/>
  <c r="AI53" i="1"/>
  <c r="AF49" i="1"/>
  <c r="AE49" i="1"/>
  <c r="AI49" i="1" s="1"/>
  <c r="AH29" i="1"/>
  <c r="AG29" i="1" s="1"/>
  <c r="T28" i="1"/>
  <c r="AE41" i="1"/>
  <c r="AI41" i="1" s="1"/>
  <c r="AF41" i="1"/>
  <c r="AD42" i="1" s="1"/>
  <c r="AH33" i="1"/>
  <c r="AH42" i="1"/>
  <c r="AE54" i="1"/>
  <c r="AI54" i="1" s="1"/>
  <c r="AF54" i="1"/>
  <c r="T35" i="1"/>
  <c r="S35" i="1"/>
  <c r="AH35" i="1" s="1"/>
  <c r="AG35" i="1" s="1"/>
  <c r="AI50" i="1"/>
  <c r="AE44" i="1"/>
  <c r="AI44" i="1" s="1"/>
  <c r="AF44" i="1"/>
  <c r="AD45" i="1" s="1"/>
  <c r="AH45" i="1"/>
  <c r="AF32" i="1"/>
  <c r="AD33" i="1" s="1"/>
  <c r="AE32" i="1"/>
  <c r="T37" i="1"/>
  <c r="S37" i="1"/>
  <c r="AH37" i="1" s="1"/>
  <c r="AG37" i="1" s="1"/>
  <c r="T36" i="1"/>
  <c r="S36" i="1"/>
  <c r="AH36" i="1" s="1"/>
  <c r="AI31" i="1" l="1"/>
  <c r="AI35" i="1"/>
  <c r="AG33" i="1"/>
  <c r="AH34" i="1"/>
  <c r="AG34" i="1" s="1"/>
  <c r="AA51" i="3"/>
  <c r="U41" i="3"/>
  <c r="O31" i="3"/>
  <c r="AM11" i="3"/>
  <c r="U51" i="3"/>
  <c r="O41" i="3"/>
  <c r="AM21" i="3"/>
  <c r="AG11" i="3"/>
  <c r="AG51" i="3"/>
  <c r="AA41" i="3"/>
  <c r="O21" i="3"/>
  <c r="AI37" i="1"/>
  <c r="O51" i="3"/>
  <c r="AM31" i="3"/>
  <c r="AG21" i="3"/>
  <c r="AA11" i="3"/>
  <c r="U31" i="3"/>
  <c r="AM41" i="3"/>
  <c r="AG31" i="3"/>
  <c r="AA21" i="3"/>
  <c r="U11" i="3"/>
  <c r="AM51" i="3"/>
  <c r="AG41" i="3"/>
  <c r="AA31" i="3"/>
  <c r="U21" i="3"/>
  <c r="O11" i="3"/>
  <c r="AG42" i="1"/>
  <c r="AH43" i="1"/>
  <c r="AG43" i="1" s="1"/>
  <c r="AI48" i="3"/>
  <c r="AC48" i="3"/>
  <c r="W48" i="3"/>
  <c r="Q48" i="3"/>
  <c r="K48" i="3"/>
  <c r="AI38" i="3"/>
  <c r="AC38" i="3"/>
  <c r="W38" i="3"/>
  <c r="Q38" i="3"/>
  <c r="K38" i="3"/>
  <c r="AI28" i="3"/>
  <c r="AC28" i="3"/>
  <c r="W28" i="3"/>
  <c r="Q28" i="3"/>
  <c r="K28" i="3"/>
  <c r="AI18" i="3"/>
  <c r="AC18" i="3"/>
  <c r="W18" i="3"/>
  <c r="Q18" i="3"/>
  <c r="K18" i="3"/>
  <c r="AI32" i="1"/>
  <c r="AC8" i="3"/>
  <c r="K8" i="3"/>
  <c r="AI8" i="3"/>
  <c r="Q8" i="3"/>
  <c r="W8" i="3"/>
  <c r="AF42" i="1"/>
  <c r="AD43" i="1" s="1"/>
  <c r="AE42" i="1"/>
  <c r="AG36" i="1"/>
  <c r="AM47" i="3"/>
  <c r="AG47" i="3"/>
  <c r="AA47" i="3"/>
  <c r="U47" i="3"/>
  <c r="O47" i="3"/>
  <c r="AM37" i="3"/>
  <c r="AG37" i="3"/>
  <c r="AA37" i="3"/>
  <c r="U37" i="3"/>
  <c r="O37" i="3"/>
  <c r="AM27" i="3"/>
  <c r="AG27" i="3"/>
  <c r="AA27" i="3"/>
  <c r="U27" i="3"/>
  <c r="O27" i="3"/>
  <c r="AM17" i="3"/>
  <c r="AG17" i="3"/>
  <c r="AA17" i="3"/>
  <c r="U17" i="3"/>
  <c r="O17" i="3"/>
  <c r="AM7" i="3"/>
  <c r="AG7" i="3"/>
  <c r="AA7" i="3"/>
  <c r="U7" i="3"/>
  <c r="O7" i="3"/>
  <c r="AK46" i="3"/>
  <c r="AE46" i="3"/>
  <c r="Y46" i="3"/>
  <c r="S46" i="3"/>
  <c r="M46" i="3"/>
  <c r="AK36" i="3"/>
  <c r="AE36" i="3"/>
  <c r="Y36" i="3"/>
  <c r="S36" i="3"/>
  <c r="M36" i="3"/>
  <c r="AK26" i="3"/>
  <c r="AE26" i="3"/>
  <c r="Y26" i="3"/>
  <c r="S26" i="3"/>
  <c r="M26" i="3"/>
  <c r="AK16" i="3"/>
  <c r="AE16" i="3"/>
  <c r="Y16" i="3"/>
  <c r="S16" i="3"/>
  <c r="M16" i="3"/>
  <c r="AK6" i="3"/>
  <c r="AE6" i="3"/>
  <c r="Y6" i="3"/>
  <c r="S6" i="3"/>
  <c r="M6" i="3"/>
  <c r="AI28" i="1"/>
  <c r="AF33" i="1"/>
  <c r="AD34" i="1" s="1"/>
  <c r="AE33" i="1"/>
  <c r="AG45" i="1"/>
  <c r="AH46" i="1"/>
  <c r="AE45" i="1"/>
  <c r="AF45" i="1"/>
  <c r="AD46" i="1" s="1"/>
  <c r="AF29" i="1"/>
  <c r="AE29" i="1"/>
  <c r="AI29" i="1" s="1"/>
  <c r="AE43" i="1" l="1"/>
  <c r="AI43" i="1" s="1"/>
  <c r="AF43" i="1"/>
  <c r="AE34" i="1"/>
  <c r="AI34" i="1" s="1"/>
  <c r="AF34" i="1"/>
  <c r="AG46" i="1"/>
  <c r="AH48" i="1"/>
  <c r="AG48" i="1" s="1"/>
  <c r="AI42" i="1"/>
  <c r="AH48" i="3"/>
  <c r="AB48" i="3"/>
  <c r="V48" i="3"/>
  <c r="P48" i="3"/>
  <c r="J48" i="3"/>
  <c r="AH38" i="3"/>
  <c r="AB38" i="3"/>
  <c r="V38" i="3"/>
  <c r="P38" i="3"/>
  <c r="J38" i="3"/>
  <c r="AH28" i="3"/>
  <c r="AB28" i="3"/>
  <c r="V28" i="3"/>
  <c r="P28" i="3"/>
  <c r="J28" i="3"/>
  <c r="AH18" i="3"/>
  <c r="AB18" i="3"/>
  <c r="V18" i="3"/>
  <c r="P18" i="3"/>
  <c r="J18" i="3"/>
  <c r="AH8" i="3"/>
  <c r="AB8" i="3"/>
  <c r="V8" i="3"/>
  <c r="P8" i="3"/>
  <c r="J8" i="3"/>
  <c r="AJ48" i="3"/>
  <c r="AD48" i="3"/>
  <c r="X48" i="3"/>
  <c r="R48" i="3"/>
  <c r="L48" i="3"/>
  <c r="AJ38" i="3"/>
  <c r="R38" i="3"/>
  <c r="AD28" i="3"/>
  <c r="L28" i="3"/>
  <c r="X18" i="3"/>
  <c r="AI33" i="1"/>
  <c r="AD18" i="3"/>
  <c r="L18" i="3"/>
  <c r="X38" i="3"/>
  <c r="AJ28" i="3"/>
  <c r="R28" i="3"/>
  <c r="AD38" i="3"/>
  <c r="L38" i="3"/>
  <c r="X28" i="3"/>
  <c r="AJ18" i="3"/>
  <c r="AD8" i="3"/>
  <c r="X8" i="3"/>
  <c r="L8" i="3"/>
  <c r="R18" i="3"/>
  <c r="AJ8" i="3"/>
  <c r="R8" i="3"/>
  <c r="AM39" i="3"/>
  <c r="AG29" i="3"/>
  <c r="AA19" i="3"/>
  <c r="AA9" i="3"/>
  <c r="AM49" i="3"/>
  <c r="AG39" i="3"/>
  <c r="AA29" i="3"/>
  <c r="U19" i="3"/>
  <c r="U9" i="3"/>
  <c r="O49" i="3"/>
  <c r="AM29" i="3"/>
  <c r="AG19" i="3"/>
  <c r="AG9" i="3"/>
  <c r="AG49" i="3"/>
  <c r="AA39" i="3"/>
  <c r="U29" i="3"/>
  <c r="O19" i="3"/>
  <c r="O9" i="3"/>
  <c r="U49" i="3"/>
  <c r="O39" i="3"/>
  <c r="AM19" i="3"/>
  <c r="AA49" i="3"/>
  <c r="U39" i="3"/>
  <c r="O29" i="3"/>
  <c r="AI36" i="1"/>
  <c r="AM9" i="3"/>
  <c r="AF46" i="1"/>
  <c r="AD48" i="1" s="1"/>
  <c r="AE46" i="1"/>
  <c r="AI45" i="1"/>
  <c r="AI46" i="1" l="1"/>
  <c r="O50" i="3"/>
  <c r="AM30" i="3"/>
  <c r="AG20" i="3"/>
  <c r="AA10" i="3"/>
  <c r="AM40" i="3"/>
  <c r="AG30" i="3"/>
  <c r="AA20" i="3"/>
  <c r="U10" i="3"/>
  <c r="AM10" i="3"/>
  <c r="AM50" i="3"/>
  <c r="U20" i="3"/>
  <c r="AG50" i="3"/>
  <c r="AA40" i="3"/>
  <c r="U30" i="3"/>
  <c r="O20" i="3"/>
  <c r="U50" i="3"/>
  <c r="O40" i="3"/>
  <c r="AM20" i="3"/>
  <c r="AG10" i="3"/>
  <c r="AG40" i="3"/>
  <c r="AA30" i="3"/>
  <c r="O10" i="3"/>
  <c r="AA50" i="3"/>
  <c r="U40" i="3"/>
  <c r="O30" i="3"/>
  <c r="AF48" i="1"/>
  <c r="AE48" i="1"/>
  <c r="AI48" i="1" s="1"/>
  <c r="J51" i="3" l="1"/>
  <c r="AH31" i="3"/>
  <c r="AB21" i="3"/>
  <c r="AH51" i="3"/>
  <c r="AB41" i="3"/>
  <c r="V31" i="3"/>
  <c r="P21" i="3"/>
  <c r="AB11" i="3"/>
  <c r="P51" i="3"/>
  <c r="J11" i="3"/>
  <c r="AH41" i="3"/>
  <c r="AB31" i="3"/>
  <c r="V21" i="3"/>
  <c r="V11" i="3"/>
  <c r="J41" i="3"/>
  <c r="AB51" i="3"/>
  <c r="V41" i="3"/>
  <c r="P31" i="3"/>
  <c r="J21" i="3"/>
  <c r="AH11" i="3"/>
  <c r="V51" i="3"/>
  <c r="P41" i="3"/>
  <c r="J31" i="3"/>
  <c r="P11" i="3"/>
  <c r="AH21" i="3"/>
</calcChain>
</file>

<file path=xl/comments1.xml><?xml version="1.0" encoding="utf-8"?>
<comments xmlns="http://schemas.openxmlformats.org/spreadsheetml/2006/main">
  <authors>
    <author/>
  </authors>
  <commentList>
    <comment ref="A23" authorId="0" shapeId="0">
      <text>
        <r>
          <rPr>
            <sz val="11"/>
            <color theme="1"/>
            <rFont val="Arial"/>
            <scheme val="minor"/>
          </rPr>
          <t>======
ID#AAAAMTxNquY
Maria Paula Vesga Ospina    (2021-04-21 14:03:17)
Objetivos estratégicos asociados al objetivo del proceso</t>
        </r>
      </text>
    </comment>
    <comment ref="C26" authorId="0" shapeId="0">
      <text>
        <r>
          <rPr>
            <sz val="11"/>
            <color theme="1"/>
            <rFont val="Arial"/>
            <scheme val="minor"/>
          </rPr>
          <t>======
ID#AAAAMTxNquw
Maria Paula Vesga Ospina    (2021-04-20 19:25:10)
las consecuencias que puede ocasionar a la organización la materialización del riesgo</t>
        </r>
      </text>
    </comment>
    <comment ref="D26" authorId="0" shapeId="0">
      <text>
        <r>
          <rPr>
            <sz val="11"/>
            <color theme="1"/>
            <rFont val="Arial"/>
            <scheme val="minor"/>
          </rPr>
          <t>======
ID#AAAAMTxNqu0
Maria Paula Vesga Ospina    (2021-04-20 19:26:52)
Circunstancias bajo las cuales se presenta el riesgo, pero no
constituyen la causa principal o base
para que se presente el riesgo
Es la situación más evidente frente al riesgo</t>
        </r>
      </text>
    </comment>
    <comment ref="E26" authorId="0" shapeId="0">
      <text>
        <r>
          <rPr>
            <sz val="11"/>
            <color theme="1"/>
            <rFont val="Arial"/>
            <scheme val="minor"/>
          </rPr>
          <t>======
ID#AAAAMTxNquM
Maria Paula Vesga Ospina    (2021-04-20 19:28:28)
Causa principal o básica, corresponde a las razones por la cuales se puede presentar el riesgo</t>
        </r>
      </text>
    </comment>
    <comment ref="G26" authorId="0" shapeId="0">
      <text>
        <r>
          <rPr>
            <sz val="11"/>
            <color theme="1"/>
            <rFont val="Arial"/>
            <scheme val="minor"/>
          </rPr>
          <t>======
ID#AAAAMTxNquo
Maria Paula Vesga Ospina    (2021-04-20 19:19:43)
Inicia con la frase: Posibilidad de + Impacto para la entidad (Qué) + Causa Inmediata (Cómo) + Causa Raíz (Por qué)</t>
        </r>
      </text>
    </comment>
    <comment ref="L26" authorId="0" shapeId="0">
      <text>
        <r>
          <rPr>
            <sz val="11"/>
            <color theme="1"/>
            <rFont val="Arial"/>
            <scheme val="minor"/>
          </rPr>
          <t>======
ID#AAAAMTxNquQ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6" authorId="0" shapeId="0">
      <text>
        <r>
          <rPr>
            <sz val="11"/>
            <color theme="1"/>
            <rFont val="Arial"/>
            <scheme val="minor"/>
          </rPr>
          <t>======
ID#AAAAMTxNquU
Maria Paula Vesga Ospina    (2021-04-20 19:20:54)
Numero de veces que se ejecuta la actividad durante el año</t>
        </r>
      </text>
    </comment>
    <comment ref="P26" authorId="0" shapeId="0">
      <text>
        <r>
          <rPr>
            <sz val="11"/>
            <color theme="1"/>
            <rFont val="Arial"/>
            <scheme val="minor"/>
          </rPr>
          <t>======
ID#AAAAMTxNqus
Maria Paula Vesga Ospina    (2021-04-20 21:00:09)
No seleccionar los criterios de impacto: 
*Afectación Económica o Presupuestal 
*Pérdida Reputacional</t>
        </r>
      </text>
    </comment>
    <comment ref="V26" authorId="0" shapeId="0">
      <text>
        <r>
          <rPr>
            <sz val="11"/>
            <color theme="1"/>
            <rFont val="Arial"/>
            <scheme val="minor"/>
          </rPr>
          <t>======
ID#AAAAMTxNquk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6" authorId="0" shapeId="0">
      <text>
        <r>
          <rPr>
            <sz val="11"/>
            <color theme="1"/>
            <rFont val="Arial"/>
            <scheme val="minor"/>
          </rPr>
          <t>======
ID#AAAAMTxNquc
Maria Paula Vesga Ospina    (2021-04-21 15:05:43)
colocar si afecta probabilidad  o impacto</t>
        </r>
      </text>
    </comment>
    <comment ref="AJ26" authorId="0" shapeId="0">
      <text>
        <r>
          <rPr>
            <sz val="11"/>
            <color theme="1"/>
            <rFont val="Arial"/>
            <scheme val="minor"/>
          </rPr>
          <t>======
ID#AAAAMTxNqug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jNxL3o9Vm3/wEtjOa2RRMshrpvYw=="/>
    </ext>
  </extLst>
</comments>
</file>

<file path=xl/sharedStrings.xml><?xml version="1.0" encoding="utf-8"?>
<sst xmlns="http://schemas.openxmlformats.org/spreadsheetml/2006/main" count="828" uniqueCount="455">
  <si>
    <t>MAPA DE RIESGOS</t>
  </si>
  <si>
    <r>
      <rPr>
        <b/>
        <sz val="11"/>
        <color rgb="FF000000"/>
        <rFont val="Arial"/>
      </rPr>
      <t xml:space="preserve">CODIGO: </t>
    </r>
    <r>
      <rPr>
        <sz val="11"/>
        <color rgb="FF000000"/>
        <rFont val="Arial"/>
      </rPr>
      <t>GC - FR08</t>
    </r>
  </si>
  <si>
    <t>PROCESO GESTION DE TALENTO HUMANO</t>
  </si>
  <si>
    <r>
      <rPr>
        <b/>
        <sz val="11"/>
        <color rgb="FF000000"/>
        <rFont val="Arial"/>
      </rPr>
      <t xml:space="preserve">VERSION: </t>
    </r>
    <r>
      <rPr>
        <sz val="11"/>
        <color rgb="FF000000"/>
        <rFont val="Arial"/>
      </rPr>
      <t>03</t>
    </r>
  </si>
  <si>
    <t>SENADO DE LA REPUBLICA</t>
  </si>
  <si>
    <r>
      <rPr>
        <b/>
        <sz val="11"/>
        <color rgb="FF000000"/>
        <rFont val="Arial"/>
      </rPr>
      <t xml:space="preserve">FECHA DE APROBACION: </t>
    </r>
    <r>
      <rPr>
        <sz val="11"/>
        <color rgb="FF000000"/>
        <rFont val="Arial"/>
      </rPr>
      <t>01/06/2021</t>
    </r>
  </si>
  <si>
    <t>VIGENCIA:2024</t>
  </si>
  <si>
    <t>Última fecha de actualización: 15/03/2024</t>
  </si>
  <si>
    <t>Versión: 01</t>
  </si>
  <si>
    <t>CONTEXTO INTERNO</t>
  </si>
  <si>
    <t>CONTEXTO EXTERNO</t>
  </si>
  <si>
    <t>ESTRUCTURA ORGANIZACIONAL</t>
  </si>
  <si>
    <t>* Afectación por la estructura de la organización para el desarrollo de funciones en el área  (organigrama)
* Falta de recurso humano para el desarrollo de las actividades de las áreas - alta rotación de personal 
* Competencias del talento humano para atender la carga laboral 
* Desconocimiento entre las dependencias de las diferentes actividades misionales internas.</t>
  </si>
  <si>
    <t>POLÍTICOS</t>
  </si>
  <si>
    <t>*  Cambios de gobierno, legislación, políticas públicas, regulación</t>
  </si>
  <si>
    <t>FUNCIONES Y RESPONSABILIDADES</t>
  </si>
  <si>
    <t>* Conocimiento por parte de los líderes de proceso de las responsabilidades y  deberes del proceso
* Definición de los perfiles para el desarrollo de las actividades no están acordes por la falta de modificación de la Ley 5 de 1992.
* El talento humano por competencia para atender la carga laboral
* Conocimiento por parte de los líderes para definir los roles y responsabilidades en los procesos.
* Falta de continuidad en las labores por la rotación de personal y la curva de aprendizaje.</t>
  </si>
  <si>
    <t>ECONÓMICOS Y FINANCIEROS</t>
  </si>
  <si>
    <t>*   Medidas de Austeridad en el Gasto Público en los ítem que aplique a la entidad y su repercusión en las posibilidades de destinar recursos para desarrollo de actividades de la entidad 
*   Disponibilidad de capital, emisión de deuda o no pago de la misma, falta de  liquidez, mercados financieros, desempleo,  emergencia económica.</t>
  </si>
  <si>
    <t>POLÍTICAS OBJETIVOS Y ESTRATEGIAS IMPLEMENTADAS</t>
  </si>
  <si>
    <t xml:space="preserve">* Se cuenta con un Manual de Políticas Contables con actualización a las normas NIIF
* Se  implementan responsabilidades  respecto a la información manejada por las diferentes áreas que impactan la División Financiera y Presupuesto. 
* Se establecieron fechas para la entrega de la información mensual de las de las dependencias  que afectan los estados financieros (circular - procedimientos). </t>
  </si>
  <si>
    <t>SOCIALES Y CULTURALES</t>
  </si>
  <si>
    <t>*  Desinformación y falta de credibilidad de la ciudadanía en el manejo de los recursos de la entidad
*  Hallazgos por parte de  los entes de control por el manejo de la información financiera
*  Orden Público y dificultades en el desplazamiento e inmigrantes y factores externos.</t>
  </si>
  <si>
    <r>
      <rPr>
        <b/>
        <sz val="11"/>
        <color theme="1"/>
        <rFont val="Calibri"/>
      </rPr>
      <t xml:space="preserve">RECURSOS Y CONOCIMIENTOS CON QUE SE CUENTA </t>
    </r>
    <r>
      <rPr>
        <sz val="11"/>
        <color theme="1"/>
        <rFont val="Calibri"/>
      </rPr>
      <t>(económicos, personas, procesos, sistema, tecnología, información)</t>
    </r>
  </si>
  <si>
    <t>* Se cuenta con personal de planta y de contratos de prestación de servicios para asesorar y soportar el funcionamiento del proceso
* Se cuenta en el Sistema de Gestión de Calidad con un proceso de "gestión de recursos financieros" documentado.
* Se cuenta con el software Kactus para la liquidación de nómina 
* Se cuentan con mesas de trabajo con las dependencias involucradas para el fortalecimiento de los procesos financieros.
* Se cuenta con la implementación del software para manejo de Bienes y Servicios, suministros y almacén.
* La entidad tiene organizada, disponible y accesible toda la información financiera  en la página WEB atendiendo los requerimientos de transparencia y acceso a la información pública y atención al ciudadano.</t>
  </si>
  <si>
    <t>TECNOLÓGICOS</t>
  </si>
  <si>
    <t xml:space="preserve">*  Expedición o actualización de lineamientos de la plataforma Sistema de Información Financiera - SIIF
*  Integridad de datos, disponibilidad de datos e información.  
*  Actualización o cambio de aplicativos que manejan nómina, inventarios, correspondencia. </t>
  </si>
  <si>
    <t>RELACIONES CON LAS PARTES INVOLUCRADAS</t>
  </si>
  <si>
    <t>*  Incumplimiento en la entrega de la información en algunas dependencias para cumplir el proceso de recursos financieros .  
* Algunos errores involuntarios de digitación
* Cada área debe validar previamente  la información  que suministra a la  División financiera  con el fin de mantener un alto estándar de calidad.</t>
  </si>
  <si>
    <t>AMBIENTALES</t>
  </si>
  <si>
    <t xml:space="preserve">*  Expedición o actualización de lineamientos a nivel nacional para la adopción de medidas ambientales que tengan impacto en el proceso de gestión de recursos financieros.
*  Declaración de Emergencia ambiental. </t>
  </si>
  <si>
    <t>CULTURA ORGANIZACIONAL</t>
  </si>
  <si>
    <t>* Se cuenta con un equipo comprometido se debe reforzar el sentido de pertenencia
* En ocasiones los diferentes procesos no logran interiorizar la importancia del reporte de la información de manera oportuna y completa para el desarrollo de las actividades de la entidad.
* Se ha fortalecido la cultura del seguimiento a las actividades del proceso de gestión financiera  gracias a la implementación del sistema de gestión de calidad y al autocontrol.</t>
  </si>
  <si>
    <t>LEGALES Y REGLAMENTARIOS</t>
  </si>
  <si>
    <t>*  Expedición o actualización de normatividad para las entidades públicas
*  Directrices que emite DIAN, Ministerio de Educación, Secretaría de Hacienda Distrital, la contaduría general de la nación y el Ministerio de Hacienda y Crédito Público para gestión financiera, Ministerio del Interior.</t>
  </si>
  <si>
    <t>CONTEXTO DEL PROCESO</t>
  </si>
  <si>
    <t>Proceso:</t>
  </si>
  <si>
    <t>GESTIÓN DE RECURSOS TECNOLÓGICOS</t>
  </si>
  <si>
    <t>Líder del proceso:</t>
  </si>
  <si>
    <t>JEFE DIVISIÓN DE PLANEACIÓN Y SISTEMAS</t>
  </si>
  <si>
    <t>Objetivo:</t>
  </si>
  <si>
    <t xml:space="preserve"> Administrar la plataforma tecnológica del Senado de la Republica coordinando la operación y continuidad de los servicios, mediante un eficiente soporte tecnológico del software y hardware que requiere la entidad para el normal desarrollo de sus funciones.
</t>
  </si>
  <si>
    <t>Alcance:</t>
  </si>
  <si>
    <t xml:space="preserve"> El proceso de gestión de recursos tecnológicos aplica para la planeación, administración y mantenimiento de todos los recursos tecnológicos del Senado incluyendo tanto la plataforma tecnológica que soporta el funcionamiento de los diferentes aplicativos y programas utilizados en la entidad así como el sistema integrado de seguridad de la institución.</t>
  </si>
  <si>
    <t>Objetivos estratégicos:</t>
  </si>
  <si>
    <t>OE9. Continuar con la modernización de la infraestructura tecnológica</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</si>
  <si>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</si>
  <si>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</si>
  <si>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</si>
  <si>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</si>
  <si>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</si>
  <si>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</si>
  <si>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</si>
  <si>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Impacto</t>
  </si>
  <si>
    <t>Causa Inmediata / vulnerabilidad</t>
  </si>
  <si>
    <t>Causa Raíz</t>
  </si>
  <si>
    <t xml:space="preserve">Amenaza </t>
  </si>
  <si>
    <t>Descripción del Riesgo</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</si>
  <si>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</si>
  <si>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</si>
  <si>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</si>
  <si>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</si>
  <si>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</si>
  <si>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</si>
  <si>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</si>
  <si>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</si>
  <si>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</si>
  <si>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</si>
  <si>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</si>
  <si>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</si>
  <si>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</si>
  <si>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</si>
  <si>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</si>
  <si>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</si>
  <si>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</si>
  <si>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Trazabilidad del riesgo </t>
  </si>
  <si>
    <t>Responsable</t>
  </si>
  <si>
    <t>Fecha Implementación</t>
  </si>
  <si>
    <t>Fecha Seguimiento</t>
  </si>
  <si>
    <t>Seguimiento / observaciones</t>
  </si>
  <si>
    <t>Estado</t>
  </si>
  <si>
    <t>Tipo</t>
  </si>
  <si>
    <t>Implementación</t>
  </si>
  <si>
    <t>Calificación</t>
  </si>
  <si>
    <t>Documentación</t>
  </si>
  <si>
    <t>Frecuencia</t>
  </si>
  <si>
    <t>Evidencia</t>
  </si>
  <si>
    <t xml:space="preserve">Kactus. 
Sistema de Información para Recursos Humanos y Nómina </t>
  </si>
  <si>
    <t>Reputacional</t>
  </si>
  <si>
    <t>Mala Parametrización en el software.
Accesos no autorizados.
Falta de precisión en la solicitud de creación de nuevos conceptos.</t>
  </si>
  <si>
    <t>Ataque imformático 
Alteracion de la imformación</t>
  </si>
  <si>
    <t>R1
Pérdida de integridad en el Sistema de nómina Software Kactus.</t>
  </si>
  <si>
    <t>Fallas Tecnologicas</t>
  </si>
  <si>
    <t xml:space="preserve">     Entre 50 y 100 SMLMV </t>
  </si>
  <si>
    <t>C1
El profesional designado de la División de planecióny sistemas mantiene los servidores actualizados con la última versión liberada por la empresa proveedora del Software.
con el fin de garantizar que se mantiene la última versión del software disponible. FV: Reporte de portal SAC del proveedor Digitalware.</t>
  </si>
  <si>
    <t>Preventivo</t>
  </si>
  <si>
    <t>Manual</t>
  </si>
  <si>
    <t>Documentado</t>
  </si>
  <si>
    <t>Aleatoria</t>
  </si>
  <si>
    <t>Con Registro</t>
  </si>
  <si>
    <t>Reducir (mitigar)</t>
  </si>
  <si>
    <t xml:space="preserve">Documentar en las actas de control de cambios, las actualizaciones de versión de cada uno de los sistemas de información.
FV: Actas de Control de Cambios
</t>
  </si>
  <si>
    <t>30/07/2024
30/12/2024</t>
  </si>
  <si>
    <t>C2
La herramienta tecnológica realiza las copias de seguridad diarias, de la base de datos y de la aplicación. Las cuales se guardan o se almacenan en un repositorio externo al equipo donde se ejecuta la aplicación. 
FV: Reporte generado por la herramienta de copias de seguridad (VeeamBackup).</t>
  </si>
  <si>
    <t>Automático</t>
  </si>
  <si>
    <t>Continua</t>
  </si>
  <si>
    <t xml:space="preserve">
Accesos no autorizados.
</t>
  </si>
  <si>
    <t>Perdida de los servicios esenciales: Fallas en el sistema de suministro energia y  aire acondicionado.
Fallas Técnicas: Mal funcionamiento del equipo.</t>
  </si>
  <si>
    <t xml:space="preserve">R2
Pérdida de integridad en el servidor que aloja el Sistema de nómina Software Kactus.
</t>
  </si>
  <si>
    <t>Daños Activos Fisicos</t>
  </si>
  <si>
    <t xml:space="preserve">     El riesgo afecta la imagen de la entidad internamente, de conocimiento general, nivel interno, de junta directiva y accionistas y/o de proveedores</t>
  </si>
  <si>
    <t xml:space="preserve">C1
El personal designado por la Division de Planeacion y sistemas realiza la actualizacion del sistema antivirus y del sistema operativo 
FV: Acta de Control de cambios </t>
  </si>
  <si>
    <r>
      <rPr>
        <sz val="11"/>
        <color theme="1"/>
        <rFont val="Arial"/>
      </rPr>
      <t xml:space="preserve">Documentar en las actas de control de cambios, las actualizaciones de versión de cada uno de los sistemas de información, sistemas operativo y de los componentes tecnologicos </t>
    </r>
    <r>
      <rPr>
        <b/>
        <sz val="9"/>
        <color theme="1"/>
        <rFont val="Arial"/>
      </rPr>
      <t>DATA CENTER</t>
    </r>
    <r>
      <rPr>
        <sz val="11"/>
        <color theme="1"/>
        <rFont val="Arial"/>
      </rPr>
      <t>.
FV: Actas de Control de Cambios.</t>
    </r>
  </si>
  <si>
    <r>
      <rPr>
        <sz val="11"/>
        <color theme="1"/>
        <rFont val="Arial"/>
      </rPr>
      <t xml:space="preserve">C2
Realizar mantenimiento preventivo a los servidores y dispocitivos electronicos que interactuan en el </t>
    </r>
    <r>
      <rPr>
        <b/>
        <sz val="9"/>
        <color theme="1"/>
        <rFont val="Arial"/>
      </rPr>
      <t xml:space="preserve">DATA CENTER </t>
    </r>
    <r>
      <rPr>
        <sz val="9"/>
        <color theme="1"/>
        <rFont val="Arial"/>
      </rPr>
      <t xml:space="preserve">con el fin de asegurar el buen funcionamiento de la plataforma Tecnoplogica
</t>
    </r>
    <r>
      <rPr>
        <b/>
        <sz val="9"/>
        <color theme="1"/>
        <rFont val="Arial"/>
      </rPr>
      <t xml:space="preserve">FV: Reporte entregado por la empresa prestadora del servicio </t>
    </r>
  </si>
  <si>
    <t>Sin Documentar</t>
  </si>
  <si>
    <t>Daños Activos Físicos</t>
  </si>
  <si>
    <t xml:space="preserve">     El riesgo afecta la imagen de alguna área de la organización</t>
  </si>
  <si>
    <t>Aceptar</t>
  </si>
  <si>
    <t>SOLUCION DE HYPERCONVERGENCIA
Servidor para maquinas virtuales, donde se alojan las aplicaciones y servicios de TI del Senado de la República.</t>
  </si>
  <si>
    <t>Falla del servidor.
falta de soporte o Mantenimiento.
Mala configuración en el software.
Ataques informáticos.
Factores ambientales y energéticos</t>
  </si>
  <si>
    <t>Fallas del equipo./
 Mal funcionamiento del Software.</t>
  </si>
  <si>
    <t>Fallas Tecnológicas</t>
  </si>
  <si>
    <t xml:space="preserve">     Afectación menor a 10 SMLMV .</t>
  </si>
  <si>
    <t>C1
Los profesionales designados por la División de Planeación y Sistemas realizan mantenimiento físico al servidor, para garantizar su adecuado funcionamiento.
FV: Acta de Control de Cambios</t>
  </si>
  <si>
    <t>C2 
Los profesionales designados por la División de Planeación y Sistemas, realizan copias de seguridad de las maquinas, con el objetivo de mantener un backup del sistema y de la base de datos.
FV: Acta de control de cambios.</t>
  </si>
  <si>
    <t>C3
El administrador de la herramienta, ejecuta las actualizaciones de seguridad para Sistemas operativos y B.D, lo que permite Proteger la integridad de los equipos y del software.
FV:Acta de control de cambios (reporte actualizaciones realizadas)</t>
  </si>
  <si>
    <t xml:space="preserve">Falla del servidor/fallas en los discos.
Mala configuración en el software.
Ataques informáticos.
</t>
  </si>
  <si>
    <t>Ciberterrorismo</t>
  </si>
  <si>
    <t>C1
Los profesionales designados por la División de Planeación y Sistemas realizan mantenimiento físico al servidor y software para garantizar su adecuado funcionamiento.
FV: Acta de Control de Cambios</t>
  </si>
  <si>
    <t>CONTROLDOC
Sistema de información que permite realizar la gestión documental de la entidad.</t>
  </si>
  <si>
    <t>Falta de soporte o mantenimiento.
Ataque informático.
Mala configuración en la Base de Datos</t>
  </si>
  <si>
    <t xml:space="preserve">
Fallas Técnicas: Mal funcionamiento de la plataforma que aloja el sistema de información</t>
  </si>
  <si>
    <t xml:space="preserve">     El riesgo afecta la imagen de la entidad con algunos usuarios de relevancia frente al logro de los objetivos</t>
  </si>
  <si>
    <t xml:space="preserve">C1
El profesional designado de la División de Planeación y Sistemas debe realizar  copias de seguridad de las maquinas, con el objetivo de mantener un backup del sistema y de la base de datos.
FV: RT Fr06 Formato registro copias de seguridad </t>
  </si>
  <si>
    <t>Económico y Reputacional</t>
  </si>
  <si>
    <t>Mal funcionamiento del hardware / mal funcionamiento del Software.</t>
  </si>
  <si>
    <t>Jefe División de Planeación y Sistemas</t>
  </si>
  <si>
    <t>PORTAL WEB
Página web institucional mediante la cual se publica contenido de interés a la ciudadanía</t>
  </si>
  <si>
    <t xml:space="preserve">Ataque informático.
Ventana de mantenimiento o
falla en el Hosting.
Mala parametrización en el publicador
</t>
  </si>
  <si>
    <t>Mal funcionamiento del Software</t>
  </si>
  <si>
    <t xml:space="preserve">     El riesgo afecta la imagen de  la entidad con efecto publicitario sostenido a nivel de sector administrativo, nivel departamental o municipal</t>
  </si>
  <si>
    <t>C1
El profesional designado de la división de planeación y sistemas debe realizar  copias de seguridad de la pagina web, con el objetivo de mantener un backup de la información..
FV: RT Fr06 Formato registro copias de seguridad</t>
  </si>
  <si>
    <t xml:space="preserve">R11
Pérdida de Disponibilidad del Portal Web
</t>
  </si>
  <si>
    <t>Mayor</t>
  </si>
  <si>
    <t>Probabilidad</t>
  </si>
  <si>
    <t>40%</t>
  </si>
  <si>
    <t>Baja</t>
  </si>
  <si>
    <t>Alto</t>
  </si>
  <si>
    <t>Solicitar la actualizacion de las version del publicador y PHP con las que cuenta la pagina WEB
FV: Envio de solucitud a DGA</t>
  </si>
  <si>
    <t>SERVIDOR DIRECTORIO ACTIVO
Servidor donde se encuentra instalado el directorio activo de Microsoft</t>
  </si>
  <si>
    <t>Falta de soporte o mantenimiento.
Ataque informático.
Mala configuración en los servidores. Obsolesencia tecnológica.</t>
  </si>
  <si>
    <t xml:space="preserve">Mal funcionamiento del Hardware, </t>
  </si>
  <si>
    <t xml:space="preserve">C1 
El profesional designado de la división de planeación y sistemas debe realizar   copias de seguridad, con el fin de mantener un backup del servidor del Directorio Activo.
FV: Acta de Control de Cambios                </t>
  </si>
  <si>
    <t>C2 
El profesional designado de la división de planeación y sistemas debe mantener las actualizaciones del SO (sistema operativo) y Antivirus, para prevenir ataques informáticos con la instalación de las actualizaciones.
FV: Acta reunión grupo control de cambios.</t>
  </si>
  <si>
    <t>C3
Los profesionales designados por la División de Planeación y Sistemas realizan mantenimiento físico y lógico al servidor, para garantizar su adecuado funcionamiento.
FV: Acta de Control de Cambios</t>
  </si>
  <si>
    <t xml:space="preserve">C1 
El profesional designado de la división de planeación y sistemas debe realizar   copias de seguridad, con el fin de mantener un backup del servidor del Directorio Activo.
FV: RT Fr06 Formato registro copias de seguridad"                        
                        </t>
  </si>
  <si>
    <t>C2 
El profesional designado de la división de planeación y sistemas debe mantener las actualizaciones del SO (sistema operativo) y Antivirus, para prevenir ataques informáticos con la instalación de las actualizaciones.
FV:Acta reunión grupo control de cambios.</t>
  </si>
  <si>
    <t xml:space="preserve">Protección de datos </t>
  </si>
  <si>
    <t>Económico</t>
  </si>
  <si>
    <t xml:space="preserve">multa de la Superintendencia de Industria y comercio y/o Sanción disciplinaria por parte de la Procuraduría General de la Nación </t>
  </si>
  <si>
    <t xml:space="preserve">tratamiento de datos personales sin la autorización expresa del titular </t>
  </si>
  <si>
    <t>Usuarios, productos y practicas , organizacionales</t>
  </si>
  <si>
    <t xml:space="preserve">     Entre 10 y 50 SMLMV </t>
  </si>
  <si>
    <t xml:space="preserve">C1
El designado de la Sección de Selección y Capacitación, verifica el diligenciamiento del Formato TH-Fr36 Formato comunicación de condiciones para el tratamiento de datos personales, mediante el cual se otorga el consentimiento por parte del futuro funcionario, con el fin de que la Entidad cumpla con lo estipulado en la norma de tratamiento de datos personales. 
FV: Formato diligenciado.  </t>
  </si>
  <si>
    <t xml:space="preserve">Enviar piezas informativas a los funcionarios y contratistas de la Entidad, con el fin de sensibilizar acerca de la importancia del uso adecuado de los datos personales. 
FV: Registro de las comunicaciones. </t>
  </si>
  <si>
    <t>30/06/2024
30/09/2024</t>
  </si>
  <si>
    <t>C2
El designado de la Dirección General Administrativa, verifica dentro de la lista de chequeo PC-Fr09 Lista de chequeo para contratación directa de persona natural, la autorización por parte del futuro contratista, para el tratamiento de sus datos personales, con el fin de que la Entidad cumpla con lo estipulado en la norma de tratamiento de datos personales.   
FV: Formato diligenciado.</t>
  </si>
  <si>
    <t>Power File
Aplicación que permite registrar el recibo y entrega de correspondencia en la ventanilla única.</t>
  </si>
  <si>
    <t>Realizar la migración de la base de datos Power File  a un ambiente virtualizado
FV: Actas de Control de Cambios</t>
  </si>
  <si>
    <t>Falta de soporte
Mala Configuración.
Mala parametrización</t>
  </si>
  <si>
    <t>FortiMAIL
herramienta que provee seguriidad al correo electronico</t>
  </si>
  <si>
    <t>Mal funcionamiento de la plataforma</t>
  </si>
  <si>
    <t>C1
Los profesionales designados por la División de Planeación y Sistemas realizan Revision sobre la parametrizacion de la plataforma, con el fin de garantizar su adecuado funcionamiento.
FV: Acta de Control de Cambios</t>
  </si>
  <si>
    <t>Enviar solicitud de contratacion del soporte tecnico a la DGA 
FV: Registro de comunicacion enviada con anexo tecnico.</t>
  </si>
  <si>
    <t>C1
Los profesionales designados por la División de Planeación y Sistemas realizan Revision sobre la parametrizacion y políticasde la plataforma, con el fin de garantizar su adecuado funcionamiento.
FV: Acta de Control de Cambios</t>
  </si>
  <si>
    <t>Infraestructura de virtualizacion nutanix</t>
  </si>
  <si>
    <t>Matriz de Calor Inherente Seguridad de la info</t>
  </si>
  <si>
    <t>Muy Alta
100%</t>
  </si>
  <si>
    <t>Extremo</t>
  </si>
  <si>
    <t>R12</t>
  </si>
  <si>
    <t>Alta
80%</t>
  </si>
  <si>
    <t>R5</t>
  </si>
  <si>
    <t>R6</t>
  </si>
  <si>
    <t>R7</t>
  </si>
  <si>
    <t>Media
60%</t>
  </si>
  <si>
    <t>R14</t>
  </si>
  <si>
    <t>R4</t>
  </si>
  <si>
    <t>R13</t>
  </si>
  <si>
    <t>Moderado</t>
  </si>
  <si>
    <t>Baja
40%</t>
  </si>
  <si>
    <t>R3</t>
  </si>
  <si>
    <t>Bajo</t>
  </si>
  <si>
    <t>R8</t>
  </si>
  <si>
    <t>R1</t>
  </si>
  <si>
    <t>R11</t>
  </si>
  <si>
    <t>R9</t>
  </si>
  <si>
    <t>R10</t>
  </si>
  <si>
    <t>R2</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</si>
  <si>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</si>
  <si>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</si>
  <si>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</si>
  <si>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</si>
  <si>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</si>
  <si>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</si>
  <si>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</si>
  <si>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</si>
  <si>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</si>
  <si>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</si>
  <si>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</si>
  <si>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</si>
  <si>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</si>
  <si>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</si>
  <si>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mayoría de las circunstancias.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</si>
  <si>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</si>
  <si>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</si>
  <si>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</si>
  <si>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</si>
  <si>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</si>
  <si>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</si>
  <si>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</si>
  <si>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</si>
  <si>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</si>
  <si>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</si>
  <si>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</si>
  <si>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Excepcional</t>
    </r>
    <r>
      <rPr>
        <b/>
        <sz val="14"/>
        <color rgb="FF000000"/>
        <rFont val="Calibri"/>
      </rPr>
      <t xml:space="preserve">
Ocurre en excepcionales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</si>
  <si>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</si>
  <si>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</si>
  <si>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</si>
  <si>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</si>
  <si>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</si>
  <si>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</si>
  <si>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</si>
  <si>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</si>
  <si>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</si>
  <si>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</si>
  <si>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</si>
  <si>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Afectación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</si>
  <si>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</si>
  <si>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</si>
  <si>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</si>
  <si>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</si>
  <si>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</si>
  <si>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</si>
  <si>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</si>
  <si>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</si>
  <si>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</si>
  <si>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</si>
  <si>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</si>
  <si>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</si>
  <si>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</si>
  <si>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</si>
  <si>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</si>
  <si>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</si>
  <si>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</si>
  <si>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económicos?</t>
  </si>
  <si>
    <t>¿Afectar la generación de los productos o la prestación de servicios?</t>
  </si>
  <si>
    <t>¿Dar lugar al detrimento de calidad de vida de la comunidad por la perdida del bien o servicios de los recursos públicos?</t>
  </si>
  <si>
    <t>¿Generar perdida de información de la Entidad?</t>
  </si>
  <si>
    <t>¿Generar intervención de los órganos de control, de la fiscalía,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</si>
  <si>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</si>
  <si>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</si>
  <si>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</si>
  <si>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</si>
  <si>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</si>
  <si>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físicas o perdida de vidas humanas?
</t>
    </r>
    <r>
      <rPr>
        <sz val="14"/>
        <color rgb="FFFF0000"/>
        <rFont val="Calibri"/>
      </rPr>
      <t>Si la respuesta a esta pregunta es afirmativa, el riesgo se considera automáticamente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</si>
  <si>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</si>
  <si>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</si>
  <si>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</si>
  <si>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</si>
  <si>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</si>
  <si>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</si>
  <si>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</si>
  <si>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</si>
  <si>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</si>
  <si>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</si>
  <si>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</si>
  <si>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</si>
  <si>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</si>
  <si>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</si>
  <si>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Muy Baja</t>
  </si>
  <si>
    <t>La actividad que conlleva el riesgo se ejecuta como máximos 2 veces por año</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</si>
  <si>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</si>
  <si>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</si>
  <si>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</si>
  <si>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</si>
  <si>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</si>
  <si>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</si>
  <si>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</si>
  <si>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</si>
  <si>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</si>
  <si>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</si>
  <si>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</si>
  <si>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</si>
  <si>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</si>
  <si>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</si>
  <si>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</si>
  <si>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</si>
  <si>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</si>
  <si>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</si>
  <si>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directiva y accionistas y/o de proveedores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</si>
  <si>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</si>
  <si>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</si>
  <si>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</si>
  <si>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</si>
  <si>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</si>
  <si>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</si>
  <si>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</si>
  <si>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</si>
  <si>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</si>
  <si>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</si>
  <si>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</si>
  <si>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Pérdida_Reputacional</t>
  </si>
  <si>
    <t xml:space="preserve">     Entre 100 y 500 SMLMV </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</si>
  <si>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</si>
  <si>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</si>
  <si>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</si>
  <si>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</si>
  <si>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</si>
  <si>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</si>
  <si>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</si>
  <si>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</si>
  <si>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</si>
  <si>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</si>
  <si>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</si>
  <si>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</si>
  <si>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</si>
  <si>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</si>
  <si>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</si>
  <si>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</si>
  <si>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</si>
  <si>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</si>
  <si>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</si>
  <si>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</si>
  <si>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</si>
  <si>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</si>
  <si>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</si>
  <si>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</si>
  <si>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</si>
  <si>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</si>
  <si>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</si>
  <si>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</si>
  <si>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</si>
  <si>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</si>
  <si>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</si>
  <si>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R1
Pérdida de integridad en el Sistema de nómina Software Kactus.
</t>
  </si>
  <si>
    <t xml:space="preserve">"R8
Pérdida de Disponibilidad del sistema de gestión de calidad  DARUMA"
</t>
  </si>
  <si>
    <t>* kactus</t>
  </si>
  <si>
    <t xml:space="preserve">R2
Pérdida de confidencialidad en la base de datos  del Sistema de asistencia y votación de plenaria.
</t>
  </si>
  <si>
    <t xml:space="preserve">R9
Pérdida de Disponibilidad del sistema de gestión de Bienes DINAMICA GERENCIAL
</t>
  </si>
  <si>
    <t xml:space="preserve">R3
Posibilidad de afectación        por la pérdida de disponibilidad en el Sistema de asistencia y votación de plenaria, debido a .
</t>
  </si>
  <si>
    <t xml:space="preserve">R4
 Probabilidad de afectación por Pérdida de disponibilidad en el Sistema Hominis
</t>
  </si>
  <si>
    <t xml:space="preserve">R10
Pérdida de Disponibilidad del sistema del  Firewall e IPS
</t>
  </si>
  <si>
    <t xml:space="preserve">R5
Pérdida de disponibilidad de los Servicios VIRTUALIZACIÓN HYPER-V
</t>
  </si>
  <si>
    <t xml:space="preserve">
R12
Pérdida de Disponibilidad del servicio de Directorio Activo
Se ha habilitado la compatibilidad con lectores de pantalla.
</t>
  </si>
  <si>
    <t>R6
Pérdida de integridad de los Servicios VIRTUALIZACIÓN HYPER-V</t>
  </si>
  <si>
    <t>R13 
Pérdida de Disponibilidad del Servidor de Directorio Activo</t>
  </si>
  <si>
    <t xml:space="preserve">R7
Pérdida de Confidencialidad de los Servicios VIRTUALIZACIÓN HYPER-V
</t>
  </si>
  <si>
    <t xml:space="preserve">"R13 
Pérdida de Disponibilidad del Servidor de Directorio Activo"                                
                                </t>
  </si>
  <si>
    <t xml:space="preserve">Clasificación del Riesgo </t>
  </si>
  <si>
    <t>R8
Pérdida de Disponibilidad del sistema de gestión de calidad  DARUMA</t>
  </si>
  <si>
    <t>R14
Pérdida de confidencialidad e integridad de powerfile</t>
  </si>
  <si>
    <t>R12
Pérdida de Disponibilidad del servicio de Directorio Activo</t>
  </si>
  <si>
    <t xml:space="preserve">Controles </t>
  </si>
  <si>
    <t xml:space="preserve">tratamiento </t>
  </si>
  <si>
    <t>Tabla de amenazas y vulnerabilidades de acuerdo con el tipo de activo</t>
  </si>
  <si>
    <t>VULNERABILIDADES</t>
  </si>
  <si>
    <t>Hardware</t>
  </si>
  <si>
    <t>Mantenimiento insuficiente</t>
  </si>
  <si>
    <t>Tipo de activo</t>
  </si>
  <si>
    <t>Ejemplo de vulnerabilidades</t>
  </si>
  <si>
    <t>Ejemplo de amenazas</t>
  </si>
  <si>
    <t>Ausencia de esquemas de reemplazo periódico</t>
  </si>
  <si>
    <t>Almacenamiento de medios sin protección</t>
  </si>
  <si>
    <t>Hurto de medios o
documentos</t>
  </si>
  <si>
    <t>Sensibilidad a la radiación electromagnética</t>
  </si>
  <si>
    <t>Software</t>
  </si>
  <si>
    <t>Ausencia de parches de seguridad</t>
  </si>
  <si>
    <t>Abuso de los derechos</t>
  </si>
  <si>
    <t>Susceptibilidad a las variaciones de temperatura (o al polvo y suciedad)</t>
  </si>
  <si>
    <t>Red</t>
  </si>
  <si>
    <t>Líneas de comunicación sin protección</t>
  </si>
  <si>
    <t>Escucha encubierta</t>
  </si>
  <si>
    <t>Almacenamiento sin protección</t>
  </si>
  <si>
    <t>Información</t>
  </si>
  <si>
    <t>Falta de controles de acceso físico</t>
  </si>
  <si>
    <t>Hurto de información</t>
  </si>
  <si>
    <t>Falta de cuidado en la disposición final</t>
  </si>
  <si>
    <t>Personal</t>
  </si>
  <si>
    <t>Falta de capacitación en las
herramientas</t>
  </si>
  <si>
    <t>Error en el uso</t>
  </si>
  <si>
    <t>Copia no controlada</t>
  </si>
  <si>
    <t>Organización</t>
  </si>
  <si>
    <t>Ausencia de políticas de seguridad</t>
  </si>
  <si>
    <t>Ausencia o insuficiencia de pruebas de software</t>
  </si>
  <si>
    <t>Ausencia de terminación de sesión</t>
  </si>
  <si>
    <t>Ausencia de registros de auditoría</t>
  </si>
  <si>
    <t>Asignación errada de los derechos de acceso</t>
  </si>
  <si>
    <t>Interfaz de usuario compleja</t>
  </si>
  <si>
    <t>Ausencia de documentación</t>
  </si>
  <si>
    <t>Fechas incorrectas</t>
  </si>
  <si>
    <t>Ausencia de mecanismos de identificación y autenticación de usuarios</t>
  </si>
  <si>
    <t>Contraseñas sin protección</t>
  </si>
  <si>
    <t>Software nuevo o inmaduro</t>
  </si>
  <si>
    <t>Ausencia de pruebas de envío o recepción de mensajes</t>
  </si>
  <si>
    <t>Conexión deficiente de cableado</t>
  </si>
  <si>
    <t>Tráfico sensible sin protección</t>
  </si>
  <si>
    <t>Punto único de falla</t>
  </si>
  <si>
    <t>Ausencia del personal</t>
  </si>
  <si>
    <t>Entrenamiento insuficiente</t>
  </si>
  <si>
    <t>Falta de conciencia en seguridad</t>
  </si>
  <si>
    <t>Ausencia de políticas de uso aceptable</t>
  </si>
  <si>
    <t>Trabajo no supervisado de personal externo o de limpieza</t>
  </si>
  <si>
    <t>Lugar</t>
  </si>
  <si>
    <t>Uso inadecuado de los controles de acceso al edificio</t>
  </si>
  <si>
    <t>Áreas susceptibles a inundación</t>
  </si>
  <si>
    <t>Red eléctrica inestable</t>
  </si>
  <si>
    <t>Ausencia de protección en puertas o ventanas</t>
  </si>
  <si>
    <t>Organización Ausencia de procedimiento de registro/retiro de usuarios</t>
  </si>
  <si>
    <t>Ausencia de proceso para supervisión de derechos de acceso</t>
  </si>
  <si>
    <t>Ausencia de control de los activos que se encuentran fuera de las instalaciones</t>
  </si>
  <si>
    <t>Ausencia de acuerdos de nivel de servicio (ANS o SLA)</t>
  </si>
  <si>
    <t>Ausencia de mecanismos de monitoreo para brechas en la seguridad</t>
  </si>
  <si>
    <t>Ausencia de procedimientos y/o de políticas en general (esto aplica para</t>
  </si>
  <si>
    <t>muchas actividades que la entidad no tenga documentadas y formalizadas como</t>
  </si>
  <si>
    <t>uso aceptable de activos, control de cambios, valoración de riesgos, escritorio y pantalla limpia entre otros)</t>
  </si>
  <si>
    <t>Evitar</t>
  </si>
  <si>
    <t>Reducir (compartir)</t>
  </si>
  <si>
    <t>Plan de accion (solo para la opción reducir)</t>
  </si>
  <si>
    <t>Finalizado</t>
  </si>
  <si>
    <t>En curso</t>
  </si>
  <si>
    <t>Ejecucion y Administracion de procesos</t>
  </si>
  <si>
    <t>Fraude Externo</t>
  </si>
  <si>
    <t>Fraude Interno</t>
  </si>
  <si>
    <t>Relaciones Laborales</t>
  </si>
  <si>
    <t>Registro Sustancial</t>
  </si>
  <si>
    <t>Registro Material</t>
  </si>
  <si>
    <t>Sin registro</t>
  </si>
  <si>
    <t>Reducir</t>
  </si>
  <si>
    <t xml:space="preserve">Jefe División de Planeación y Sistemas 
</t>
  </si>
  <si>
    <t xml:space="preserve">R3
Pérdida de disponibilidad de los Servicios HYPERCONVERGENCIA
</t>
  </si>
  <si>
    <t>R4
Pérdida de integridad de los Servicios de HYPERCONVERGENCIA</t>
  </si>
  <si>
    <t xml:space="preserve">R5
Pérdida de Confidencialidad del sistema de gestión documental CONTROLDOC
</t>
  </si>
  <si>
    <t xml:space="preserve">R6
Pérdida de Confidencialidad del Portal Web
</t>
  </si>
  <si>
    <t xml:space="preserve">R7
Pérdida de Integridad del Portal Web
</t>
  </si>
  <si>
    <t xml:space="preserve">R8
Pérdida de Disponibilidad del Portal Web
</t>
  </si>
  <si>
    <t>R9
Pérdida de Integridad del Servidor de Directorio Activo.</t>
  </si>
  <si>
    <t>R10
Pérdida de Disponibilidad del Servidor de Directorio Activo.</t>
  </si>
  <si>
    <t>R11
Posibilidad de afectación económica por multa de la Superintendencia de Industria y Comercio, y/o sanción disciplinaria por parte de la Procuraduría General de la Nación, debido a tratamiento de datos personales sin la autorización expresa del titular.</t>
  </si>
  <si>
    <t>R12
Perdida de Disponibilidad del sistema Powerfile.</t>
  </si>
  <si>
    <t>R13
Perdida de Confidencialidad del Sistema FortiMAIL</t>
  </si>
  <si>
    <t>R14
Perdida de dispobibilidad del sistema FortiMAIL</t>
  </si>
  <si>
    <t>R15
Perdida de dispobibilidad del sistema NUTANIX</t>
  </si>
  <si>
    <t>R16
Perdida de integridad del sistema NUTANIX</t>
  </si>
  <si>
    <t>R17
Perdida de confidencialidad del sistema NUTANIX</t>
  </si>
  <si>
    <t xml:space="preserve">Jefe División de Planeación y Sistemas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</si>
</sst>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
    <numFmt numFmtId="166" formatCode="dd/mm/yyyy"/>
  </numFmts>
  <fonts count="69">
    <font>
      <sz val="11"/>
      <color theme="1"/>
      <name val="Arial"/>
      <scheme val="minor"/>
    </font>
    <font>
      <sz val="11"/>
      <color theme="1"/>
      <name val="Arial"/>
    </font>
    <font>
      <sz val="11"/>
      <name val="Arial"/>
    </font>
    <font>
      <b/>
      <sz val="11"/>
      <color theme="1"/>
      <name val="Arial"/>
    </font>
    <font>
      <sz val="11"/>
      <color theme="1"/>
      <name val="Calibri"/>
    </font>
    <font>
      <sz val="11"/>
      <color theme="1"/>
      <name val="Arial Narrow"/>
    </font>
    <font>
      <b/>
      <sz val="11"/>
      <color theme="1"/>
      <name val="Calibri"/>
    </font>
    <font>
      <sz val="11"/>
      <color rgb="FF000000"/>
      <name val="Calibri"/>
    </font>
    <font>
      <b/>
      <sz val="18"/>
      <color theme="1"/>
      <name val="Arial Narrow"/>
    </font>
    <font>
      <sz val="14"/>
      <color theme="1"/>
      <name val="Arial Narrow"/>
    </font>
    <font>
      <b/>
      <sz val="11"/>
      <color theme="1"/>
      <name val="Arial Narrow"/>
    </font>
    <font>
      <sz val="11"/>
      <color rgb="FF000000"/>
      <name val="Arial"/>
    </font>
    <font>
      <sz val="11"/>
      <color rgb="FFFF0000"/>
      <name val="Arial"/>
    </font>
    <font>
      <sz val="11"/>
      <color theme="1"/>
      <name val="Arial"/>
      <scheme val="minor"/>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theme="1"/>
      <name val="Calibri"/>
    </font>
    <font>
      <sz val="14"/>
      <color theme="1"/>
      <name val="Calibri"/>
    </font>
    <font>
      <b/>
      <sz val="14"/>
      <color rgb="FF000000"/>
      <name val="Calibri"/>
    </font>
    <font>
      <b/>
      <sz val="12"/>
      <color theme="1"/>
      <name val="Calibri"/>
    </font>
    <font>
      <sz val="12"/>
      <color theme="1"/>
      <name val="Calibri"/>
    </font>
    <font>
      <b/>
      <sz val="12"/>
      <color rgb="FF000000"/>
      <name val="Calibri"/>
    </font>
    <font>
      <sz val="14"/>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b/>
      <sz val="9"/>
      <color theme="1"/>
      <name val="Arial Narrow"/>
    </font>
    <font>
      <sz val="11"/>
      <color theme="5"/>
      <name val="Arial"/>
    </font>
    <font>
      <sz val="11"/>
      <color rgb="FFC0504D"/>
      <name val="Arial"/>
    </font>
    <font>
      <sz val="11"/>
      <color rgb="FF000000"/>
      <name val="Roboto"/>
    </font>
    <font>
      <b/>
      <sz val="14"/>
      <color rgb="FF000000"/>
      <name val="Arial"/>
    </font>
    <font>
      <b/>
      <sz val="14"/>
      <color theme="1"/>
      <name val="Arial"/>
    </font>
    <font>
      <sz val="14"/>
      <color rgb="FF000000"/>
      <name val="Arial"/>
    </font>
    <font>
      <b/>
      <sz val="11"/>
      <color rgb="FF000000"/>
      <name val="Arial"/>
    </font>
    <font>
      <sz val="10"/>
      <color rgb="FF000000"/>
      <name val="Arial Narrow"/>
    </font>
    <font>
      <b/>
      <sz val="9"/>
      <color theme="1"/>
      <name val="Arial"/>
    </font>
    <font>
      <sz val="9"/>
      <color theme="1"/>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b/>
      <sz val="11"/>
      <color theme="1"/>
      <name val="Arial"/>
      <family val="2"/>
    </font>
    <font>
      <b/>
      <sz val="11"/>
      <name val="Arial"/>
      <family val="2"/>
    </font>
  </fonts>
  <fills count="23">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FEFEF"/>
        <bgColor rgb="FFEFEFEF"/>
      </patternFill>
    </fill>
    <fill>
      <patternFill patternType="solid">
        <fgColor rgb="FFD9EAD3"/>
        <bgColor rgb="FFD9EAD3"/>
      </patternFill>
    </fill>
    <fill>
      <patternFill patternType="solid">
        <fgColor rgb="FFFBD4B4"/>
        <bgColor rgb="FFFBD4B4"/>
      </patternFill>
    </fill>
    <fill>
      <patternFill patternType="solid">
        <fgColor rgb="FFF9CB9C"/>
        <bgColor rgb="FFF9CB9C"/>
      </patternFill>
    </fill>
    <fill>
      <patternFill patternType="solid">
        <fgColor rgb="FFF3F3F3"/>
        <bgColor rgb="FFF3F3F3"/>
      </patternFill>
    </fill>
    <fill>
      <patternFill patternType="solid">
        <fgColor rgb="FFFF0000"/>
        <bgColor rgb="FFFF0000"/>
      </patternFill>
    </fill>
    <fill>
      <patternFill patternType="solid">
        <fgColor rgb="FFFFF2CC"/>
        <bgColor rgb="FFFFF2CC"/>
      </patternFill>
    </fill>
    <fill>
      <patternFill patternType="solid">
        <fgColor rgb="FFFFFF00"/>
        <bgColor rgb="FFFFFF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dotted">
        <color rgb="FFE26B0A"/>
      </left>
      <right/>
      <top style="dotted">
        <color rgb="FFE26B0A"/>
      </top>
      <bottom style="dotted">
        <color rgb="FFE26B0A"/>
      </bottom>
      <diagonal/>
    </border>
    <border>
      <left/>
      <right/>
      <top style="dotted">
        <color rgb="FFE26B0A"/>
      </top>
      <bottom style="dotted">
        <color rgb="FFE26B0A"/>
      </bottom>
      <diagonal/>
    </border>
    <border>
      <left/>
      <right style="dotted">
        <color rgb="FFE26B0A"/>
      </right>
      <top style="dotted">
        <color rgb="FFE26B0A"/>
      </top>
      <bottom style="dotted">
        <color rgb="FFE26B0A"/>
      </bottom>
      <diagonal/>
    </border>
    <border>
      <left style="dotted">
        <color rgb="FFE26B0A"/>
      </left>
      <right style="dotted">
        <color rgb="FFE26B0A"/>
      </right>
      <top style="dotted">
        <color rgb="FFE26B0A"/>
      </top>
      <bottom style="dotted">
        <color rgb="FFE26B0A"/>
      </bottom>
      <diagonal/>
    </border>
    <border>
      <left/>
      <right/>
      <top style="dotted">
        <color rgb="FFE26B0A"/>
      </top>
      <bottom style="dotted">
        <color rgb="FFE26B0A"/>
      </bottom>
      <diagonal/>
    </border>
    <border>
      <left style="dotted">
        <color rgb="FFE26B0A"/>
      </left>
      <right style="dotted">
        <color rgb="FFE26B0A"/>
      </right>
      <top style="dotted">
        <color rgb="FFE26B0A"/>
      </top>
      <bottom/>
      <diagonal/>
    </border>
    <border>
      <left style="dotted">
        <color rgb="FFE26B0A"/>
      </left>
      <right/>
      <top style="dotted">
        <color rgb="FFE26B0A"/>
      </top>
      <bottom/>
      <diagonal/>
    </border>
    <border>
      <left style="dotted">
        <color rgb="FFE26B0A"/>
      </left>
      <right style="dotted">
        <color rgb="FFE26B0A"/>
      </right>
      <top/>
      <bottom/>
      <diagonal/>
    </border>
    <border>
      <left style="dotted">
        <color rgb="FFE26B0A"/>
      </left>
      <right style="dotted">
        <color rgb="FFE26B0A"/>
      </right>
      <top style="dotted">
        <color rgb="FFE26B0A"/>
      </top>
      <bottom/>
      <diagonal/>
    </border>
    <border>
      <left style="dotted">
        <color rgb="FFE26B0A"/>
      </left>
      <right style="dotted">
        <color rgb="FFE26B0A"/>
      </right>
      <top/>
      <bottom style="dotted">
        <color rgb="FFE26B0A"/>
      </bottom>
      <diagonal/>
    </border>
    <border>
      <left style="dotted">
        <color rgb="FFE26B0A"/>
      </left>
      <right/>
      <top/>
      <bottom style="dotted">
        <color rgb="FFE26B0A"/>
      </bottom>
      <diagonal/>
    </border>
    <border>
      <left style="dotted">
        <color rgb="FFE36C09"/>
      </left>
      <right style="dotted">
        <color rgb="FFE36C09"/>
      </right>
      <top style="medium">
        <color rgb="FFE36C09"/>
      </top>
      <bottom/>
      <diagonal/>
    </border>
    <border>
      <left style="dotted">
        <color rgb="FFE36C09"/>
      </left>
      <right style="dotted">
        <color rgb="FFE36C09"/>
      </right>
      <top style="medium">
        <color rgb="FFE36C09"/>
      </top>
      <bottom style="dotted">
        <color rgb="FFE36C09"/>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bottom style="medium">
        <color rgb="FFE26B0A"/>
      </bottom>
      <diagonal/>
    </border>
    <border>
      <left style="dotted">
        <color rgb="FFE36C09"/>
      </left>
      <right style="dotted">
        <color rgb="FFE36C09"/>
      </right>
      <top style="dotted">
        <color rgb="FFE36C09"/>
      </top>
      <bottom style="medium">
        <color rgb="FFE26B0A"/>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medium">
        <color rgb="FFE26B0A"/>
      </top>
      <bottom/>
      <diagonal/>
    </border>
    <border>
      <left style="dotted">
        <color rgb="FFE36C09"/>
      </left>
      <right style="dotted">
        <color rgb="FFE36C09"/>
      </right>
      <top style="medium">
        <color rgb="FFE26B0A"/>
      </top>
      <bottom style="dotted">
        <color rgb="FFE36C09"/>
      </bottom>
      <diagonal/>
    </border>
    <border>
      <left style="dotted">
        <color rgb="FFE36C09"/>
      </left>
      <right style="dotted">
        <color rgb="FFE36C09"/>
      </right>
      <top/>
      <bottom/>
      <diagonal/>
    </border>
    <border>
      <left style="dotted">
        <color rgb="FFE36C09"/>
      </left>
      <right style="dotted">
        <color rgb="FFE36C09"/>
      </right>
      <top/>
      <bottom style="medium">
        <color rgb="FFE36C09"/>
      </bottom>
      <diagonal/>
    </border>
    <border>
      <left style="dotted">
        <color rgb="FFE36C09"/>
      </left>
      <right style="dotted">
        <color rgb="FFE36C09"/>
      </right>
      <top style="dotted">
        <color rgb="FFE36C09"/>
      </top>
      <bottom style="medium">
        <color rgb="FFE36C09"/>
      </bottom>
      <diagonal/>
    </border>
    <border>
      <left style="dotted">
        <color rgb="FFE36C09"/>
      </left>
      <right style="dotted">
        <color rgb="FFE36C09"/>
      </right>
      <top style="medium">
        <color rgb="FFE36C09"/>
      </top>
      <bottom style="medium">
        <color rgb="FFE36C09"/>
      </bottom>
      <diagonal/>
    </border>
    <border>
      <left/>
      <right/>
      <top style="medium">
        <color rgb="FFE36C09"/>
      </top>
      <bottom style="medium">
        <color rgb="FFE36C09"/>
      </bottom>
      <diagonal/>
    </border>
    <border>
      <left style="dotted">
        <color rgb="FFE36C09"/>
      </left>
      <right/>
      <top style="medium">
        <color rgb="FFE36C09"/>
      </top>
      <bottom style="medium">
        <color rgb="FFE36C09"/>
      </bottom>
      <diagonal/>
    </border>
    <border>
      <left style="dotted">
        <color rgb="FFE26B0A"/>
      </left>
      <right style="dotted">
        <color rgb="FFE26B0A"/>
      </right>
      <top style="medium">
        <color rgb="FFE36C09"/>
      </top>
      <bottom style="medium">
        <color rgb="FFE36C09"/>
      </bottom>
      <diagonal/>
    </border>
    <border>
      <left/>
      <right style="dotted">
        <color rgb="FFE36C09"/>
      </right>
      <top style="medium">
        <color rgb="FFE36C09"/>
      </top>
      <bottom style="medium">
        <color rgb="FFE36C09"/>
      </bottom>
      <diagonal/>
    </border>
    <border>
      <left style="dotted">
        <color rgb="FFE36C09"/>
      </left>
      <right/>
      <top style="dotted">
        <color rgb="FFE36C09"/>
      </top>
      <bottom style="dotted">
        <color rgb="FFE36C09"/>
      </bottom>
      <diagonal/>
    </border>
    <border>
      <left style="dotted">
        <color rgb="FFE36C09"/>
      </left>
      <right style="dotted">
        <color rgb="FFE26B0A"/>
      </right>
      <top style="medium">
        <color rgb="FFE36C09"/>
      </top>
      <bottom style="dotted">
        <color rgb="FFE36C09"/>
      </bottom>
      <diagonal/>
    </border>
    <border>
      <left style="dotted">
        <color rgb="FFE36C09"/>
      </left>
      <right style="dotted">
        <color rgb="FFE26B0A"/>
      </right>
      <top style="dotted">
        <color rgb="FFE36C09"/>
      </top>
      <bottom style="medium">
        <color rgb="FFE36C09"/>
      </bottom>
      <diagonal/>
    </border>
    <border>
      <left/>
      <right/>
      <top style="dotted">
        <color rgb="FFE36C09"/>
      </top>
      <bottom style="dotted">
        <color rgb="FFE36C09"/>
      </bottom>
      <diagonal/>
    </border>
    <border>
      <left style="dotted">
        <color rgb="FFE36C09"/>
      </left>
      <right style="dotted">
        <color rgb="FFE26B0A"/>
      </right>
      <top style="dotted">
        <color rgb="FFE36C09"/>
      </top>
      <bottom style="dotted">
        <color rgb="FFE36C09"/>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rgb="FF000000"/>
      </right>
      <top/>
      <bottom/>
      <diagonal/>
    </border>
    <border>
      <left style="medium">
        <color rgb="FF000000"/>
      </left>
      <right/>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dotted">
        <color rgb="FFE36C09"/>
      </left>
      <right style="dotted">
        <color rgb="FFE36C09"/>
      </right>
      <top/>
      <bottom style="thick">
        <color rgb="FFE26B0A"/>
      </bottom>
      <diagonal/>
    </border>
    <border>
      <left style="dotted">
        <color rgb="FFE36C09"/>
      </left>
      <right style="dotted">
        <color rgb="FFE36C09"/>
      </right>
      <top style="thick">
        <color rgb="FFE26B0A"/>
      </top>
      <bottom/>
      <diagonal/>
    </border>
    <border>
      <left/>
      <right/>
      <top/>
      <bottom style="medium">
        <color rgb="FFE26B0A"/>
      </bottom>
      <diagonal/>
    </border>
    <border>
      <left/>
      <right style="dotted">
        <color rgb="FFE36C09"/>
      </right>
      <top/>
      <bottom/>
      <diagonal/>
    </border>
    <border>
      <left/>
      <right style="dotted">
        <color rgb="FFE36C09"/>
      </right>
      <top/>
      <bottom/>
      <diagonal/>
    </border>
    <border>
      <left/>
      <right style="dotted">
        <color rgb="FFE36C09"/>
      </right>
      <top/>
      <bottom style="medium">
        <color rgb="FFE26B0A"/>
      </bottom>
      <diagonal/>
    </border>
    <border>
      <left style="thick">
        <color rgb="FFE36C09"/>
      </left>
      <right style="dashed">
        <color rgb="FFE36C09"/>
      </right>
      <top style="thick">
        <color rgb="FFE36C09"/>
      </top>
      <bottom style="dashed">
        <color rgb="FFE36C09"/>
      </bottom>
      <diagonal/>
    </border>
    <border>
      <left style="dashed">
        <color rgb="FFE36C09"/>
      </left>
      <right style="dashed">
        <color rgb="FFE36C09"/>
      </right>
      <top style="thick">
        <color rgb="FFE36C09"/>
      </top>
      <bottom style="dashed">
        <color rgb="FFE36C09"/>
      </bottom>
      <diagonal/>
    </border>
    <border>
      <left style="dashed">
        <color rgb="FFE36C09"/>
      </left>
      <right style="thick">
        <color rgb="FFE36C09"/>
      </right>
      <top style="thick">
        <color rgb="FFE36C09"/>
      </top>
      <bottom style="dashed">
        <color rgb="FFE36C09"/>
      </bottom>
      <diagonal/>
    </border>
    <border>
      <left style="thick">
        <color rgb="FFE36C09"/>
      </left>
      <right style="dashed">
        <color rgb="FFE36C09"/>
      </right>
      <top style="dashed">
        <color rgb="FFE36C09"/>
      </top>
      <bottom style="dashed">
        <color rgb="FFE36C09"/>
      </bottom>
      <diagonal/>
    </border>
    <border>
      <left style="dashed">
        <color rgb="FFE36C09"/>
      </left>
      <right style="dashed">
        <color rgb="FFE36C09"/>
      </right>
      <top style="dashed">
        <color rgb="FFE36C09"/>
      </top>
      <bottom style="dashed">
        <color rgb="FFE36C09"/>
      </bottom>
      <diagonal/>
    </border>
    <border>
      <left style="dashed">
        <color rgb="FFE36C09"/>
      </left>
      <right style="thick">
        <color rgb="FFE36C09"/>
      </right>
      <top style="dashed">
        <color rgb="FFE36C09"/>
      </top>
      <bottom style="dashed">
        <color rgb="FFE36C09"/>
      </bottom>
      <diagonal/>
    </border>
    <border>
      <left style="thick">
        <color rgb="FFE36C09"/>
      </left>
      <right style="dashed">
        <color rgb="FFE36C09"/>
      </right>
      <top style="dashed">
        <color rgb="FFE36C09"/>
      </top>
      <bottom style="thick">
        <color rgb="FFE36C09"/>
      </bottom>
      <diagonal/>
    </border>
    <border>
      <left style="dashed">
        <color rgb="FFE36C09"/>
      </left>
      <right style="dashed">
        <color rgb="FFE36C09"/>
      </right>
      <top style="dashed">
        <color rgb="FFE36C09"/>
      </top>
      <bottom style="thick">
        <color rgb="FFE36C09"/>
      </bottom>
      <diagonal/>
    </border>
    <border>
      <left style="dashed">
        <color rgb="FFE36C09"/>
      </left>
      <right style="thick">
        <color rgb="FFE36C09"/>
      </right>
      <top style="dashed">
        <color rgb="FFE36C09"/>
      </top>
      <bottom style="thick">
        <color rgb="FFE36C09"/>
      </bottom>
      <diagonal/>
    </border>
  </borders>
  <cellStyleXfs count="1">
    <xf numFmtId="0" fontId="0" fillId="0" borderId="0"/>
  </cellStyleXfs>
  <cellXfs count="638">
    <xf numFmtId="0" fontId="0" fillId="0" borderId="0" xfId="0" applyFont="1" applyAlignment="1"/>
    <xf numFmtId="0" fontId="4" fillId="3" borderId="7" xfId="0" applyFont="1" applyFill="1" applyBorder="1"/>
    <xf numFmtId="0" fontId="4" fillId="0" borderId="0" xfId="0" applyFont="1"/>
    <xf numFmtId="0" fontId="4" fillId="3" borderId="16" xfId="0" applyFont="1" applyFill="1" applyBorder="1"/>
    <xf numFmtId="0" fontId="4" fillId="4" borderId="7" xfId="0" applyFont="1" applyFill="1" applyBorder="1"/>
    <xf numFmtId="9" fontId="4" fillId="3" borderId="7" xfId="0" applyNumberFormat="1" applyFont="1" applyFill="1" applyBorder="1"/>
    <xf numFmtId="0" fontId="4" fillId="3" borderId="7" xfId="0" applyFont="1" applyFill="1" applyBorder="1" applyAlignment="1">
      <alignment horizontal="center" vertical="center"/>
    </xf>
    <xf numFmtId="0" fontId="4" fillId="3" borderId="7" xfId="0" applyFont="1" applyFill="1" applyBorder="1" applyAlignment="1">
      <alignment horizontal="left"/>
    </xf>
    <xf numFmtId="164" fontId="4" fillId="3" borderId="7" xfId="0" applyNumberFormat="1" applyFont="1" applyFill="1" applyBorder="1"/>
    <xf numFmtId="0" fontId="3" fillId="3" borderId="18" xfId="0" applyFont="1" applyFill="1" applyBorder="1"/>
    <xf numFmtId="0" fontId="1"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2" borderId="7" xfId="0" applyFont="1" applyFill="1" applyBorder="1" applyAlignment="1">
      <alignment horizontal="left" vertical="center"/>
    </xf>
    <xf numFmtId="0" fontId="5" fillId="2" borderId="7" xfId="0" applyFont="1" applyFill="1" applyBorder="1" applyAlignment="1">
      <alignment horizontal="center" vertical="center"/>
    </xf>
    <xf numFmtId="0" fontId="5" fillId="2" borderId="7" xfId="0" applyFont="1" applyFill="1" applyBorder="1"/>
    <xf numFmtId="0" fontId="5" fillId="2" borderId="7" xfId="0" applyFont="1" applyFill="1" applyBorder="1" applyAlignment="1">
      <alignment horizontal="center"/>
    </xf>
    <xf numFmtId="9" fontId="5" fillId="2" borderId="7" xfId="0" applyNumberFormat="1" applyFont="1" applyFill="1" applyBorder="1"/>
    <xf numFmtId="0" fontId="5" fillId="2" borderId="7" xfId="0" applyFont="1" applyFill="1" applyBorder="1" applyAlignment="1">
      <alignment vertical="center"/>
    </xf>
    <xf numFmtId="0" fontId="5" fillId="0" borderId="0" xfId="0" applyFont="1" applyAlignment="1">
      <alignment horizontal="center" vertical="center"/>
    </xf>
    <xf numFmtId="0" fontId="5" fillId="3" borderId="7" xfId="0" applyFont="1" applyFill="1" applyBorder="1" applyAlignment="1">
      <alignment horizontal="center" vertical="center"/>
    </xf>
    <xf numFmtId="0" fontId="5" fillId="2" borderId="7" xfId="0" applyFont="1" applyFill="1" applyBorder="1" applyAlignment="1">
      <alignment horizontal="left" wrapText="1"/>
    </xf>
    <xf numFmtId="0" fontId="5" fillId="2" borderId="7" xfId="0" applyFont="1" applyFill="1" applyBorder="1" applyAlignment="1">
      <alignment wrapText="1"/>
    </xf>
    <xf numFmtId="164" fontId="5" fillId="2" borderId="7" xfId="0" applyNumberFormat="1" applyFont="1" applyFill="1" applyBorder="1"/>
    <xf numFmtId="0" fontId="1" fillId="2" borderId="7" xfId="0" applyFont="1" applyFill="1" applyBorder="1"/>
    <xf numFmtId="0" fontId="6" fillId="3" borderId="7" xfId="0" applyFont="1" applyFill="1" applyBorder="1" applyAlignment="1">
      <alignment horizontal="center" vertical="center" wrapText="1"/>
    </xf>
    <xf numFmtId="0" fontId="6" fillId="3" borderId="7" xfId="0" applyFont="1" applyFill="1" applyBorder="1" applyAlignment="1">
      <alignment horizontal="center" wrapText="1"/>
    </xf>
    <xf numFmtId="0" fontId="6" fillId="3" borderId="7" xfId="0" applyFont="1" applyFill="1" applyBorder="1" applyAlignment="1">
      <alignment horizontal="left" wrapText="1"/>
    </xf>
    <xf numFmtId="164" fontId="6" fillId="3" borderId="7" xfId="0" applyNumberFormat="1" applyFont="1" applyFill="1" applyBorder="1" applyAlignment="1">
      <alignment horizontal="center" wrapText="1"/>
    </xf>
    <xf numFmtId="0" fontId="7" fillId="3" borderId="7" xfId="0" applyFont="1" applyFill="1" applyBorder="1" applyAlignment="1">
      <alignment horizontal="center" vertical="center" wrapText="1"/>
    </xf>
    <xf numFmtId="0" fontId="7" fillId="3" borderId="7" xfId="0" applyFont="1" applyFill="1" applyBorder="1" applyAlignment="1">
      <alignment vertical="top" wrapText="1"/>
    </xf>
    <xf numFmtId="0" fontId="7" fillId="3" borderId="7" xfId="0" applyFont="1" applyFill="1" applyBorder="1" applyAlignment="1">
      <alignment horizontal="left" vertical="top" wrapText="1"/>
    </xf>
    <xf numFmtId="164" fontId="7" fillId="3" borderId="7" xfId="0" applyNumberFormat="1" applyFont="1" applyFill="1" applyBorder="1" applyAlignment="1">
      <alignment vertical="top" wrapText="1"/>
    </xf>
    <xf numFmtId="0" fontId="1" fillId="2" borderId="7" xfId="0" applyFont="1" applyFill="1" applyBorder="1" applyAlignment="1">
      <alignment horizontal="left" vertical="center"/>
    </xf>
    <xf numFmtId="0" fontId="1" fillId="2" borderId="7" xfId="0" applyFont="1" applyFill="1" applyBorder="1" applyAlignment="1">
      <alignment horizontal="left" vertical="center" wrapText="1"/>
    </xf>
    <xf numFmtId="0" fontId="1" fillId="3" borderId="7" xfId="0" applyFont="1" applyFill="1" applyBorder="1" applyAlignment="1">
      <alignment horizontal="left" vertical="center"/>
    </xf>
    <xf numFmtId="0" fontId="1" fillId="3" borderId="7" xfId="0" applyFont="1" applyFill="1" applyBorder="1" applyAlignment="1">
      <alignment horizontal="left" vertical="center" wrapText="1"/>
    </xf>
    <xf numFmtId="0" fontId="8" fillId="3" borderId="7" xfId="0" applyFont="1" applyFill="1" applyBorder="1" applyAlignment="1">
      <alignment horizontal="left" vertical="center"/>
    </xf>
    <xf numFmtId="0" fontId="9" fillId="2" borderId="7" xfId="0" applyFont="1" applyFill="1" applyBorder="1" applyAlignment="1">
      <alignment horizontal="left" vertical="center"/>
    </xf>
    <xf numFmtId="0" fontId="9" fillId="2" borderId="7" xfId="0" applyFont="1" applyFill="1" applyBorder="1" applyAlignment="1">
      <alignment horizontal="center" vertical="center"/>
    </xf>
    <xf numFmtId="9" fontId="9" fillId="2" borderId="7" xfId="0" applyNumberFormat="1" applyFont="1" applyFill="1" applyBorder="1" applyAlignment="1">
      <alignment horizontal="left" vertical="center"/>
    </xf>
    <xf numFmtId="0" fontId="6" fillId="2" borderId="7" xfId="0" applyFont="1" applyFill="1" applyBorder="1" applyAlignment="1">
      <alignment vertical="center" wrapText="1"/>
    </xf>
    <xf numFmtId="0" fontId="6" fillId="2" borderId="7" xfId="0" applyFont="1" applyFill="1" applyBorder="1" applyAlignment="1">
      <alignment wrapText="1"/>
    </xf>
    <xf numFmtId="0" fontId="6" fillId="2" borderId="7" xfId="0" applyFont="1" applyFill="1" applyBorder="1" applyAlignment="1">
      <alignment horizontal="center" vertical="center" wrapText="1"/>
    </xf>
    <xf numFmtId="0" fontId="7" fillId="0" borderId="0" xfId="0" applyFont="1" applyAlignment="1">
      <alignment horizontal="center" vertical="center" wrapText="1"/>
    </xf>
    <xf numFmtId="0" fontId="7" fillId="2" borderId="7" xfId="0" applyFont="1" applyFill="1" applyBorder="1" applyAlignment="1">
      <alignment vertical="top" wrapText="1"/>
    </xf>
    <xf numFmtId="0" fontId="7" fillId="2" borderId="7" xfId="0" applyFont="1" applyFill="1" applyBorder="1" applyAlignment="1">
      <alignment horizontal="left" vertical="top" wrapText="1"/>
    </xf>
    <xf numFmtId="0" fontId="7" fillId="0" borderId="0" xfId="0" applyFont="1" applyAlignment="1">
      <alignment vertical="top" wrapText="1"/>
    </xf>
    <xf numFmtId="164" fontId="7" fillId="0" borderId="0" xfId="0" applyNumberFormat="1" applyFont="1" applyAlignment="1">
      <alignment vertical="top" wrapText="1"/>
    </xf>
    <xf numFmtId="0" fontId="9" fillId="3" borderId="7" xfId="0" applyFont="1" applyFill="1" applyBorder="1" applyAlignment="1">
      <alignment horizontal="center" vertical="center"/>
    </xf>
    <xf numFmtId="0" fontId="5" fillId="3" borderId="7" xfId="0" applyFont="1" applyFill="1" applyBorder="1"/>
    <xf numFmtId="0" fontId="5" fillId="3" borderId="7" xfId="0" applyFont="1" applyFill="1" applyBorder="1" applyAlignment="1">
      <alignment horizontal="left" wrapText="1"/>
    </xf>
    <xf numFmtId="0" fontId="5" fillId="3" borderId="7" xfId="0" applyFont="1" applyFill="1" applyBorder="1" applyAlignment="1">
      <alignment wrapText="1"/>
    </xf>
    <xf numFmtId="164" fontId="5" fillId="3" borderId="7" xfId="0" applyNumberFormat="1" applyFont="1" applyFill="1" applyBorder="1"/>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xf>
    <xf numFmtId="9" fontId="4" fillId="0" borderId="0" xfId="0" applyNumberFormat="1" applyFont="1"/>
    <xf numFmtId="0" fontId="10" fillId="7" borderId="35" xfId="0" applyFont="1" applyFill="1" applyBorder="1" applyAlignment="1">
      <alignment horizontal="center" vertical="center"/>
    </xf>
    <xf numFmtId="0" fontId="5" fillId="7" borderId="40" xfId="0" applyFont="1" applyFill="1" applyBorder="1" applyAlignment="1">
      <alignment horizontal="center" vertical="center" textRotation="90" wrapText="1"/>
    </xf>
    <xf numFmtId="0" fontId="1" fillId="7" borderId="40" xfId="0" applyFont="1" applyFill="1" applyBorder="1" applyAlignment="1">
      <alignment horizontal="center" vertical="center" textRotation="90" wrapText="1"/>
    </xf>
    <xf numFmtId="0" fontId="10" fillId="7" borderId="40" xfId="0" applyFont="1" applyFill="1" applyBorder="1" applyAlignment="1">
      <alignment horizontal="center" vertical="center" textRotation="90"/>
    </xf>
    <xf numFmtId="0" fontId="1" fillId="0" borderId="43" xfId="0" applyFont="1" applyBorder="1" applyAlignment="1">
      <alignment vertical="center" wrapText="1"/>
    </xf>
    <xf numFmtId="0" fontId="1" fillId="0" borderId="43" xfId="0" applyFont="1" applyBorder="1" applyAlignment="1">
      <alignment vertical="center"/>
    </xf>
    <xf numFmtId="0" fontId="1" fillId="0" borderId="43" xfId="0" applyFont="1" applyBorder="1" applyAlignment="1">
      <alignment horizontal="center" vertical="center" wrapText="1"/>
    </xf>
    <xf numFmtId="0" fontId="1" fillId="0" borderId="43" xfId="0" applyFont="1" applyBorder="1" applyAlignment="1">
      <alignment horizontal="center" vertical="center"/>
    </xf>
    <xf numFmtId="0" fontId="3" fillId="0" borderId="43" xfId="0" applyFont="1" applyBorder="1" applyAlignment="1">
      <alignment horizontal="center" vertical="center" wrapText="1"/>
    </xf>
    <xf numFmtId="0" fontId="1" fillId="0" borderId="44" xfId="0" applyFont="1" applyBorder="1" applyAlignment="1">
      <alignment horizontal="center" vertical="center"/>
    </xf>
    <xf numFmtId="0" fontId="1" fillId="0" borderId="44" xfId="0" applyFont="1" applyBorder="1" applyAlignment="1">
      <alignment horizontal="center" vertical="center" wrapText="1"/>
    </xf>
    <xf numFmtId="0" fontId="1" fillId="0" borderId="44" xfId="0" applyFont="1" applyBorder="1" applyAlignment="1">
      <alignment horizontal="center" vertical="center" textRotation="90"/>
    </xf>
    <xf numFmtId="9" fontId="1" fillId="0" borderId="44" xfId="0" applyNumberFormat="1" applyFont="1" applyBorder="1" applyAlignment="1">
      <alignment horizontal="center" vertical="center"/>
    </xf>
    <xf numFmtId="165" fontId="1" fillId="3" borderId="44" xfId="0" applyNumberFormat="1" applyFont="1" applyFill="1" applyBorder="1" applyAlignment="1">
      <alignment horizontal="center" vertical="center"/>
    </xf>
    <xf numFmtId="0" fontId="3" fillId="0" borderId="44" xfId="0" applyFont="1" applyBorder="1" applyAlignment="1">
      <alignment horizontal="center" vertical="center" textRotation="90" wrapText="1"/>
    </xf>
    <xf numFmtId="9" fontId="1" fillId="3" borderId="44" xfId="0" applyNumberFormat="1" applyFont="1" applyFill="1" applyBorder="1" applyAlignment="1">
      <alignment horizontal="center" vertical="center"/>
    </xf>
    <xf numFmtId="0" fontId="3" fillId="0" borderId="44" xfId="0" applyFont="1" applyBorder="1" applyAlignment="1">
      <alignment horizontal="center" vertical="center" textRotation="90"/>
    </xf>
    <xf numFmtId="0" fontId="1" fillId="8" borderId="44" xfId="0" applyFont="1" applyFill="1" applyBorder="1" applyAlignment="1">
      <alignment horizontal="center" vertical="top" wrapText="1"/>
    </xf>
    <xf numFmtId="164" fontId="5" fillId="0" borderId="45" xfId="0" applyNumberFormat="1" applyFont="1" applyBorder="1" applyAlignment="1">
      <alignment horizontal="center" vertical="top"/>
    </xf>
    <xf numFmtId="0" fontId="5" fillId="0" borderId="45" xfId="0" applyFont="1" applyBorder="1" applyAlignment="1">
      <alignment horizontal="center" vertical="top" wrapText="1"/>
    </xf>
    <xf numFmtId="0" fontId="5" fillId="0" borderId="46" xfId="0" applyFont="1" applyBorder="1" applyAlignment="1">
      <alignment horizontal="center" vertical="top"/>
    </xf>
    <xf numFmtId="0" fontId="1" fillId="0" borderId="48" xfId="0" applyFont="1" applyBorder="1" applyAlignment="1">
      <alignment horizontal="center" vertical="center"/>
    </xf>
    <xf numFmtId="0" fontId="1" fillId="0" borderId="48" xfId="0" applyFont="1" applyBorder="1" applyAlignment="1">
      <alignment horizontal="center" vertical="center" wrapText="1"/>
    </xf>
    <xf numFmtId="0" fontId="1" fillId="0" borderId="48" xfId="0" applyFont="1" applyBorder="1" applyAlignment="1">
      <alignment horizontal="center" vertical="center" textRotation="90"/>
    </xf>
    <xf numFmtId="9" fontId="1" fillId="0" borderId="48" xfId="0" applyNumberFormat="1" applyFont="1" applyBorder="1" applyAlignment="1">
      <alignment horizontal="center" vertical="center"/>
    </xf>
    <xf numFmtId="165" fontId="1" fillId="3" borderId="48" xfId="0" applyNumberFormat="1" applyFont="1" applyFill="1" applyBorder="1" applyAlignment="1">
      <alignment horizontal="center" vertical="center"/>
    </xf>
    <xf numFmtId="0" fontId="3" fillId="0" borderId="48" xfId="0" applyFont="1" applyBorder="1" applyAlignment="1">
      <alignment horizontal="center" vertical="center" textRotation="90" wrapText="1"/>
    </xf>
    <xf numFmtId="9" fontId="1" fillId="3" borderId="48" xfId="0" applyNumberFormat="1" applyFont="1" applyFill="1" applyBorder="1" applyAlignment="1">
      <alignment horizontal="center" vertical="center"/>
    </xf>
    <xf numFmtId="0" fontId="3" fillId="0" borderId="48" xfId="0" applyFont="1" applyBorder="1" applyAlignment="1">
      <alignment horizontal="center" vertical="center" textRotation="90"/>
    </xf>
    <xf numFmtId="0" fontId="1" fillId="8" borderId="48" xfId="0" applyFont="1" applyFill="1" applyBorder="1" applyAlignment="1">
      <alignment horizontal="center" vertical="top" wrapText="1"/>
    </xf>
    <xf numFmtId="164" fontId="5" fillId="0" borderId="49" xfId="0" applyNumberFormat="1" applyFont="1" applyBorder="1" applyAlignment="1">
      <alignment horizontal="center" vertical="top"/>
    </xf>
    <xf numFmtId="0" fontId="5" fillId="0" borderId="49" xfId="0" applyFont="1" applyBorder="1" applyAlignment="1">
      <alignment horizontal="center" vertical="top" wrapText="1"/>
    </xf>
    <xf numFmtId="0" fontId="5" fillId="0" borderId="27" xfId="0" applyFont="1" applyBorder="1" applyAlignment="1">
      <alignment horizontal="center" vertical="top"/>
    </xf>
    <xf numFmtId="0" fontId="1" fillId="0" borderId="51" xfId="0" applyFont="1" applyBorder="1" applyAlignment="1">
      <alignment horizontal="center" vertical="center"/>
    </xf>
    <xf numFmtId="0" fontId="1" fillId="0" borderId="51" xfId="0" applyFont="1" applyBorder="1" applyAlignment="1">
      <alignment horizontal="center" vertical="center" wrapText="1"/>
    </xf>
    <xf numFmtId="0" fontId="1" fillId="0" borderId="51" xfId="0" applyFont="1" applyBorder="1" applyAlignment="1">
      <alignment horizontal="center" vertical="center" textRotation="90"/>
    </xf>
    <xf numFmtId="9" fontId="1" fillId="0" borderId="51" xfId="0" applyNumberFormat="1" applyFont="1" applyBorder="1" applyAlignment="1">
      <alignment horizontal="center" vertical="center"/>
    </xf>
    <xf numFmtId="0" fontId="1" fillId="0" borderId="51" xfId="0" applyFont="1" applyBorder="1" applyAlignment="1">
      <alignment horizontal="center" vertical="center" textRotation="90"/>
    </xf>
    <xf numFmtId="165" fontId="1" fillId="3" borderId="51" xfId="0" applyNumberFormat="1" applyFont="1" applyFill="1" applyBorder="1" applyAlignment="1">
      <alignment horizontal="center" vertical="center"/>
    </xf>
    <xf numFmtId="0" fontId="3" fillId="0" borderId="51" xfId="0" applyFont="1" applyBorder="1" applyAlignment="1">
      <alignment horizontal="center" vertical="center" textRotation="90" wrapText="1"/>
    </xf>
    <xf numFmtId="9" fontId="1" fillId="3" borderId="51" xfId="0" applyNumberFormat="1" applyFont="1" applyFill="1" applyBorder="1" applyAlignment="1">
      <alignment horizontal="center" vertical="center"/>
    </xf>
    <xf numFmtId="0" fontId="3" fillId="0" borderId="51" xfId="0" applyFont="1" applyBorder="1" applyAlignment="1">
      <alignment horizontal="center" vertical="center" textRotation="90"/>
    </xf>
    <xf numFmtId="0" fontId="1" fillId="8" borderId="51" xfId="0" applyFont="1" applyFill="1" applyBorder="1" applyAlignment="1">
      <alignment horizontal="center" vertical="top" wrapText="1"/>
    </xf>
    <xf numFmtId="0" fontId="1" fillId="0" borderId="48" xfId="0" applyFont="1" applyBorder="1" applyAlignment="1">
      <alignment horizontal="center" vertical="center" wrapText="1"/>
    </xf>
    <xf numFmtId="0" fontId="1" fillId="0" borderId="48" xfId="0" applyFont="1" applyBorder="1" applyAlignment="1">
      <alignment horizontal="center" vertical="center" textRotation="90"/>
    </xf>
    <xf numFmtId="165" fontId="1" fillId="0" borderId="44" xfId="0" applyNumberFormat="1" applyFont="1" applyBorder="1" applyAlignment="1">
      <alignment horizontal="center" vertical="center"/>
    </xf>
    <xf numFmtId="0" fontId="1" fillId="0" borderId="44" xfId="0" applyFont="1" applyBorder="1" applyAlignment="1">
      <alignment horizontal="center" vertical="top" wrapText="1"/>
    </xf>
    <xf numFmtId="0" fontId="1" fillId="0" borderId="44" xfId="0" applyFont="1" applyBorder="1" applyAlignment="1">
      <alignment horizontal="left" vertical="center" wrapText="1"/>
    </xf>
    <xf numFmtId="164" fontId="1" fillId="0" borderId="44" xfId="0" applyNumberFormat="1" applyFont="1" applyBorder="1" applyAlignment="1">
      <alignment horizontal="center" vertical="center"/>
    </xf>
    <xf numFmtId="0" fontId="1" fillId="0" borderId="49" xfId="0" applyFont="1" applyBorder="1" applyAlignment="1">
      <alignment horizontal="center" vertical="center"/>
    </xf>
    <xf numFmtId="0" fontId="1" fillId="0" borderId="49" xfId="0" applyFont="1" applyBorder="1" applyAlignment="1">
      <alignment horizontal="center" vertical="center" wrapText="1"/>
    </xf>
    <xf numFmtId="0" fontId="1" fillId="0" borderId="49" xfId="0" applyFont="1" applyBorder="1" applyAlignment="1">
      <alignment horizontal="center" vertical="center" textRotation="90"/>
    </xf>
    <xf numFmtId="9" fontId="1" fillId="0" borderId="49" xfId="0" applyNumberFormat="1" applyFont="1" applyBorder="1" applyAlignment="1">
      <alignment horizontal="center" vertical="center"/>
    </xf>
    <xf numFmtId="165" fontId="1" fillId="0" borderId="49" xfId="0" applyNumberFormat="1" applyFont="1" applyBorder="1" applyAlignment="1">
      <alignment horizontal="center" vertical="center"/>
    </xf>
    <xf numFmtId="0" fontId="3" fillId="0" borderId="49" xfId="0" applyFont="1" applyBorder="1" applyAlignment="1">
      <alignment horizontal="center" vertical="center" textRotation="90" wrapText="1"/>
    </xf>
    <xf numFmtId="0" fontId="3" fillId="0" borderId="49" xfId="0" applyFont="1" applyBorder="1" applyAlignment="1">
      <alignment horizontal="center" vertical="center" textRotation="90"/>
    </xf>
    <xf numFmtId="0" fontId="1" fillId="0" borderId="49" xfId="0" applyFont="1" applyBorder="1" applyAlignment="1">
      <alignment horizontal="center" vertical="top" wrapText="1"/>
    </xf>
    <xf numFmtId="0" fontId="1" fillId="0" borderId="49" xfId="0" applyFont="1" applyBorder="1" applyAlignment="1">
      <alignment horizontal="left" vertical="center" wrapText="1"/>
    </xf>
    <xf numFmtId="164" fontId="1" fillId="0" borderId="49" xfId="0" applyNumberFormat="1" applyFont="1" applyBorder="1" applyAlignment="1">
      <alignment horizontal="center" vertical="center"/>
    </xf>
    <xf numFmtId="9" fontId="1" fillId="0" borderId="54" xfId="0" applyNumberFormat="1" applyFont="1" applyBorder="1" applyAlignment="1">
      <alignment horizontal="center" vertical="center" wrapText="1"/>
    </xf>
    <xf numFmtId="0" fontId="1" fillId="0" borderId="54" xfId="0" applyFont="1" applyBorder="1" applyAlignment="1">
      <alignment horizontal="center" vertical="center"/>
    </xf>
    <xf numFmtId="0" fontId="1" fillId="0" borderId="54" xfId="0" applyFont="1" applyBorder="1" applyAlignment="1">
      <alignment horizontal="center" vertical="center" wrapText="1"/>
    </xf>
    <xf numFmtId="0" fontId="1" fillId="0" borderId="54" xfId="0" applyFont="1" applyBorder="1" applyAlignment="1">
      <alignment horizontal="center" vertical="center" textRotation="90"/>
    </xf>
    <xf numFmtId="9" fontId="1" fillId="0" borderId="54" xfId="0" applyNumberFormat="1" applyFont="1" applyBorder="1" applyAlignment="1">
      <alignment horizontal="center" vertical="center"/>
    </xf>
    <xf numFmtId="165" fontId="1" fillId="0" borderId="54" xfId="0" applyNumberFormat="1" applyFont="1" applyBorder="1" applyAlignment="1">
      <alignment horizontal="center" vertical="center"/>
    </xf>
    <xf numFmtId="0" fontId="3" fillId="0" borderId="54" xfId="0" applyFont="1" applyBorder="1" applyAlignment="1">
      <alignment horizontal="center" vertical="center" textRotation="90" wrapText="1"/>
    </xf>
    <xf numFmtId="0" fontId="3" fillId="0" borderId="54" xfId="0" applyFont="1" applyBorder="1" applyAlignment="1">
      <alignment horizontal="center" vertical="center" textRotation="90"/>
    </xf>
    <xf numFmtId="0" fontId="1" fillId="0" borderId="54" xfId="0" applyFont="1" applyBorder="1" applyAlignment="1">
      <alignment horizontal="center" vertical="top" wrapText="1"/>
    </xf>
    <xf numFmtId="0" fontId="1" fillId="0" borderId="54" xfId="0" applyFont="1" applyBorder="1" applyAlignment="1">
      <alignment horizontal="left" vertical="center" wrapText="1"/>
    </xf>
    <xf numFmtId="0" fontId="1" fillId="0" borderId="55" xfId="0" applyFont="1" applyBorder="1" applyAlignment="1">
      <alignment horizontal="center" vertical="center" wrapText="1"/>
    </xf>
    <xf numFmtId="0" fontId="1" fillId="0" borderId="55" xfId="0" applyFont="1" applyBorder="1" applyAlignment="1">
      <alignment vertical="center" wrapText="1"/>
    </xf>
    <xf numFmtId="0" fontId="1" fillId="0" borderId="55" xfId="0" applyFont="1" applyBorder="1" applyAlignment="1">
      <alignment vertical="center" wrapText="1"/>
    </xf>
    <xf numFmtId="0" fontId="3" fillId="0" borderId="55" xfId="0" applyFont="1" applyBorder="1" applyAlignment="1">
      <alignment vertical="center" wrapText="1"/>
    </xf>
    <xf numFmtId="9" fontId="1" fillId="0" borderId="55" xfId="0" applyNumberFormat="1" applyFont="1" applyBorder="1" applyAlignment="1">
      <alignment vertical="center"/>
    </xf>
    <xf numFmtId="0" fontId="1" fillId="0" borderId="55" xfId="0" applyFont="1" applyBorder="1" applyAlignment="1">
      <alignment vertical="center"/>
    </xf>
    <xf numFmtId="9" fontId="1" fillId="0" borderId="55" xfId="0" applyNumberFormat="1" applyFont="1" applyBorder="1" applyAlignment="1">
      <alignment vertical="center" wrapText="1"/>
    </xf>
    <xf numFmtId="0" fontId="3" fillId="0" borderId="55" xfId="0" applyFont="1" applyBorder="1" applyAlignment="1">
      <alignment horizontal="center" vertical="center"/>
    </xf>
    <xf numFmtId="0" fontId="1" fillId="0" borderId="55" xfId="0" applyFont="1" applyBorder="1" applyAlignment="1">
      <alignment horizontal="center" vertical="center"/>
    </xf>
    <xf numFmtId="0" fontId="1" fillId="0" borderId="55" xfId="0" applyFont="1" applyBorder="1" applyAlignment="1">
      <alignment horizontal="center" vertical="center" wrapText="1"/>
    </xf>
    <xf numFmtId="0" fontId="1" fillId="0" borderId="55" xfId="0" applyFont="1" applyBorder="1" applyAlignment="1">
      <alignment horizontal="center" vertical="center" textRotation="90"/>
    </xf>
    <xf numFmtId="9" fontId="1" fillId="0" borderId="55" xfId="0" applyNumberFormat="1" applyFont="1" applyBorder="1" applyAlignment="1">
      <alignment horizontal="center" vertical="center"/>
    </xf>
    <xf numFmtId="165" fontId="1" fillId="3" borderId="55" xfId="0" applyNumberFormat="1" applyFont="1" applyFill="1" applyBorder="1" applyAlignment="1">
      <alignment horizontal="center" vertical="center"/>
    </xf>
    <xf numFmtId="0" fontId="3" fillId="0" borderId="55" xfId="0" applyFont="1" applyBorder="1" applyAlignment="1">
      <alignment horizontal="center" vertical="center" textRotation="90" wrapText="1"/>
    </xf>
    <xf numFmtId="9" fontId="1" fillId="3" borderId="55" xfId="0" applyNumberFormat="1" applyFont="1" applyFill="1" applyBorder="1" applyAlignment="1">
      <alignment horizontal="center" vertical="center"/>
    </xf>
    <xf numFmtId="0" fontId="3" fillId="0" borderId="55" xfId="0" applyFont="1" applyBorder="1" applyAlignment="1">
      <alignment horizontal="center" vertical="center" textRotation="90"/>
    </xf>
    <xf numFmtId="0" fontId="1" fillId="0" borderId="55" xfId="0" applyFont="1" applyBorder="1" applyAlignment="1">
      <alignment horizontal="left" vertical="center" wrapText="1"/>
    </xf>
    <xf numFmtId="164" fontId="1" fillId="0" borderId="55" xfId="0" applyNumberFormat="1" applyFont="1" applyBorder="1" applyAlignment="1">
      <alignment horizontal="center" vertical="center"/>
    </xf>
    <xf numFmtId="0" fontId="1" fillId="3" borderId="55" xfId="0" applyFont="1" applyFill="1" applyBorder="1" applyAlignment="1">
      <alignment horizontal="center" vertical="center"/>
    </xf>
    <xf numFmtId="0" fontId="1" fillId="3" borderId="55" xfId="0" applyFont="1" applyFill="1" applyBorder="1" applyAlignment="1">
      <alignment horizontal="center" vertical="center" wrapText="1"/>
    </xf>
    <xf numFmtId="0" fontId="1" fillId="3" borderId="55" xfId="0" applyFont="1" applyFill="1" applyBorder="1" applyAlignment="1">
      <alignment horizontal="center" vertical="top" wrapText="1"/>
    </xf>
    <xf numFmtId="0" fontId="1" fillId="3" borderId="55" xfId="0" applyFont="1" applyFill="1" applyBorder="1" applyAlignment="1">
      <alignment horizontal="center" vertical="center" wrapText="1"/>
    </xf>
    <xf numFmtId="0" fontId="3" fillId="3" borderId="55" xfId="0" applyFont="1" applyFill="1" applyBorder="1" applyAlignment="1">
      <alignment horizontal="center" vertical="center" wrapText="1"/>
    </xf>
    <xf numFmtId="9" fontId="1" fillId="3" borderId="55" xfId="0" applyNumberFormat="1" applyFont="1" applyFill="1" applyBorder="1" applyAlignment="1">
      <alignment horizontal="center" vertical="center" wrapText="1"/>
    </xf>
    <xf numFmtId="0" fontId="1" fillId="3" borderId="56" xfId="0" applyFont="1" applyFill="1" applyBorder="1" applyAlignment="1">
      <alignment vertical="center"/>
    </xf>
    <xf numFmtId="0" fontId="3" fillId="3" borderId="55" xfId="0" applyFont="1" applyFill="1" applyBorder="1" applyAlignment="1">
      <alignment horizontal="center" vertical="center"/>
    </xf>
    <xf numFmtId="0" fontId="1" fillId="3" borderId="55" xfId="0" applyFont="1" applyFill="1" applyBorder="1" applyAlignment="1">
      <alignment horizontal="center" vertical="center" textRotation="90"/>
    </xf>
    <xf numFmtId="0" fontId="3" fillId="3" borderId="55" xfId="0" applyFont="1" applyFill="1" applyBorder="1" applyAlignment="1">
      <alignment horizontal="center" vertical="center" textRotation="90" wrapText="1"/>
    </xf>
    <xf numFmtId="0" fontId="3" fillId="3" borderId="57" xfId="0" applyFont="1" applyFill="1" applyBorder="1" applyAlignment="1">
      <alignment horizontal="center" vertical="center" textRotation="90" wrapText="1"/>
    </xf>
    <xf numFmtId="9" fontId="1" fillId="3" borderId="58" xfId="0" applyNumberFormat="1" applyFont="1" applyFill="1" applyBorder="1" applyAlignment="1">
      <alignment horizontal="center" vertical="center"/>
    </xf>
    <xf numFmtId="0" fontId="3" fillId="3" borderId="59" xfId="0" applyFont="1" applyFill="1" applyBorder="1" applyAlignment="1">
      <alignment horizontal="center" vertical="center" textRotation="90"/>
    </xf>
    <xf numFmtId="0" fontId="1" fillId="3" borderId="55" xfId="0" applyFont="1" applyFill="1" applyBorder="1" applyAlignment="1">
      <alignment horizontal="left" vertical="top" wrapText="1"/>
    </xf>
    <xf numFmtId="164" fontId="1" fillId="3" borderId="55" xfId="0" applyNumberFormat="1" applyFont="1" applyFill="1" applyBorder="1" applyAlignment="1">
      <alignment horizontal="center" vertical="top"/>
    </xf>
    <xf numFmtId="164" fontId="5" fillId="3" borderId="49" xfId="0" applyNumberFormat="1" applyFont="1" applyFill="1" applyBorder="1" applyAlignment="1">
      <alignment horizontal="center" vertical="top"/>
    </xf>
    <xf numFmtId="0" fontId="5" fillId="3" borderId="49" xfId="0" applyFont="1" applyFill="1" applyBorder="1" applyAlignment="1">
      <alignment horizontal="center" vertical="top" wrapText="1"/>
    </xf>
    <xf numFmtId="0" fontId="5" fillId="3" borderId="60" xfId="0" applyFont="1" applyFill="1" applyBorder="1" applyAlignment="1">
      <alignment horizontal="center" vertical="top"/>
    </xf>
    <xf numFmtId="0" fontId="5" fillId="0" borderId="0" xfId="0" applyFont="1"/>
    <xf numFmtId="164" fontId="1" fillId="0" borderId="62" xfId="0" applyNumberFormat="1" applyFont="1" applyBorder="1" applyAlignment="1">
      <alignment horizontal="center" vertical="center"/>
    </xf>
    <xf numFmtId="0" fontId="1" fillId="3" borderId="44" xfId="0" applyFont="1" applyFill="1" applyBorder="1" applyAlignment="1">
      <alignment horizontal="center" vertical="center" wrapText="1"/>
    </xf>
    <xf numFmtId="9" fontId="1" fillId="3" borderId="43" xfId="0" applyNumberFormat="1" applyFont="1" applyFill="1" applyBorder="1" applyAlignment="1">
      <alignment horizontal="center" vertical="center"/>
    </xf>
    <xf numFmtId="0" fontId="3" fillId="10" borderId="43" xfId="0" applyFont="1" applyFill="1" applyBorder="1" applyAlignment="1">
      <alignment horizontal="center" vertical="center"/>
    </xf>
    <xf numFmtId="165" fontId="1" fillId="3" borderId="43" xfId="0" applyNumberFormat="1" applyFont="1" applyFill="1" applyBorder="1" applyAlignment="1">
      <alignment horizontal="center" vertical="center"/>
    </xf>
    <xf numFmtId="0" fontId="3" fillId="3" borderId="43" xfId="0" applyFont="1" applyFill="1" applyBorder="1" applyAlignment="1">
      <alignment horizontal="center" vertical="center" textRotation="90" wrapText="1"/>
    </xf>
    <xf numFmtId="0" fontId="3" fillId="3" borderId="43" xfId="0" applyFont="1" applyFill="1" applyBorder="1" applyAlignment="1">
      <alignment horizontal="center" vertical="center" textRotation="90"/>
    </xf>
    <xf numFmtId="0" fontId="1" fillId="3" borderId="44" xfId="0" applyFont="1" applyFill="1" applyBorder="1" applyAlignment="1">
      <alignment horizontal="center" vertical="top" wrapText="1"/>
    </xf>
    <xf numFmtId="0" fontId="1" fillId="3" borderId="44" xfId="0" applyFont="1" applyFill="1" applyBorder="1" applyAlignment="1">
      <alignment horizontal="left" vertical="center" wrapText="1"/>
    </xf>
    <xf numFmtId="164" fontId="1" fillId="3" borderId="44" xfId="0" applyNumberFormat="1" applyFont="1" applyFill="1" applyBorder="1" applyAlignment="1">
      <alignment horizontal="center" vertical="center"/>
    </xf>
    <xf numFmtId="164" fontId="1" fillId="3" borderId="49" xfId="0" applyNumberFormat="1" applyFont="1" applyFill="1" applyBorder="1" applyAlignment="1">
      <alignment horizontal="center" vertical="top"/>
    </xf>
    <xf numFmtId="0" fontId="1" fillId="3" borderId="49" xfId="0" applyFont="1" applyFill="1" applyBorder="1" applyAlignment="1">
      <alignment horizontal="center" vertical="top" wrapText="1"/>
    </xf>
    <xf numFmtId="0" fontId="1" fillId="3" borderId="60" xfId="0" applyFont="1" applyFill="1" applyBorder="1" applyAlignment="1">
      <alignment horizontal="center" vertical="top"/>
    </xf>
    <xf numFmtId="0" fontId="1" fillId="3" borderId="7" xfId="0" applyFont="1" applyFill="1" applyBorder="1"/>
    <xf numFmtId="0" fontId="1" fillId="0" borderId="54" xfId="0" applyFont="1" applyBorder="1"/>
    <xf numFmtId="0" fontId="1" fillId="3" borderId="54" xfId="0" applyFont="1" applyFill="1" applyBorder="1" applyAlignment="1">
      <alignment horizontal="center" vertical="top" wrapText="1"/>
    </xf>
    <xf numFmtId="0" fontId="1" fillId="3" borderId="54" xfId="0" applyFont="1" applyFill="1" applyBorder="1" applyAlignment="1">
      <alignment horizontal="left" vertical="center" wrapText="1"/>
    </xf>
    <xf numFmtId="164" fontId="1" fillId="3" borderId="54" xfId="0" applyNumberFormat="1" applyFont="1" applyFill="1" applyBorder="1" applyAlignment="1">
      <alignment horizontal="center" vertical="center"/>
    </xf>
    <xf numFmtId="0" fontId="3" fillId="10" borderId="55" xfId="0" applyFont="1" applyFill="1" applyBorder="1" applyAlignment="1">
      <alignment horizontal="center" vertical="center" wrapText="1"/>
    </xf>
    <xf numFmtId="9" fontId="1" fillId="3" borderId="55" xfId="0" applyNumberFormat="1" applyFont="1" applyFill="1" applyBorder="1" applyAlignment="1">
      <alignment vertical="center"/>
    </xf>
    <xf numFmtId="0" fontId="1" fillId="10" borderId="55" xfId="0" applyFont="1" applyFill="1" applyBorder="1" applyAlignment="1">
      <alignment vertical="center"/>
    </xf>
    <xf numFmtId="9" fontId="1" fillId="3" borderId="55" xfId="0" applyNumberFormat="1" applyFont="1" applyFill="1" applyBorder="1" applyAlignment="1">
      <alignment vertical="center" wrapText="1"/>
    </xf>
    <xf numFmtId="0" fontId="3" fillId="10" borderId="55" xfId="0" applyFont="1" applyFill="1" applyBorder="1" applyAlignment="1">
      <alignment horizontal="center" vertical="center"/>
    </xf>
    <xf numFmtId="0" fontId="3" fillId="3" borderId="55" xfId="0" applyFont="1" applyFill="1" applyBorder="1" applyAlignment="1">
      <alignment horizontal="center" vertical="center" textRotation="90"/>
    </xf>
    <xf numFmtId="0" fontId="12" fillId="3" borderId="55" xfId="0" applyFont="1" applyFill="1" applyBorder="1" applyAlignment="1">
      <alignment horizontal="left" vertical="center" wrapText="1"/>
    </xf>
    <xf numFmtId="164" fontId="1" fillId="3" borderId="55" xfId="0" applyNumberFormat="1" applyFont="1" applyFill="1" applyBorder="1" applyAlignment="1">
      <alignment horizontal="center" vertical="center"/>
    </xf>
    <xf numFmtId="164" fontId="1" fillId="3" borderId="63" xfId="0" applyNumberFormat="1" applyFont="1" applyFill="1" applyBorder="1" applyAlignment="1">
      <alignment horizontal="center" vertical="top"/>
    </xf>
    <xf numFmtId="0" fontId="1" fillId="3" borderId="63" xfId="0" applyFont="1" applyFill="1" applyBorder="1" applyAlignment="1">
      <alignment horizontal="center" vertical="top" wrapText="1"/>
    </xf>
    <xf numFmtId="0" fontId="1" fillId="3" borderId="63" xfId="0" applyFont="1" applyFill="1" applyBorder="1" applyAlignment="1">
      <alignment horizontal="center" vertical="top"/>
    </xf>
    <xf numFmtId="164" fontId="1" fillId="3" borderId="55" xfId="0" applyNumberFormat="1" applyFont="1" applyFill="1" applyBorder="1" applyAlignment="1">
      <alignment horizontal="center" vertical="center"/>
    </xf>
    <xf numFmtId="9" fontId="1" fillId="3" borderId="43" xfId="0" applyNumberFormat="1" applyFont="1" applyFill="1" applyBorder="1" applyAlignment="1">
      <alignment vertical="center"/>
    </xf>
    <xf numFmtId="0" fontId="3" fillId="3" borderId="44" xfId="0" applyFont="1" applyFill="1" applyBorder="1" applyAlignment="1">
      <alignment horizontal="center" vertical="center" textRotation="90" wrapText="1"/>
    </xf>
    <xf numFmtId="0" fontId="3" fillId="3" borderId="44" xfId="0" applyFont="1" applyFill="1" applyBorder="1" applyAlignment="1">
      <alignment horizontal="center" vertical="center" textRotation="90"/>
    </xf>
    <xf numFmtId="164" fontId="1" fillId="3" borderId="61" xfId="0" applyNumberFormat="1" applyFont="1" applyFill="1" applyBorder="1" applyAlignment="1">
      <alignment horizontal="center" vertical="center" wrapText="1"/>
    </xf>
    <xf numFmtId="164" fontId="1" fillId="0" borderId="28" xfId="0" applyNumberFormat="1" applyFont="1" applyBorder="1" applyAlignment="1">
      <alignment horizontal="center" vertical="top"/>
    </xf>
    <xf numFmtId="0" fontId="1" fillId="0" borderId="28" xfId="0" applyFont="1" applyBorder="1" applyAlignment="1">
      <alignment horizontal="center" vertical="top" wrapText="1"/>
    </xf>
    <xf numFmtId="0" fontId="1" fillId="0" borderId="28" xfId="0" applyFont="1" applyBorder="1" applyAlignment="1">
      <alignment horizontal="center" vertical="top"/>
    </xf>
    <xf numFmtId="0" fontId="11" fillId="3" borderId="49" xfId="0" applyFont="1" applyFill="1" applyBorder="1" applyAlignment="1">
      <alignment horizontal="center" vertical="center" wrapText="1"/>
    </xf>
    <xf numFmtId="9" fontId="1" fillId="3" borderId="49" xfId="0" applyNumberFormat="1" applyFont="1" applyFill="1" applyBorder="1" applyAlignment="1">
      <alignment horizontal="center" vertical="center"/>
    </xf>
    <xf numFmtId="165" fontId="1" fillId="3" borderId="49" xfId="0" applyNumberFormat="1" applyFont="1" applyFill="1" applyBorder="1" applyAlignment="1">
      <alignment horizontal="center" vertical="center"/>
    </xf>
    <xf numFmtId="0" fontId="3" fillId="3" borderId="49" xfId="0" applyFont="1" applyFill="1" applyBorder="1" applyAlignment="1">
      <alignment horizontal="center" vertical="center" textRotation="90" wrapText="1"/>
    </xf>
    <xf numFmtId="0" fontId="3" fillId="3" borderId="49" xfId="0" applyFont="1" applyFill="1" applyBorder="1" applyAlignment="1">
      <alignment horizontal="center" vertical="center" textRotation="90"/>
    </xf>
    <xf numFmtId="164" fontId="1" fillId="0" borderId="64" xfId="0" applyNumberFormat="1" applyFont="1" applyBorder="1" applyAlignment="1">
      <alignment horizontal="center" vertical="center"/>
    </xf>
    <xf numFmtId="9" fontId="1" fillId="3" borderId="54" xfId="0" applyNumberFormat="1" applyFont="1" applyFill="1" applyBorder="1" applyAlignment="1">
      <alignment horizontal="center" vertical="center"/>
    </xf>
    <xf numFmtId="165" fontId="1" fillId="3" borderId="54" xfId="0" applyNumberFormat="1" applyFont="1" applyFill="1" applyBorder="1" applyAlignment="1">
      <alignment horizontal="center" vertical="center"/>
    </xf>
    <xf numFmtId="0" fontId="3" fillId="3" borderId="54" xfId="0" applyFont="1" applyFill="1" applyBorder="1" applyAlignment="1">
      <alignment horizontal="center" vertical="center" textRotation="90" wrapText="1"/>
    </xf>
    <xf numFmtId="0" fontId="3" fillId="3" borderId="54" xfId="0" applyFont="1" applyFill="1" applyBorder="1" applyAlignment="1">
      <alignment horizontal="center" vertical="center" textRotation="90"/>
    </xf>
    <xf numFmtId="164" fontId="1" fillId="3" borderId="44" xfId="0" applyNumberFormat="1" applyFont="1" applyFill="1" applyBorder="1" applyAlignment="1">
      <alignment horizontal="center" vertical="center" wrapText="1"/>
    </xf>
    <xf numFmtId="164" fontId="1" fillId="0" borderId="54" xfId="0" applyNumberFormat="1" applyFont="1" applyBorder="1" applyAlignment="1">
      <alignment horizontal="center" vertical="center"/>
    </xf>
    <xf numFmtId="0" fontId="1" fillId="0" borderId="44" xfId="0" applyFont="1" applyBorder="1" applyAlignment="1">
      <alignment horizontal="center" vertical="center" wrapText="1"/>
    </xf>
    <xf numFmtId="0" fontId="12" fillId="0" borderId="54" xfId="0" applyFont="1" applyBorder="1" applyAlignment="1">
      <alignment horizontal="left" vertical="center" wrapText="1"/>
    </xf>
    <xf numFmtId="0" fontId="1" fillId="0" borderId="0" xfId="0" applyFont="1" applyAlignment="1">
      <alignment horizontal="center" vertical="center" wrapText="1"/>
    </xf>
    <xf numFmtId="0" fontId="5" fillId="11" borderId="0" xfId="0" applyFont="1" applyFill="1"/>
    <xf numFmtId="0" fontId="5" fillId="2" borderId="0" xfId="0" applyFont="1" applyFill="1"/>
    <xf numFmtId="0" fontId="1" fillId="0" borderId="0" xfId="0" applyFont="1" applyAlignment="1">
      <alignment horizontal="center" vertical="center"/>
    </xf>
    <xf numFmtId="0" fontId="5" fillId="0" borderId="0" xfId="0" applyFont="1" applyAlignment="1">
      <alignment horizontal="center"/>
    </xf>
    <xf numFmtId="9" fontId="1" fillId="3" borderId="7" xfId="0" applyNumberFormat="1" applyFont="1" applyFill="1" applyBorder="1" applyAlignment="1">
      <alignment vertical="center"/>
    </xf>
    <xf numFmtId="0" fontId="5" fillId="0" borderId="0" xfId="0" applyFont="1" applyAlignment="1">
      <alignment vertical="center"/>
    </xf>
    <xf numFmtId="0" fontId="5" fillId="0" borderId="0" xfId="0" applyFont="1" applyAlignment="1">
      <alignment horizontal="left" wrapText="1"/>
    </xf>
    <xf numFmtId="164" fontId="5" fillId="0" borderId="0" xfId="0" applyNumberFormat="1" applyFont="1"/>
    <xf numFmtId="0" fontId="5" fillId="0" borderId="0" xfId="0" applyFont="1" applyAlignment="1">
      <alignment wrapText="1"/>
    </xf>
    <xf numFmtId="9" fontId="5" fillId="0" borderId="0" xfId="0" applyNumberFormat="1" applyFont="1"/>
    <xf numFmtId="0" fontId="1" fillId="0" borderId="0" xfId="0" applyFont="1" applyAlignment="1">
      <alignment horizontal="left" wrapText="1"/>
    </xf>
    <xf numFmtId="164" fontId="4" fillId="0" borderId="0" xfId="0" applyNumberFormat="1" applyFont="1"/>
    <xf numFmtId="0" fontId="1" fillId="0" borderId="0" xfId="0" applyFont="1" applyAlignment="1">
      <alignment horizontal="left"/>
    </xf>
    <xf numFmtId="0" fontId="4" fillId="2" borderId="7" xfId="0" applyFont="1" applyFill="1" applyBorder="1"/>
    <xf numFmtId="0" fontId="19" fillId="2" borderId="7" xfId="0" applyFont="1" applyFill="1" applyBorder="1" applyAlignment="1">
      <alignment vertical="center"/>
    </xf>
    <xf numFmtId="0" fontId="4" fillId="13" borderId="97" xfId="0" applyFont="1" applyFill="1" applyBorder="1"/>
    <xf numFmtId="0" fontId="4" fillId="13" borderId="98" xfId="0" applyFont="1" applyFill="1" applyBorder="1"/>
    <xf numFmtId="0" fontId="4" fillId="13" borderId="99" xfId="0" applyFont="1" applyFill="1" applyBorder="1"/>
    <xf numFmtId="0" fontId="4" fillId="14" borderId="97" xfId="0" applyFont="1" applyFill="1" applyBorder="1"/>
    <xf numFmtId="0" fontId="4" fillId="14" borderId="98" xfId="0" applyFont="1" applyFill="1" applyBorder="1"/>
    <xf numFmtId="0" fontId="4" fillId="14" borderId="99" xfId="0" applyFont="1" applyFill="1" applyBorder="1"/>
    <xf numFmtId="0" fontId="4" fillId="13" borderId="7" xfId="0" applyFont="1" applyFill="1" applyBorder="1"/>
    <xf numFmtId="0" fontId="4" fillId="13" borderId="100" xfId="0" applyFont="1" applyFill="1" applyBorder="1"/>
    <xf numFmtId="0" fontId="4" fillId="14" borderId="7" xfId="0" applyFont="1" applyFill="1" applyBorder="1"/>
    <xf numFmtId="0" fontId="4" fillId="14" borderId="100" xfId="0" applyFont="1" applyFill="1" applyBorder="1"/>
    <xf numFmtId="0" fontId="4" fillId="13" borderId="101" xfId="0" applyFont="1" applyFill="1" applyBorder="1"/>
    <xf numFmtId="0" fontId="4" fillId="14" borderId="101" xfId="0" applyFont="1" applyFill="1" applyBorder="1"/>
    <xf numFmtId="0" fontId="4" fillId="13" borderId="102" xfId="0" applyFont="1" applyFill="1" applyBorder="1"/>
    <xf numFmtId="0" fontId="4" fillId="13" borderId="103" xfId="0" applyFont="1" applyFill="1" applyBorder="1"/>
    <xf numFmtId="0" fontId="4" fillId="13" borderId="104" xfId="0" applyFont="1" applyFill="1" applyBorder="1"/>
    <xf numFmtId="0" fontId="4" fillId="14" borderId="102" xfId="0" applyFont="1" applyFill="1" applyBorder="1"/>
    <xf numFmtId="0" fontId="4" fillId="14" borderId="103" xfId="0" applyFont="1" applyFill="1" applyBorder="1"/>
    <xf numFmtId="0" fontId="4" fillId="14" borderId="104" xfId="0" applyFont="1" applyFill="1" applyBorder="1"/>
    <xf numFmtId="0" fontId="4" fillId="11" borderId="97" xfId="0" applyFont="1" applyFill="1" applyBorder="1"/>
    <xf numFmtId="0" fontId="4" fillId="11" borderId="98" xfId="0" applyFont="1" applyFill="1" applyBorder="1"/>
    <xf numFmtId="0" fontId="4" fillId="11" borderId="99" xfId="0" applyFont="1" applyFill="1" applyBorder="1"/>
    <xf numFmtId="0" fontId="4" fillId="11" borderId="105" xfId="0" applyFont="1" applyFill="1" applyBorder="1"/>
    <xf numFmtId="0" fontId="4" fillId="11" borderId="7" xfId="0" applyFont="1" applyFill="1" applyBorder="1"/>
    <xf numFmtId="0" fontId="4" fillId="11" borderId="100" xfId="0" applyFont="1" applyFill="1" applyBorder="1"/>
    <xf numFmtId="0" fontId="4" fillId="14" borderId="105" xfId="0" applyFont="1" applyFill="1" applyBorder="1"/>
    <xf numFmtId="0" fontId="4" fillId="11" borderId="101" xfId="0" applyFont="1" applyFill="1" applyBorder="1"/>
    <xf numFmtId="0" fontId="4" fillId="11" borderId="102" xfId="0" applyFont="1" applyFill="1" applyBorder="1"/>
    <xf numFmtId="0" fontId="4" fillId="11" borderId="103" xfId="0" applyFont="1" applyFill="1" applyBorder="1"/>
    <xf numFmtId="0" fontId="4" fillId="11" borderId="104" xfId="0" applyFont="1" applyFill="1" applyBorder="1"/>
    <xf numFmtId="0" fontId="4" fillId="15" borderId="97" xfId="0" applyFont="1" applyFill="1" applyBorder="1"/>
    <xf numFmtId="0" fontId="4" fillId="15" borderId="98" xfId="0" applyFont="1" applyFill="1" applyBorder="1"/>
    <xf numFmtId="0" fontId="4" fillId="15" borderId="99" xfId="0" applyFont="1" applyFill="1" applyBorder="1"/>
    <xf numFmtId="0" fontId="4" fillId="15" borderId="105" xfId="0" applyFont="1" applyFill="1" applyBorder="1"/>
    <xf numFmtId="0" fontId="4" fillId="15" borderId="7" xfId="0" applyFont="1" applyFill="1" applyBorder="1"/>
    <xf numFmtId="0" fontId="4" fillId="15" borderId="100" xfId="0" applyFont="1" applyFill="1" applyBorder="1"/>
    <xf numFmtId="0" fontId="4" fillId="15" borderId="101" xfId="0" applyFont="1" applyFill="1" applyBorder="1"/>
    <xf numFmtId="0" fontId="4" fillId="15" borderId="102" xfId="0" applyFont="1" applyFill="1" applyBorder="1"/>
    <xf numFmtId="0" fontId="4" fillId="15" borderId="103" xfId="0" applyFont="1" applyFill="1" applyBorder="1"/>
    <xf numFmtId="0" fontId="4" fillId="15" borderId="104" xfId="0" applyFont="1" applyFill="1" applyBorder="1"/>
    <xf numFmtId="0" fontId="4" fillId="14" borderId="106" xfId="0" applyFont="1" applyFill="1" applyBorder="1"/>
    <xf numFmtId="0" fontId="6" fillId="0" borderId="0" xfId="0" applyFont="1" applyAlignment="1">
      <alignment horizontal="center"/>
    </xf>
    <xf numFmtId="0" fontId="4" fillId="0" borderId="107" xfId="0" applyFont="1" applyBorder="1"/>
    <xf numFmtId="0" fontId="6" fillId="17" borderId="107" xfId="0" applyFont="1" applyFill="1" applyBorder="1" applyAlignment="1">
      <alignment horizontal="center" wrapText="1"/>
    </xf>
    <xf numFmtId="0" fontId="24" fillId="0" borderId="107" xfId="0" applyFont="1" applyBorder="1" applyAlignment="1">
      <alignment horizontal="center" wrapText="1"/>
    </xf>
    <xf numFmtId="0" fontId="6" fillId="17" borderId="107" xfId="0" applyFont="1" applyFill="1" applyBorder="1" applyAlignment="1">
      <alignment horizontal="center"/>
    </xf>
    <xf numFmtId="0" fontId="27" fillId="0" borderId="107" xfId="0" applyFont="1" applyBorder="1" applyAlignment="1">
      <alignment horizontal="center"/>
    </xf>
    <xf numFmtId="0" fontId="24" fillId="0" borderId="107" xfId="0" applyFont="1" applyBorder="1" applyAlignment="1">
      <alignment horizontal="center"/>
    </xf>
    <xf numFmtId="0" fontId="31" fillId="0" borderId="0" xfId="0" applyFont="1" applyAlignment="1">
      <alignment horizontal="center" vertical="center" wrapText="1"/>
    </xf>
    <xf numFmtId="0" fontId="32" fillId="19" borderId="7" xfId="0" applyFont="1" applyFill="1" applyBorder="1" applyAlignment="1">
      <alignment horizontal="center" vertical="center" wrapText="1" readingOrder="1"/>
    </xf>
    <xf numFmtId="0" fontId="33" fillId="15" borderId="114" xfId="0" applyFont="1" applyFill="1" applyBorder="1" applyAlignment="1">
      <alignment horizontal="center" vertical="center" wrapText="1" readingOrder="1"/>
    </xf>
    <xf numFmtId="0" fontId="33" fillId="0" borderId="115" xfId="0" applyFont="1" applyBorder="1" applyAlignment="1">
      <alignment horizontal="left" vertical="center" wrapText="1" readingOrder="1"/>
    </xf>
    <xf numFmtId="9" fontId="33" fillId="0" borderId="115" xfId="0" applyNumberFormat="1" applyFont="1" applyBorder="1" applyAlignment="1">
      <alignment horizontal="center" vertical="center" wrapText="1" readingOrder="1"/>
    </xf>
    <xf numFmtId="0" fontId="33" fillId="20" borderId="116" xfId="0" applyFont="1" applyFill="1" applyBorder="1" applyAlignment="1">
      <alignment horizontal="center" vertical="center" wrapText="1" readingOrder="1"/>
    </xf>
    <xf numFmtId="0" fontId="33" fillId="0" borderId="116" xfId="0" applyFont="1" applyBorder="1" applyAlignment="1">
      <alignment horizontal="left" vertical="center" wrapText="1" readingOrder="1"/>
    </xf>
    <xf numFmtId="9" fontId="33" fillId="0" borderId="116" xfId="0" applyNumberFormat="1" applyFont="1" applyBorder="1" applyAlignment="1">
      <alignment horizontal="center" vertical="center" wrapText="1" readingOrder="1"/>
    </xf>
    <xf numFmtId="0" fontId="33" fillId="21" borderId="116" xfId="0" applyFont="1" applyFill="1" applyBorder="1" applyAlignment="1">
      <alignment horizontal="center" vertical="center" wrapText="1" readingOrder="1"/>
    </xf>
    <xf numFmtId="0" fontId="33" fillId="16" borderId="116" xfId="0" applyFont="1" applyFill="1" applyBorder="1" applyAlignment="1">
      <alignment horizontal="center" vertical="center" wrapText="1" readingOrder="1"/>
    </xf>
    <xf numFmtId="0" fontId="34" fillId="9" borderId="116" xfId="0" applyFont="1" applyFill="1" applyBorder="1" applyAlignment="1">
      <alignment horizontal="center" vertical="center" wrapText="1" readingOrder="1"/>
    </xf>
    <xf numFmtId="0" fontId="10" fillId="2" borderId="7" xfId="0" applyFont="1" applyFill="1" applyBorder="1" applyAlignment="1">
      <alignment horizontal="left" vertical="center"/>
    </xf>
    <xf numFmtId="0" fontId="6" fillId="2" borderId="7" xfId="0" applyFont="1" applyFill="1" applyBorder="1"/>
    <xf numFmtId="0" fontId="36" fillId="2" borderId="7" xfId="0" applyFont="1" applyFill="1" applyBorder="1" applyAlignment="1">
      <alignment horizontal="center" vertical="center" wrapText="1"/>
    </xf>
    <xf numFmtId="0" fontId="37" fillId="19" borderId="7" xfId="0" applyFont="1" applyFill="1" applyBorder="1" applyAlignment="1">
      <alignment horizontal="center" vertical="center" wrapText="1" readingOrder="1"/>
    </xf>
    <xf numFmtId="0" fontId="38" fillId="2" borderId="7" xfId="0" applyFont="1" applyFill="1" applyBorder="1"/>
    <xf numFmtId="0" fontId="39" fillId="15" borderId="114" xfId="0" applyFont="1" applyFill="1" applyBorder="1" applyAlignment="1">
      <alignment horizontal="center" vertical="center" wrapText="1" readingOrder="1"/>
    </xf>
    <xf numFmtId="0" fontId="39" fillId="0" borderId="115" xfId="0" applyFont="1" applyBorder="1" applyAlignment="1">
      <alignment horizontal="center" vertical="center" wrapText="1" readingOrder="1"/>
    </xf>
    <xf numFmtId="0" fontId="39" fillId="0" borderId="115" xfId="0" applyFont="1" applyBorder="1" applyAlignment="1">
      <alignment horizontal="left" vertical="center" wrapText="1" readingOrder="1"/>
    </xf>
    <xf numFmtId="0" fontId="39" fillId="20" borderId="116" xfId="0" applyFont="1" applyFill="1" applyBorder="1" applyAlignment="1">
      <alignment horizontal="center" vertical="center" wrapText="1" readingOrder="1"/>
    </xf>
    <xf numFmtId="0" fontId="39" fillId="0" borderId="116" xfId="0" applyFont="1" applyBorder="1" applyAlignment="1">
      <alignment horizontal="center" vertical="center" wrapText="1" readingOrder="1"/>
    </xf>
    <xf numFmtId="0" fontId="39" fillId="0" borderId="116" xfId="0" applyFont="1" applyBorder="1" applyAlignment="1">
      <alignment horizontal="left" vertical="center" wrapText="1" readingOrder="1"/>
    </xf>
    <xf numFmtId="0" fontId="39" fillId="21" borderId="116" xfId="0" applyFont="1" applyFill="1" applyBorder="1" applyAlignment="1">
      <alignment horizontal="center" vertical="center" wrapText="1" readingOrder="1"/>
    </xf>
    <xf numFmtId="0" fontId="39" fillId="16" borderId="116" xfId="0" applyFont="1" applyFill="1" applyBorder="1" applyAlignment="1">
      <alignment horizontal="center" vertical="center" wrapText="1" readingOrder="1"/>
    </xf>
    <xf numFmtId="0" fontId="40" fillId="9" borderId="116" xfId="0" applyFont="1" applyFill="1" applyBorder="1" applyAlignment="1">
      <alignment horizontal="center" vertical="center" wrapText="1" readingOrder="1"/>
    </xf>
    <xf numFmtId="0" fontId="41" fillId="2" borderId="7" xfId="0" applyFont="1" applyFill="1" applyBorder="1" applyAlignment="1">
      <alignment horizontal="left" vertical="center" wrapText="1" readingOrder="1"/>
    </xf>
    <xf numFmtId="0" fontId="10" fillId="2" borderId="7" xfId="0" applyFont="1" applyFill="1" applyBorder="1" applyAlignment="1">
      <alignment vertical="center"/>
    </xf>
    <xf numFmtId="0" fontId="38" fillId="0" borderId="0" xfId="0" applyFont="1"/>
    <xf numFmtId="0" fontId="41" fillId="0" borderId="0" xfId="0" applyFont="1" applyAlignment="1">
      <alignment horizontal="left" vertical="center" wrapText="1" readingOrder="1"/>
    </xf>
    <xf numFmtId="0" fontId="42" fillId="0" borderId="0" xfId="0" applyFont="1" applyAlignment="1">
      <alignment vertical="center"/>
    </xf>
    <xf numFmtId="0" fontId="43" fillId="0" borderId="0" xfId="0" applyFont="1"/>
    <xf numFmtId="0" fontId="44" fillId="0" borderId="0" xfId="0" applyFont="1"/>
    <xf numFmtId="0" fontId="45" fillId="0" borderId="0" xfId="0" applyFont="1"/>
    <xf numFmtId="0" fontId="46" fillId="2" borderId="7" xfId="0" applyFont="1" applyFill="1" applyBorder="1"/>
    <xf numFmtId="0" fontId="28" fillId="2" borderId="7" xfId="0" applyFont="1" applyFill="1" applyBorder="1"/>
    <xf numFmtId="0" fontId="48" fillId="22" borderId="121" xfId="0" applyFont="1" applyFill="1" applyBorder="1" applyAlignment="1">
      <alignment horizontal="center" vertical="center" wrapText="1" readingOrder="1"/>
    </xf>
    <xf numFmtId="0" fontId="48" fillId="22" borderId="122" xfId="0" applyFont="1" applyFill="1" applyBorder="1" applyAlignment="1">
      <alignment horizontal="center" vertical="center" wrapText="1" readingOrder="1"/>
    </xf>
    <xf numFmtId="0" fontId="48" fillId="2" borderId="125" xfId="0" applyFont="1" applyFill="1" applyBorder="1" applyAlignment="1">
      <alignment horizontal="center" vertical="center" wrapText="1" readingOrder="1"/>
    </xf>
    <xf numFmtId="0" fontId="49" fillId="2" borderId="125" xfId="0" applyFont="1" applyFill="1" applyBorder="1" applyAlignment="1">
      <alignment horizontal="left" vertical="center" wrapText="1" readingOrder="1"/>
    </xf>
    <xf numFmtId="9" fontId="48" fillId="2" borderId="126" xfId="0" applyNumberFormat="1" applyFont="1" applyFill="1" applyBorder="1" applyAlignment="1">
      <alignment horizontal="center" vertical="center" wrapText="1" readingOrder="1"/>
    </xf>
    <xf numFmtId="0" fontId="48" fillId="2" borderId="107" xfId="0" applyFont="1" applyFill="1" applyBorder="1" applyAlignment="1">
      <alignment horizontal="center" vertical="center" wrapText="1" readingOrder="1"/>
    </xf>
    <xf numFmtId="0" fontId="49" fillId="2" borderId="107" xfId="0" applyFont="1" applyFill="1" applyBorder="1" applyAlignment="1">
      <alignment horizontal="left" vertical="center" wrapText="1" readingOrder="1"/>
    </xf>
    <xf numFmtId="9" fontId="48" fillId="2" borderId="128" xfId="0" applyNumberFormat="1" applyFont="1" applyFill="1" applyBorder="1" applyAlignment="1">
      <alignment horizontal="center" vertical="center" wrapText="1" readingOrder="1"/>
    </xf>
    <xf numFmtId="0" fontId="49" fillId="2" borderId="128" xfId="0" applyFont="1" applyFill="1" applyBorder="1" applyAlignment="1">
      <alignment horizontal="center" vertical="center" wrapText="1" readingOrder="1"/>
    </xf>
    <xf numFmtId="0" fontId="48" fillId="2" borderId="133" xfId="0" applyFont="1" applyFill="1" applyBorder="1" applyAlignment="1">
      <alignment horizontal="center" vertical="center" wrapText="1" readingOrder="1"/>
    </xf>
    <xf numFmtId="0" fontId="49" fillId="2" borderId="133" xfId="0" applyFont="1" applyFill="1" applyBorder="1" applyAlignment="1">
      <alignment horizontal="left" vertical="center" wrapText="1" readingOrder="1"/>
    </xf>
    <xf numFmtId="0" fontId="49" fillId="2" borderId="134" xfId="0" applyFont="1" applyFill="1" applyBorder="1" applyAlignment="1">
      <alignment horizontal="center" vertical="center" wrapText="1" readingOrder="1"/>
    </xf>
    <xf numFmtId="0" fontId="51" fillId="2" borderId="7" xfId="0" applyFont="1" applyFill="1" applyBorder="1"/>
    <xf numFmtId="0" fontId="6" fillId="0" borderId="0" xfId="0" applyFont="1"/>
    <xf numFmtId="0" fontId="5" fillId="0" borderId="135" xfId="0" applyFont="1" applyBorder="1" applyAlignment="1">
      <alignment horizontal="center" vertical="center" wrapText="1"/>
    </xf>
    <xf numFmtId="0" fontId="5" fillId="0" borderId="0" xfId="0" applyFont="1" applyAlignment="1">
      <alignment horizontal="center" vertical="center" wrapText="1"/>
    </xf>
    <xf numFmtId="0" fontId="5" fillId="0" borderId="137" xfId="0" applyFont="1" applyBorder="1" applyAlignment="1">
      <alignment horizontal="center" vertical="center" wrapText="1"/>
    </xf>
    <xf numFmtId="0" fontId="11" fillId="0" borderId="0" xfId="0" applyFont="1"/>
    <xf numFmtId="0" fontId="57" fillId="0" borderId="107" xfId="0" applyFont="1" applyBorder="1" applyAlignment="1">
      <alignment wrapText="1"/>
    </xf>
    <xf numFmtId="0" fontId="58" fillId="0" borderId="107" xfId="0" applyFont="1" applyBorder="1" applyAlignment="1">
      <alignment horizontal="center" wrapText="1"/>
    </xf>
    <xf numFmtId="0" fontId="11" fillId="0" borderId="107" xfId="0" applyFont="1" applyBorder="1" applyAlignment="1">
      <alignment horizontal="left" wrapText="1"/>
    </xf>
    <xf numFmtId="0" fontId="46" fillId="0" borderId="0" xfId="0" applyFont="1"/>
    <xf numFmtId="0" fontId="59" fillId="0" borderId="116" xfId="0" applyFont="1" applyBorder="1" applyAlignment="1">
      <alignment horizontal="left" vertical="center" wrapText="1" readingOrder="1"/>
    </xf>
    <xf numFmtId="0" fontId="1" fillId="3" borderId="43" xfId="0" applyFont="1" applyFill="1" applyBorder="1" applyAlignment="1">
      <alignment horizontal="center" vertical="center" wrapText="1"/>
    </xf>
    <xf numFmtId="0" fontId="2" fillId="0" borderId="53" xfId="0" applyFont="1" applyBorder="1"/>
    <xf numFmtId="0" fontId="1" fillId="3" borderId="43" xfId="0" applyFont="1" applyFill="1" applyBorder="1" applyAlignment="1">
      <alignment horizontal="center" vertical="center"/>
    </xf>
    <xf numFmtId="0" fontId="3" fillId="10" borderId="43" xfId="0" applyFont="1" applyFill="1" applyBorder="1" applyAlignment="1">
      <alignment horizontal="center" vertical="center" wrapText="1"/>
    </xf>
    <xf numFmtId="9" fontId="1" fillId="3" borderId="43" xfId="0" applyNumberFormat="1" applyFont="1" applyFill="1" applyBorder="1" applyAlignment="1">
      <alignment horizontal="center" vertical="center"/>
    </xf>
    <xf numFmtId="0" fontId="1" fillId="10" borderId="43" xfId="0" applyFont="1" applyFill="1" applyBorder="1" applyAlignment="1">
      <alignment horizontal="center" vertical="center"/>
    </xf>
    <xf numFmtId="9" fontId="1" fillId="3" borderId="43" xfId="0" applyNumberFormat="1" applyFont="1" applyFill="1" applyBorder="1" applyAlignment="1">
      <alignment horizontal="center" vertical="center" wrapText="1"/>
    </xf>
    <xf numFmtId="0" fontId="3" fillId="10" borderId="43" xfId="0" applyFont="1" applyFill="1" applyBorder="1" applyAlignment="1">
      <alignment horizontal="center" vertical="center"/>
    </xf>
    <xf numFmtId="165" fontId="1" fillId="3" borderId="43" xfId="0" applyNumberFormat="1" applyFont="1" applyFill="1" applyBorder="1" applyAlignment="1">
      <alignment horizontal="center" vertical="center"/>
    </xf>
    <xf numFmtId="0" fontId="3" fillId="3" borderId="43" xfId="0" applyFont="1" applyFill="1" applyBorder="1" applyAlignment="1">
      <alignment horizontal="center" vertical="center" textRotation="90" wrapText="1"/>
    </xf>
    <xf numFmtId="0" fontId="3" fillId="3" borderId="43" xfId="0" applyFont="1" applyFill="1" applyBorder="1" applyAlignment="1">
      <alignment horizontal="center" vertical="center" textRotation="90"/>
    </xf>
    <xf numFmtId="0" fontId="1" fillId="3" borderId="43" xfId="0" applyFont="1" applyFill="1" applyBorder="1" applyAlignment="1">
      <alignment horizontal="center" vertical="center" textRotation="90"/>
    </xf>
    <xf numFmtId="0" fontId="2" fillId="0" borderId="45" xfId="0" applyFont="1" applyBorder="1"/>
    <xf numFmtId="0" fontId="1" fillId="0" borderId="50" xfId="0" applyFont="1" applyBorder="1" applyAlignment="1">
      <alignment horizontal="center" vertical="center"/>
    </xf>
    <xf numFmtId="0" fontId="2" fillId="0" borderId="47" xfId="0" applyFont="1" applyBorder="1"/>
    <xf numFmtId="9" fontId="1" fillId="0" borderId="43" xfId="0" applyNumberFormat="1" applyFont="1" applyBorder="1" applyAlignment="1">
      <alignment horizontal="center" vertical="center" wrapText="1"/>
    </xf>
    <xf numFmtId="0" fontId="2" fillId="0" borderId="52" xfId="0" applyFont="1" applyBorder="1"/>
    <xf numFmtId="0" fontId="1" fillId="0" borderId="43"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1" fillId="0" borderId="43" xfId="0" applyFont="1" applyBorder="1" applyAlignment="1">
      <alignment horizontal="center" vertical="center"/>
    </xf>
    <xf numFmtId="0" fontId="11" fillId="3" borderId="43" xfId="0" applyFont="1" applyFill="1" applyBorder="1" applyAlignment="1">
      <alignment horizontal="center" vertical="center" wrapText="1"/>
    </xf>
    <xf numFmtId="9" fontId="1" fillId="3" borderId="43" xfId="0" applyNumberFormat="1" applyFont="1" applyFill="1" applyBorder="1" applyAlignment="1">
      <alignment vertical="center"/>
    </xf>
    <xf numFmtId="0" fontId="1" fillId="2" borderId="1" xfId="0" applyFont="1" applyFill="1" applyBorder="1" applyAlignment="1">
      <alignment vertical="center"/>
    </xf>
    <xf numFmtId="0" fontId="2" fillId="0" borderId="2" xfId="0" applyFont="1" applyBorder="1"/>
    <xf numFmtId="0" fontId="2" fillId="0" borderId="3" xfId="0" applyFont="1" applyBorder="1"/>
    <xf numFmtId="0" fontId="2" fillId="0" borderId="8" xfId="0" applyFont="1" applyBorder="1"/>
    <xf numFmtId="0" fontId="0" fillId="0" borderId="0" xfId="0" applyFont="1" applyAlignment="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3" fillId="3" borderId="4" xfId="0" applyFont="1" applyFill="1" applyBorder="1" applyAlignment="1">
      <alignment horizontal="center"/>
    </xf>
    <xf numFmtId="0" fontId="2" fillId="0" borderId="5" xfId="0" applyFont="1" applyBorder="1"/>
    <xf numFmtId="0" fontId="2" fillId="0" borderId="6" xfId="0" applyFont="1" applyBorder="1"/>
    <xf numFmtId="164" fontId="3" fillId="3" borderId="4" xfId="0" applyNumberFormat="1" applyFont="1" applyFill="1" applyBorder="1" applyAlignment="1">
      <alignment horizontal="right"/>
    </xf>
    <xf numFmtId="0" fontId="3" fillId="3" borderId="10" xfId="0" applyFont="1" applyFill="1" applyBorder="1" applyAlignment="1">
      <alignment horizontal="center"/>
    </xf>
    <xf numFmtId="0" fontId="2" fillId="0" borderId="11" xfId="0" applyFont="1" applyBorder="1"/>
    <xf numFmtId="0" fontId="2" fillId="0" borderId="12" xfId="0" applyFont="1" applyBorder="1"/>
    <xf numFmtId="164" fontId="3" fillId="3" borderId="10" xfId="0" applyNumberFormat="1" applyFont="1" applyFill="1" applyBorder="1" applyAlignment="1">
      <alignment horizontal="right"/>
    </xf>
    <xf numFmtId="0" fontId="3" fillId="3" borderId="17" xfId="0" applyFont="1" applyFill="1" applyBorder="1"/>
    <xf numFmtId="0" fontId="3" fillId="3" borderId="10" xfId="0" applyFont="1" applyFill="1" applyBorder="1" applyAlignment="1">
      <alignment wrapText="1"/>
    </xf>
    <xf numFmtId="0" fontId="6" fillId="5" borderId="19" xfId="0" applyFont="1" applyFill="1" applyBorder="1" applyAlignment="1">
      <alignment horizontal="center" wrapText="1"/>
    </xf>
    <xf numFmtId="0" fontId="2" fillId="0" borderId="20" xfId="0" applyFont="1" applyBorder="1"/>
    <xf numFmtId="0" fontId="2" fillId="0" borderId="21" xfId="0" applyFont="1" applyBorder="1"/>
    <xf numFmtId="0" fontId="7" fillId="3" borderId="22" xfId="0" applyFont="1" applyFill="1" applyBorder="1" applyAlignment="1">
      <alignment vertical="top" wrapText="1"/>
    </xf>
    <xf numFmtId="0" fontId="6" fillId="5" borderId="22" xfId="0" applyFont="1" applyFill="1" applyBorder="1" applyAlignment="1">
      <alignment horizontal="center" vertical="center" wrapText="1"/>
    </xf>
    <xf numFmtId="0" fontId="2" fillId="0" borderId="23" xfId="0" applyFont="1" applyBorder="1"/>
    <xf numFmtId="0" fontId="7" fillId="0" borderId="22" xfId="0" applyFont="1" applyBorder="1" applyAlignment="1">
      <alignment horizontal="left" vertical="center" wrapText="1"/>
    </xf>
    <xf numFmtId="0" fontId="6" fillId="5" borderId="22" xfId="0" applyFont="1" applyFill="1" applyBorder="1" applyAlignment="1">
      <alignment vertical="center" wrapText="1"/>
    </xf>
    <xf numFmtId="0" fontId="1" fillId="5" borderId="22" xfId="0" applyFont="1" applyFill="1" applyBorder="1" applyAlignment="1">
      <alignment horizontal="center" vertical="center" wrapText="1"/>
    </xf>
    <xf numFmtId="0" fontId="1" fillId="6" borderId="24" xfId="0" applyFont="1" applyFill="1" applyBorder="1" applyAlignment="1">
      <alignment horizontal="left" vertical="center"/>
    </xf>
    <xf numFmtId="0" fontId="2" fillId="0" borderId="25" xfId="0" applyFont="1" applyBorder="1"/>
    <xf numFmtId="0" fontId="2" fillId="0" borderId="26" xfId="0" applyFont="1" applyBorder="1"/>
    <xf numFmtId="0" fontId="1" fillId="6" borderId="27" xfId="0" applyFont="1" applyFill="1" applyBorder="1" applyAlignment="1">
      <alignment horizontal="left" vertical="center"/>
    </xf>
    <xf numFmtId="0" fontId="2" fillId="0" borderId="28" xfId="0" applyFont="1" applyBorder="1"/>
    <xf numFmtId="0" fontId="2" fillId="0" borderId="29" xfId="0" applyFont="1" applyBorder="1"/>
    <xf numFmtId="0" fontId="10" fillId="7" borderId="32" xfId="0" applyFont="1" applyFill="1" applyBorder="1" applyAlignment="1">
      <alignment horizontal="center" vertical="center"/>
    </xf>
    <xf numFmtId="0" fontId="2" fillId="0" borderId="33" xfId="0" applyFont="1" applyBorder="1"/>
    <xf numFmtId="0" fontId="2" fillId="0" borderId="34" xfId="0" applyFont="1" applyBorder="1"/>
    <xf numFmtId="0" fontId="10" fillId="7" borderId="32" xfId="0" applyFont="1" applyFill="1" applyBorder="1" applyAlignment="1">
      <alignment horizontal="center" vertical="center" wrapText="1"/>
    </xf>
    <xf numFmtId="0" fontId="10" fillId="7" borderId="37" xfId="0" applyFont="1" applyFill="1" applyBorder="1" applyAlignment="1">
      <alignment horizontal="left" vertical="center" wrapText="1"/>
    </xf>
    <xf numFmtId="0" fontId="2" fillId="0" borderId="39" xfId="0" applyFont="1" applyBorder="1"/>
    <xf numFmtId="0" fontId="10" fillId="7" borderId="37" xfId="0" applyFont="1" applyFill="1" applyBorder="1" applyAlignment="1">
      <alignment horizontal="center" vertical="center" wrapText="1"/>
    </xf>
    <xf numFmtId="164" fontId="10" fillId="7" borderId="37" xfId="0" applyNumberFormat="1" applyFont="1" applyFill="1" applyBorder="1" applyAlignment="1">
      <alignment horizontal="center" vertical="center" wrapText="1"/>
    </xf>
    <xf numFmtId="0" fontId="2" fillId="0" borderId="41" xfId="0" applyFont="1" applyBorder="1"/>
    <xf numFmtId="0" fontId="10" fillId="7" borderId="38" xfId="0" applyFont="1" applyFill="1" applyBorder="1" applyAlignment="1">
      <alignment horizontal="center" vertical="center" wrapText="1"/>
    </xf>
    <xf numFmtId="0" fontId="2" fillId="0" borderId="42" xfId="0" applyFont="1" applyBorder="1"/>
    <xf numFmtId="0" fontId="1" fillId="0" borderId="30" xfId="0" applyFont="1" applyBorder="1" applyAlignment="1">
      <alignment horizontal="left" vertical="top" wrapText="1"/>
    </xf>
    <xf numFmtId="0" fontId="2" fillId="0" borderId="30" xfId="0" applyFont="1" applyBorder="1"/>
    <xf numFmtId="0" fontId="2" fillId="0" borderId="31" xfId="0" applyFont="1" applyBorder="1"/>
    <xf numFmtId="0" fontId="3" fillId="7" borderId="32" xfId="0" applyFont="1" applyFill="1" applyBorder="1" applyAlignment="1">
      <alignment horizontal="center" vertical="center"/>
    </xf>
    <xf numFmtId="0" fontId="2" fillId="0" borderId="36" xfId="0" applyFont="1" applyBorder="1"/>
    <xf numFmtId="0" fontId="3" fillId="7" borderId="37" xfId="0" applyFont="1" applyFill="1" applyBorder="1" applyAlignment="1">
      <alignment horizontal="center" vertical="center" textRotation="90"/>
    </xf>
    <xf numFmtId="0" fontId="6" fillId="7" borderId="32" xfId="0" applyFont="1" applyFill="1" applyBorder="1" applyAlignment="1">
      <alignment horizontal="center" vertical="center" wrapText="1"/>
    </xf>
    <xf numFmtId="0" fontId="10" fillId="7" borderId="37" xfId="0" applyFont="1" applyFill="1" applyBorder="1" applyAlignment="1">
      <alignment horizontal="center" vertical="center"/>
    </xf>
    <xf numFmtId="0" fontId="10" fillId="7" borderId="37" xfId="0" applyFont="1" applyFill="1" applyBorder="1" applyAlignment="1">
      <alignment horizontal="center" vertical="center" textRotation="90" wrapText="1"/>
    </xf>
    <xf numFmtId="0" fontId="1" fillId="0" borderId="43" xfId="0" applyFont="1" applyBorder="1" applyAlignment="1">
      <alignment vertical="center"/>
    </xf>
    <xf numFmtId="0" fontId="1" fillId="0" borderId="43" xfId="0" applyFont="1" applyBorder="1" applyAlignment="1">
      <alignment vertical="center" wrapText="1"/>
    </xf>
    <xf numFmtId="9" fontId="1" fillId="0" borderId="43" xfId="0" applyNumberFormat="1" applyFont="1" applyBorder="1" applyAlignment="1">
      <alignment vertical="center"/>
    </xf>
    <xf numFmtId="0" fontId="3" fillId="0" borderId="50" xfId="0" applyFont="1" applyBorder="1" applyAlignment="1">
      <alignment horizontal="center" vertical="center" wrapText="1"/>
    </xf>
    <xf numFmtId="9" fontId="1" fillId="0" borderId="50" xfId="0" applyNumberFormat="1" applyFont="1" applyBorder="1" applyAlignment="1">
      <alignment vertical="center"/>
    </xf>
    <xf numFmtId="0" fontId="1" fillId="0" borderId="50" xfId="0" applyFont="1" applyBorder="1" applyAlignment="1">
      <alignment horizontal="center" vertical="center" wrapText="1"/>
    </xf>
    <xf numFmtId="0" fontId="1" fillId="0" borderId="50" xfId="0" applyFont="1" applyBorder="1" applyAlignment="1">
      <alignment vertical="center"/>
    </xf>
    <xf numFmtId="0" fontId="1" fillId="0" borderId="50" xfId="0" applyFont="1" applyBorder="1" applyAlignment="1">
      <alignment vertical="center" wrapText="1"/>
    </xf>
    <xf numFmtId="0" fontId="1" fillId="2" borderId="24" xfId="0" applyFont="1" applyFill="1" applyBorder="1" applyAlignment="1">
      <alignment horizontal="center" vertical="center" wrapText="1"/>
    </xf>
    <xf numFmtId="0" fontId="5" fillId="2" borderId="19" xfId="0" applyFont="1" applyFill="1" applyBorder="1" applyAlignment="1">
      <alignment horizontal="left" vertical="center"/>
    </xf>
    <xf numFmtId="0" fontId="1" fillId="5" borderId="27" xfId="0" applyFont="1" applyFill="1" applyBorder="1" applyAlignment="1">
      <alignment horizontal="left" vertical="center"/>
    </xf>
    <xf numFmtId="0" fontId="1" fillId="0" borderId="30" xfId="0" applyFont="1" applyBorder="1" applyAlignment="1">
      <alignment horizontal="center" vertical="center" wrapText="1"/>
    </xf>
    <xf numFmtId="9" fontId="10" fillId="7" borderId="37" xfId="0" applyNumberFormat="1" applyFont="1" applyFill="1" applyBorder="1" applyAlignment="1">
      <alignment horizontal="center" vertical="center"/>
    </xf>
    <xf numFmtId="9" fontId="1" fillId="0" borderId="50" xfId="0" applyNumberFormat="1" applyFont="1" applyBorder="1" applyAlignment="1">
      <alignment horizontal="center" vertical="center" wrapText="1"/>
    </xf>
    <xf numFmtId="0" fontId="3" fillId="0" borderId="50" xfId="0" applyFont="1" applyBorder="1" applyAlignment="1">
      <alignment horizontal="center" vertical="center"/>
    </xf>
    <xf numFmtId="0" fontId="3" fillId="7" borderId="37" xfId="0" applyFont="1" applyFill="1" applyBorder="1" applyAlignment="1">
      <alignment horizontal="center" vertical="center" wrapText="1"/>
    </xf>
    <xf numFmtId="0" fontId="17" fillId="13" borderId="65" xfId="0" applyFont="1" applyFill="1" applyBorder="1" applyAlignment="1">
      <alignment horizontal="center" vertical="center" wrapText="1" readingOrder="1"/>
    </xf>
    <xf numFmtId="0" fontId="2" fillId="0" borderId="73" xfId="0" applyFont="1" applyBorder="1"/>
    <xf numFmtId="0" fontId="2" fillId="0" borderId="70" xfId="0" applyFont="1" applyBorder="1"/>
    <xf numFmtId="0" fontId="2" fillId="0" borderId="85" xfId="0" applyFont="1" applyBorder="1"/>
    <xf numFmtId="0" fontId="17" fillId="13" borderId="88" xfId="0" applyFont="1" applyFill="1" applyBorder="1" applyAlignment="1">
      <alignment horizontal="center" vertical="center" wrapText="1" readingOrder="1"/>
    </xf>
    <xf numFmtId="0" fontId="2" fillId="0" borderId="67" xfId="0" applyFont="1" applyBorder="1"/>
    <xf numFmtId="0" fontId="2" fillId="0" borderId="84" xfId="0" applyFont="1" applyBorder="1"/>
    <xf numFmtId="0" fontId="2" fillId="0" borderId="72" xfId="0" applyFont="1" applyBorder="1"/>
    <xf numFmtId="0" fontId="17" fillId="14" borderId="88" xfId="0" applyFont="1" applyFill="1" applyBorder="1" applyAlignment="1">
      <alignment horizontal="center" wrapText="1" readingOrder="1"/>
    </xf>
    <xf numFmtId="0" fontId="17" fillId="14" borderId="65" xfId="0" applyFont="1" applyFill="1" applyBorder="1" applyAlignment="1">
      <alignment horizontal="center" wrapText="1" readingOrder="1"/>
    </xf>
    <xf numFmtId="0" fontId="17" fillId="13" borderId="74" xfId="0" applyFont="1" applyFill="1" applyBorder="1" applyAlignment="1">
      <alignment horizontal="center" vertical="center" wrapText="1" readingOrder="1"/>
    </xf>
    <xf numFmtId="0" fontId="2" fillId="0" borderId="77" xfId="0" applyFont="1" applyBorder="1"/>
    <xf numFmtId="0" fontId="17" fillId="13" borderId="78" xfId="0" applyFont="1" applyFill="1" applyBorder="1" applyAlignment="1">
      <alignment horizontal="center" vertical="center" wrapText="1" readingOrder="1"/>
    </xf>
    <xf numFmtId="0" fontId="2" fillId="0" borderId="89" xfId="0" applyFont="1" applyBorder="1"/>
    <xf numFmtId="0" fontId="2" fillId="0" borderId="92" xfId="0" applyFont="1" applyBorder="1"/>
    <xf numFmtId="0" fontId="2" fillId="0" borderId="93" xfId="0" applyFont="1" applyBorder="1"/>
    <xf numFmtId="0" fontId="2" fillId="0" borderId="91" xfId="0" applyFont="1" applyBorder="1"/>
    <xf numFmtId="0" fontId="17" fillId="11" borderId="78" xfId="0" applyFont="1" applyFill="1" applyBorder="1" applyAlignment="1">
      <alignment horizontal="center" wrapText="1" readingOrder="1"/>
    </xf>
    <xf numFmtId="0" fontId="2" fillId="0" borderId="76" xfId="0" applyFont="1" applyBorder="1"/>
    <xf numFmtId="0" fontId="17" fillId="11" borderId="74" xfId="0" applyFont="1" applyFill="1" applyBorder="1" applyAlignment="1">
      <alignment horizontal="center" wrapText="1" readingOrder="1"/>
    </xf>
    <xf numFmtId="0" fontId="17" fillId="14" borderId="74" xfId="0" applyFont="1" applyFill="1" applyBorder="1" applyAlignment="1">
      <alignment horizontal="center" wrapText="1" readingOrder="1"/>
    </xf>
    <xf numFmtId="0" fontId="17" fillId="14" borderId="78" xfId="0" applyFont="1" applyFill="1" applyBorder="1" applyAlignment="1">
      <alignment horizontal="center" wrapText="1" readingOrder="1"/>
    </xf>
    <xf numFmtId="0" fontId="17" fillId="11" borderId="65" xfId="0" applyFont="1" applyFill="1" applyBorder="1" applyAlignment="1">
      <alignment horizontal="center" wrapText="1" readingOrder="1"/>
    </xf>
    <xf numFmtId="0" fontId="17" fillId="11" borderId="88" xfId="0" applyFont="1" applyFill="1" applyBorder="1" applyAlignment="1">
      <alignment horizontal="center" wrapText="1" readingOrder="1"/>
    </xf>
    <xf numFmtId="0" fontId="18" fillId="15" borderId="79" xfId="0" applyFont="1" applyFill="1" applyBorder="1" applyAlignment="1">
      <alignment horizontal="center" vertical="center" wrapText="1" readingOrder="1"/>
    </xf>
    <xf numFmtId="0" fontId="2" fillId="0" borderId="80" xfId="0" applyFont="1" applyBorder="1"/>
    <xf numFmtId="0" fontId="2" fillId="0" borderId="81" xfId="0" applyFont="1" applyBorder="1"/>
    <xf numFmtId="0" fontId="2" fillId="0" borderId="86" xfId="0" applyFont="1" applyBorder="1"/>
    <xf numFmtId="0" fontId="2" fillId="0" borderId="87" xfId="0" applyFont="1" applyBorder="1"/>
    <xf numFmtId="0" fontId="2" fillId="0" borderId="94" xfId="0" applyFont="1" applyBorder="1"/>
    <xf numFmtId="0" fontId="2" fillId="0" borderId="95" xfId="0" applyFont="1" applyBorder="1"/>
    <xf numFmtId="0" fontId="2" fillId="0" borderId="96" xfId="0" applyFont="1" applyBorder="1"/>
    <xf numFmtId="0" fontId="18" fillId="14" borderId="79" xfId="0" applyFont="1" applyFill="1" applyBorder="1" applyAlignment="1">
      <alignment horizontal="center" vertical="center" wrapText="1" readingOrder="1"/>
    </xf>
    <xf numFmtId="0" fontId="18" fillId="13" borderId="79" xfId="0" applyFont="1" applyFill="1" applyBorder="1" applyAlignment="1">
      <alignment horizontal="center" vertical="center" wrapText="1" readingOrder="1"/>
    </xf>
    <xf numFmtId="0" fontId="18" fillId="11" borderId="79" xfId="0" applyFont="1" applyFill="1" applyBorder="1" applyAlignment="1">
      <alignment horizontal="center" vertical="center" wrapText="1" readingOrder="1"/>
    </xf>
    <xf numFmtId="0" fontId="17" fillId="15" borderId="65" xfId="0" applyFont="1" applyFill="1" applyBorder="1" applyAlignment="1">
      <alignment horizontal="center" wrapText="1" readingOrder="1"/>
    </xf>
    <xf numFmtId="0" fontId="16" fillId="0" borderId="74" xfId="0" applyFont="1" applyBorder="1" applyAlignment="1">
      <alignment horizontal="center" vertical="center" wrapText="1"/>
    </xf>
    <xf numFmtId="0" fontId="2" fillId="0" borderId="75" xfId="0" applyFont="1" applyBorder="1"/>
    <xf numFmtId="0" fontId="2" fillId="0" borderId="83" xfId="0" applyFont="1" applyBorder="1"/>
    <xf numFmtId="0" fontId="2" fillId="0" borderId="90" xfId="0" applyFont="1" applyBorder="1"/>
    <xf numFmtId="0" fontId="17" fillId="15" borderId="74" xfId="0" applyFont="1" applyFill="1" applyBorder="1" applyAlignment="1">
      <alignment horizontal="center" wrapText="1" readingOrder="1"/>
    </xf>
    <xf numFmtId="0" fontId="17" fillId="15" borderId="88" xfId="0" applyFont="1" applyFill="1" applyBorder="1" applyAlignment="1">
      <alignment horizontal="center" wrapText="1" readingOrder="1"/>
    </xf>
    <xf numFmtId="0" fontId="17" fillId="15" borderId="78" xfId="0" applyFont="1" applyFill="1" applyBorder="1" applyAlignment="1">
      <alignment horizontal="center" wrapText="1" readingOrder="1"/>
    </xf>
    <xf numFmtId="0" fontId="2" fillId="0" borderId="82" xfId="0" applyFont="1" applyBorder="1"/>
    <xf numFmtId="0" fontId="14" fillId="0" borderId="0" xfId="0" applyFont="1" applyAlignment="1">
      <alignment horizontal="center" vertical="center" wrapText="1"/>
    </xf>
    <xf numFmtId="0" fontId="15" fillId="12" borderId="65" xfId="0" applyFont="1" applyFill="1" applyBorder="1" applyAlignment="1">
      <alignment horizontal="center" vertical="center" wrapText="1" readingOrder="1"/>
    </xf>
    <xf numFmtId="0" fontId="2" fillId="0" borderId="66" xfId="0" applyFont="1" applyBorder="1"/>
    <xf numFmtId="0" fontId="2" fillId="0" borderId="68" xfId="0" applyFont="1" applyBorder="1"/>
    <xf numFmtId="0" fontId="2" fillId="0" borderId="69" xfId="0" applyFont="1" applyBorder="1"/>
    <xf numFmtId="0" fontId="2" fillId="0" borderId="71" xfId="0" applyFont="1" applyBorder="1"/>
    <xf numFmtId="0" fontId="15" fillId="12" borderId="65" xfId="0" applyFont="1" applyFill="1" applyBorder="1" applyAlignment="1">
      <alignment horizontal="center" vertical="center" textRotation="90" wrapText="1" readingOrder="1"/>
    </xf>
    <xf numFmtId="0" fontId="22" fillId="13" borderId="79" xfId="0" applyFont="1" applyFill="1" applyBorder="1" applyAlignment="1">
      <alignment horizontal="center" vertical="center" wrapText="1" readingOrder="1"/>
    </xf>
    <xf numFmtId="0" fontId="22" fillId="11" borderId="79" xfId="0" applyFont="1" applyFill="1" applyBorder="1" applyAlignment="1">
      <alignment horizontal="center" vertical="center" wrapText="1" readingOrder="1"/>
    </xf>
    <xf numFmtId="0" fontId="22" fillId="14" borderId="79" xfId="0" applyFont="1" applyFill="1" applyBorder="1" applyAlignment="1">
      <alignment horizontal="center" vertical="center" wrapText="1" readingOrder="1"/>
    </xf>
    <xf numFmtId="0" fontId="22" fillId="15" borderId="79" xfId="0" applyFont="1" applyFill="1" applyBorder="1" applyAlignment="1">
      <alignment horizontal="center" vertical="center" wrapText="1" readingOrder="1"/>
    </xf>
    <xf numFmtId="0" fontId="21" fillId="0" borderId="74" xfId="0" applyFont="1" applyBorder="1" applyAlignment="1">
      <alignment horizontal="center" vertical="center" wrapText="1"/>
    </xf>
    <xf numFmtId="0" fontId="21" fillId="0" borderId="83" xfId="0" applyFont="1" applyBorder="1" applyAlignment="1">
      <alignment horizontal="center" vertical="center" wrapText="1"/>
    </xf>
    <xf numFmtId="0" fontId="20" fillId="0" borderId="0" xfId="0" applyFont="1" applyAlignment="1">
      <alignment horizontal="center" vertical="center" wrapText="1"/>
    </xf>
    <xf numFmtId="0" fontId="29" fillId="0" borderId="22" xfId="0" applyFont="1" applyBorder="1" applyAlignment="1">
      <alignment horizontal="center" wrapText="1"/>
    </xf>
    <xf numFmtId="0" fontId="28" fillId="0" borderId="22" xfId="0" applyFont="1" applyBorder="1" applyAlignment="1">
      <alignment horizontal="center" wrapText="1"/>
    </xf>
    <xf numFmtId="0" fontId="6" fillId="0" borderId="0" xfId="0" applyFont="1" applyAlignment="1">
      <alignment horizontal="center"/>
    </xf>
    <xf numFmtId="0" fontId="24" fillId="0" borderId="108" xfId="0" applyFont="1" applyBorder="1" applyAlignment="1">
      <alignment horizontal="center"/>
    </xf>
    <xf numFmtId="0" fontId="2" fillId="0" borderId="109" xfId="0" applyFont="1" applyBorder="1"/>
    <xf numFmtId="0" fontId="2" fillId="0" borderId="110" xfId="0" applyFont="1" applyBorder="1"/>
    <xf numFmtId="0" fontId="26" fillId="0" borderId="1" xfId="0" applyFont="1" applyBorder="1" applyAlignment="1">
      <alignment horizontal="center" wrapText="1"/>
    </xf>
    <xf numFmtId="0" fontId="6" fillId="0" borderId="22" xfId="0" applyFont="1" applyBorder="1" applyAlignment="1">
      <alignment horizontal="center"/>
    </xf>
    <xf numFmtId="0" fontId="25" fillId="0" borderId="22" xfId="0" applyFont="1" applyBorder="1" applyAlignment="1">
      <alignment wrapText="1"/>
    </xf>
    <xf numFmtId="0" fontId="25" fillId="11" borderId="22" xfId="0" applyFont="1" applyFill="1" applyBorder="1" applyAlignment="1">
      <alignment wrapText="1"/>
    </xf>
    <xf numFmtId="0" fontId="30" fillId="0" borderId="22" xfId="0" applyFont="1" applyBorder="1" applyAlignment="1">
      <alignment wrapText="1"/>
    </xf>
    <xf numFmtId="0" fontId="4" fillId="0" borderId="1" xfId="0" applyFont="1" applyBorder="1"/>
    <xf numFmtId="0" fontId="4" fillId="0" borderId="14" xfId="0" applyFont="1" applyBorder="1"/>
    <xf numFmtId="0" fontId="24" fillId="0" borderId="13" xfId="0" applyFont="1" applyBorder="1" applyAlignment="1">
      <alignment horizontal="center"/>
    </xf>
    <xf numFmtId="0" fontId="4" fillId="0" borderId="22" xfId="0" applyFont="1" applyBorder="1"/>
    <xf numFmtId="0" fontId="27" fillId="16" borderId="65" xfId="0" applyFont="1" applyFill="1" applyBorder="1" applyAlignment="1">
      <alignment horizontal="center" wrapText="1"/>
    </xf>
    <xf numFmtId="0" fontId="2" fillId="0" borderId="111" xfId="0" applyFont="1" applyBorder="1"/>
    <xf numFmtId="0" fontId="2" fillId="0" borderId="112" xfId="0" applyFont="1" applyBorder="1"/>
    <xf numFmtId="0" fontId="28" fillId="0" borderId="8" xfId="0" applyFont="1" applyBorder="1" applyAlignment="1">
      <alignment horizontal="center" wrapText="1"/>
    </xf>
    <xf numFmtId="0" fontId="27" fillId="18" borderId="113" xfId="0" applyFont="1" applyFill="1" applyBorder="1" applyAlignment="1">
      <alignment horizontal="center" wrapText="1"/>
    </xf>
    <xf numFmtId="0" fontId="28" fillId="0" borderId="1" xfId="0" applyFont="1" applyBorder="1" applyAlignment="1">
      <alignment horizontal="center" wrapText="1"/>
    </xf>
    <xf numFmtId="0" fontId="27" fillId="9" borderId="113" xfId="0" applyFont="1" applyFill="1" applyBorder="1" applyAlignment="1">
      <alignment horizontal="center" wrapText="1"/>
    </xf>
    <xf numFmtId="0" fontId="23" fillId="16" borderId="19" xfId="0" applyFont="1" applyFill="1" applyBorder="1" applyAlignment="1">
      <alignment horizontal="center"/>
    </xf>
    <xf numFmtId="0" fontId="6" fillId="17" borderId="22" xfId="0" applyFont="1" applyFill="1" applyBorder="1" applyAlignment="1">
      <alignment horizontal="center" wrapText="1"/>
    </xf>
    <xf numFmtId="0" fontId="26" fillId="0" borderId="22" xfId="0" applyFont="1" applyBorder="1" applyAlignment="1">
      <alignment horizontal="center" wrapText="1"/>
    </xf>
    <xf numFmtId="0" fontId="25" fillId="0" borderId="22" xfId="0" applyFont="1" applyBorder="1" applyAlignment="1">
      <alignment horizontal="center" wrapText="1"/>
    </xf>
    <xf numFmtId="0" fontId="24" fillId="0" borderId="22" xfId="0" applyFont="1" applyBorder="1" applyAlignment="1">
      <alignment horizontal="center"/>
    </xf>
    <xf numFmtId="0" fontId="8" fillId="0" borderId="0" xfId="0" applyFont="1" applyAlignment="1">
      <alignment horizontal="center" vertical="center"/>
    </xf>
    <xf numFmtId="0" fontId="35" fillId="0" borderId="0" xfId="0" applyFont="1" applyAlignment="1">
      <alignment horizontal="center" vertical="center"/>
    </xf>
    <xf numFmtId="0" fontId="48" fillId="2" borderId="108" xfId="0" applyFont="1" applyFill="1" applyBorder="1" applyAlignment="1">
      <alignment horizontal="center" vertical="center" wrapText="1" readingOrder="1"/>
    </xf>
    <xf numFmtId="0" fontId="2" fillId="0" borderId="132" xfId="0" applyFont="1" applyBorder="1"/>
    <xf numFmtId="0" fontId="47" fillId="22" borderId="117" xfId="0" applyFont="1" applyFill="1" applyBorder="1" applyAlignment="1">
      <alignment horizontal="center" vertical="center" wrapText="1" readingOrder="1"/>
    </xf>
    <xf numFmtId="0" fontId="2" fillId="0" borderId="118" xfId="0" applyFont="1" applyBorder="1"/>
    <xf numFmtId="0" fontId="2" fillId="0" borderId="119" xfId="0" applyFont="1" applyBorder="1"/>
    <xf numFmtId="0" fontId="48" fillId="22" borderId="117" xfId="0" applyFont="1" applyFill="1" applyBorder="1" applyAlignment="1">
      <alignment horizontal="center" vertical="center" wrapText="1" readingOrder="1"/>
    </xf>
    <xf numFmtId="0" fontId="2" fillId="0" borderId="120" xfId="0" applyFont="1" applyBorder="1"/>
    <xf numFmtId="0" fontId="48" fillId="2" borderId="123" xfId="0" applyFont="1" applyFill="1" applyBorder="1" applyAlignment="1">
      <alignment horizontal="center" vertical="center" wrapText="1" readingOrder="1"/>
    </xf>
    <xf numFmtId="0" fontId="2" fillId="0" borderId="127" xfId="0" applyFont="1" applyBorder="1"/>
    <xf numFmtId="0" fontId="2" fillId="0" borderId="129" xfId="0" applyFont="1" applyBorder="1"/>
    <xf numFmtId="0" fontId="48" fillId="2" borderId="124" xfId="0" applyFont="1" applyFill="1" applyBorder="1" applyAlignment="1">
      <alignment horizontal="center" vertical="center" wrapText="1" readingOrder="1"/>
    </xf>
    <xf numFmtId="0" fontId="48" fillId="2" borderId="130" xfId="0" applyFont="1" applyFill="1" applyBorder="1" applyAlignment="1">
      <alignment horizontal="center" vertical="center" wrapText="1" readingOrder="1"/>
    </xf>
    <xf numFmtId="0" fontId="2" fillId="0" borderId="131" xfId="0" applyFont="1" applyBorder="1"/>
    <xf numFmtId="0" fontId="50" fillId="2" borderId="19" xfId="0" applyFont="1" applyFill="1" applyBorder="1" applyAlignment="1">
      <alignment horizontal="left" vertical="center" wrapText="1"/>
    </xf>
    <xf numFmtId="0" fontId="6" fillId="0" borderId="0" xfId="0" applyFont="1"/>
    <xf numFmtId="0" fontId="52" fillId="0" borderId="0" xfId="0" applyFont="1" applyAlignment="1">
      <alignment horizontal="left" vertical="center" wrapText="1"/>
    </xf>
    <xf numFmtId="0" fontId="52" fillId="0" borderId="0" xfId="0" applyFont="1" applyAlignment="1">
      <alignment horizontal="left" vertical="top" wrapText="1"/>
    </xf>
    <xf numFmtId="0" fontId="1" fillId="0" borderId="0" xfId="0" applyFont="1" applyAlignment="1">
      <alignment horizontal="left" vertical="center" wrapText="1"/>
    </xf>
    <xf numFmtId="0" fontId="53" fillId="0" borderId="0" xfId="0" applyFont="1" applyAlignment="1">
      <alignment horizontal="left" vertical="center" wrapText="1"/>
    </xf>
    <xf numFmtId="0" fontId="1" fillId="0" borderId="0" xfId="0" applyFont="1"/>
    <xf numFmtId="0" fontId="1" fillId="0" borderId="0" xfId="0" applyFont="1" applyAlignment="1">
      <alignment horizontal="left" vertical="top" wrapText="1"/>
    </xf>
    <xf numFmtId="0" fontId="54" fillId="3" borderId="138" xfId="0" applyFont="1" applyFill="1" applyBorder="1" applyAlignment="1">
      <alignment horizontal="center" vertical="center" wrapText="1"/>
    </xf>
    <xf numFmtId="0" fontId="2" fillId="0" borderId="139" xfId="0" applyFont="1" applyBorder="1"/>
    <xf numFmtId="0" fontId="2" fillId="0" borderId="140" xfId="0" applyFont="1" applyBorder="1"/>
    <xf numFmtId="0" fontId="9" fillId="0" borderId="52" xfId="0" applyFont="1" applyBorder="1" applyAlignment="1">
      <alignment horizontal="center" vertical="center" wrapText="1"/>
    </xf>
    <xf numFmtId="0" fontId="5" fillId="0" borderId="136" xfId="0" applyFont="1" applyBorder="1" applyAlignment="1">
      <alignment horizontal="center" vertical="center" wrapText="1"/>
    </xf>
    <xf numFmtId="0" fontId="2" fillId="0" borderId="135" xfId="0" applyFont="1" applyBorder="1"/>
    <xf numFmtId="0" fontId="5" fillId="0" borderId="0" xfId="0" applyFont="1" applyAlignment="1">
      <alignment horizontal="center" vertical="center" wrapText="1"/>
    </xf>
    <xf numFmtId="0" fontId="5" fillId="0" borderId="52" xfId="0" applyFont="1" applyBorder="1" applyAlignment="1">
      <alignment horizontal="center" vertical="center" wrapText="1"/>
    </xf>
    <xf numFmtId="0" fontId="2" fillId="0" borderId="137" xfId="0" applyFont="1" applyBorder="1"/>
    <xf numFmtId="0" fontId="3" fillId="0" borderId="1" xfId="0" applyFont="1" applyBorder="1" applyAlignment="1">
      <alignment horizontal="center" vertical="center" wrapText="1"/>
    </xf>
    <xf numFmtId="0" fontId="55" fillId="0" borderId="22" xfId="0" applyFont="1" applyBorder="1" applyAlignment="1">
      <alignment horizontal="center" wrapText="1"/>
    </xf>
    <xf numFmtId="0" fontId="56" fillId="0" borderId="108" xfId="0" applyFont="1" applyBorder="1" applyAlignment="1">
      <alignment horizontal="left" vertical="center" wrapText="1"/>
    </xf>
    <xf numFmtId="0" fontId="55" fillId="0" borderId="108" xfId="0" applyFont="1" applyBorder="1" applyAlignment="1">
      <alignment vertical="center" wrapText="1"/>
    </xf>
    <xf numFmtId="0" fontId="55" fillId="0" borderId="108" xfId="0" applyFont="1" applyBorder="1" applyAlignment="1">
      <alignment horizontal="left" vertical="center" wrapText="1"/>
    </xf>
    <xf numFmtId="0" fontId="5" fillId="0" borderId="0" xfId="0" applyFont="1" applyFill="1"/>
    <xf numFmtId="0" fontId="13" fillId="0" borderId="0" xfId="0" applyFont="1" applyFill="1"/>
    <xf numFmtId="0" fontId="1" fillId="0" borderId="72" xfId="0" applyFont="1" applyBorder="1" applyAlignment="1">
      <alignment horizontal="center" vertical="center"/>
    </xf>
    <xf numFmtId="0" fontId="1" fillId="0" borderId="72" xfId="0" applyFont="1" applyBorder="1" applyAlignment="1">
      <alignment horizontal="center" vertical="center" wrapText="1"/>
    </xf>
    <xf numFmtId="0" fontId="5" fillId="0" borderId="72" xfId="0" applyFont="1" applyBorder="1" applyAlignment="1">
      <alignment horizontal="center" vertical="center"/>
    </xf>
    <xf numFmtId="0" fontId="5" fillId="0" borderId="72" xfId="0" applyFont="1" applyBorder="1"/>
    <xf numFmtId="0" fontId="5" fillId="0" borderId="72" xfId="0" applyFont="1" applyFill="1" applyBorder="1"/>
    <xf numFmtId="0" fontId="5" fillId="0" borderId="72" xfId="0" applyFont="1" applyBorder="1" applyAlignment="1">
      <alignment horizontal="center"/>
    </xf>
    <xf numFmtId="9" fontId="1" fillId="3" borderId="72" xfId="0" applyNumberFormat="1" applyFont="1" applyFill="1" applyBorder="1" applyAlignment="1">
      <alignment vertical="center"/>
    </xf>
    <xf numFmtId="0" fontId="5" fillId="0" borderId="72" xfId="0" applyFont="1" applyBorder="1" applyAlignment="1">
      <alignment vertical="center"/>
    </xf>
    <xf numFmtId="0" fontId="5" fillId="0" borderId="72" xfId="0" applyFont="1" applyBorder="1" applyAlignment="1">
      <alignment horizontal="left" wrapText="1"/>
    </xf>
    <xf numFmtId="0" fontId="1" fillId="0" borderId="45" xfId="0" applyFont="1" applyBorder="1" applyAlignment="1">
      <alignment horizontal="center" vertical="center" wrapText="1"/>
    </xf>
    <xf numFmtId="164" fontId="5" fillId="0" borderId="72" xfId="0" applyNumberFormat="1" applyFont="1" applyBorder="1"/>
    <xf numFmtId="0" fontId="1" fillId="2" borderId="43" xfId="0" applyFont="1" applyFill="1" applyBorder="1" applyAlignment="1">
      <alignment vertical="center" wrapText="1"/>
    </xf>
    <xf numFmtId="0" fontId="3" fillId="10" borderId="43" xfId="0" applyFont="1" applyFill="1" applyBorder="1" applyAlignment="1">
      <alignment vertical="center" wrapText="1"/>
    </xf>
    <xf numFmtId="9" fontId="1" fillId="3" borderId="43" xfId="0" applyNumberFormat="1" applyFont="1" applyFill="1" applyBorder="1" applyAlignment="1">
      <alignment vertical="center" wrapText="1"/>
    </xf>
    <xf numFmtId="0" fontId="1" fillId="0" borderId="43" xfId="0" applyFont="1" applyBorder="1" applyAlignment="1">
      <alignment horizontal="center" vertical="center" textRotation="90"/>
    </xf>
    <xf numFmtId="0" fontId="1" fillId="3" borderId="43" xfId="0" applyFont="1" applyFill="1" applyBorder="1" applyAlignment="1">
      <alignment horizontal="center" vertical="top" wrapText="1"/>
    </xf>
    <xf numFmtId="164" fontId="1" fillId="0" borderId="43" xfId="0" applyNumberFormat="1" applyFont="1" applyBorder="1" applyAlignment="1">
      <alignment horizontal="center" vertical="center" wrapText="1"/>
    </xf>
    <xf numFmtId="0" fontId="1" fillId="0" borderId="141" xfId="0" applyFont="1" applyFill="1" applyBorder="1" applyAlignment="1">
      <alignment horizontal="center" vertical="center"/>
    </xf>
    <xf numFmtId="0" fontId="1" fillId="0" borderId="142" xfId="0" applyFont="1" applyFill="1" applyBorder="1" applyAlignment="1">
      <alignment horizontal="center" vertical="center" wrapText="1"/>
    </xf>
    <xf numFmtId="0" fontId="1" fillId="0" borderId="142" xfId="0" applyFont="1" applyFill="1" applyBorder="1" applyAlignment="1">
      <alignment horizontal="center" vertical="center"/>
    </xf>
    <xf numFmtId="0" fontId="3" fillId="0" borderId="142" xfId="0" applyFont="1" applyFill="1" applyBorder="1" applyAlignment="1">
      <alignment horizontal="center" vertical="center" wrapText="1"/>
    </xf>
    <xf numFmtId="9" fontId="1" fillId="0" borderId="142" xfId="0" applyNumberFormat="1" applyFont="1" applyFill="1" applyBorder="1" applyAlignment="1">
      <alignment vertical="center"/>
    </xf>
    <xf numFmtId="9" fontId="1" fillId="0" borderId="142" xfId="0" applyNumberFormat="1" applyFont="1" applyFill="1" applyBorder="1" applyAlignment="1">
      <alignment horizontal="center" vertical="center" wrapText="1"/>
    </xf>
    <xf numFmtId="0" fontId="3" fillId="0" borderId="142" xfId="0" applyFont="1" applyFill="1" applyBorder="1" applyAlignment="1">
      <alignment horizontal="center" vertical="center"/>
    </xf>
    <xf numFmtId="0" fontId="1" fillId="0" borderId="142" xfId="0" applyFont="1" applyFill="1" applyBorder="1" applyAlignment="1">
      <alignment horizontal="center" vertical="center" textRotation="90"/>
    </xf>
    <xf numFmtId="9" fontId="1" fillId="0" borderId="142" xfId="0" applyNumberFormat="1" applyFont="1" applyFill="1" applyBorder="1" applyAlignment="1">
      <alignment horizontal="center" vertical="center"/>
    </xf>
    <xf numFmtId="165" fontId="1" fillId="0" borderId="142" xfId="0" applyNumberFormat="1" applyFont="1" applyFill="1" applyBorder="1" applyAlignment="1">
      <alignment horizontal="center" vertical="center"/>
    </xf>
    <xf numFmtId="0" fontId="3" fillId="0" borderId="142" xfId="0" applyFont="1" applyFill="1" applyBorder="1" applyAlignment="1">
      <alignment horizontal="center" vertical="center" textRotation="90" wrapText="1"/>
    </xf>
    <xf numFmtId="0" fontId="3" fillId="0" borderId="142" xfId="0" applyFont="1" applyFill="1" applyBorder="1" applyAlignment="1">
      <alignment horizontal="center" vertical="center" textRotation="90"/>
    </xf>
    <xf numFmtId="0" fontId="11" fillId="0" borderId="142" xfId="0" applyFont="1" applyFill="1" applyBorder="1" applyAlignment="1">
      <alignment horizontal="center" vertical="center" wrapText="1"/>
    </xf>
    <xf numFmtId="166" fontId="1" fillId="0" borderId="143" xfId="0" applyNumberFormat="1" applyFont="1" applyBorder="1" applyAlignment="1">
      <alignment horizontal="center" vertical="center" wrapText="1"/>
    </xf>
    <xf numFmtId="0" fontId="1" fillId="0" borderId="144" xfId="0" applyFont="1" applyFill="1" applyBorder="1" applyAlignment="1">
      <alignment horizontal="center" vertical="center"/>
    </xf>
    <xf numFmtId="0" fontId="1" fillId="0" borderId="145" xfId="0" applyFont="1" applyFill="1" applyBorder="1" applyAlignment="1">
      <alignment horizontal="center" vertical="center" wrapText="1"/>
    </xf>
    <xf numFmtId="0" fontId="1" fillId="0" borderId="145" xfId="0" applyFont="1" applyFill="1" applyBorder="1" applyAlignment="1">
      <alignment horizontal="center" vertical="center"/>
    </xf>
    <xf numFmtId="0" fontId="5" fillId="0" borderId="145" xfId="0" applyFont="1" applyFill="1" applyBorder="1" applyAlignment="1">
      <alignment horizontal="center" vertical="center"/>
    </xf>
    <xf numFmtId="0" fontId="5" fillId="0" borderId="145" xfId="0" applyFont="1" applyFill="1" applyBorder="1"/>
    <xf numFmtId="0" fontId="3" fillId="0" borderId="145" xfId="0" applyFont="1" applyFill="1" applyBorder="1" applyAlignment="1">
      <alignment horizontal="center" vertical="center" wrapText="1"/>
    </xf>
    <xf numFmtId="9" fontId="1" fillId="0" borderId="145" xfId="0" applyNumberFormat="1" applyFont="1" applyFill="1" applyBorder="1" applyAlignment="1">
      <alignment vertical="center"/>
    </xf>
    <xf numFmtId="9" fontId="1" fillId="0" borderId="145" xfId="0" applyNumberFormat="1" applyFont="1" applyFill="1" applyBorder="1" applyAlignment="1">
      <alignment horizontal="center" vertical="center" wrapText="1"/>
    </xf>
    <xf numFmtId="0" fontId="3" fillId="0" borderId="145" xfId="0" applyFont="1" applyFill="1" applyBorder="1" applyAlignment="1">
      <alignment horizontal="center" vertical="center"/>
    </xf>
    <xf numFmtId="0" fontId="1" fillId="0" borderId="145" xfId="0" applyFont="1" applyFill="1" applyBorder="1" applyAlignment="1">
      <alignment horizontal="center" vertical="center" textRotation="90"/>
    </xf>
    <xf numFmtId="9" fontId="1" fillId="0" borderId="145" xfId="0" applyNumberFormat="1" applyFont="1" applyFill="1" applyBorder="1" applyAlignment="1">
      <alignment horizontal="center" vertical="center"/>
    </xf>
    <xf numFmtId="165" fontId="1" fillId="0" borderId="145" xfId="0" applyNumberFormat="1" applyFont="1" applyFill="1" applyBorder="1" applyAlignment="1">
      <alignment horizontal="center" vertical="center"/>
    </xf>
    <xf numFmtId="0" fontId="3" fillId="0" borderId="145" xfId="0" applyFont="1" applyFill="1" applyBorder="1" applyAlignment="1">
      <alignment horizontal="center" vertical="center" textRotation="90" wrapText="1"/>
    </xf>
    <xf numFmtId="0" fontId="3" fillId="0" borderId="145" xfId="0" applyFont="1" applyFill="1" applyBorder="1" applyAlignment="1">
      <alignment horizontal="center" vertical="center" textRotation="90"/>
    </xf>
    <xf numFmtId="0" fontId="11" fillId="0" borderId="145" xfId="0" applyFont="1" applyFill="1" applyBorder="1" applyAlignment="1">
      <alignment horizontal="center" vertical="center" wrapText="1"/>
    </xf>
    <xf numFmtId="166" fontId="1" fillId="0" borderId="146" xfId="0" applyNumberFormat="1" applyFont="1" applyBorder="1" applyAlignment="1">
      <alignment horizontal="center" vertical="center" wrapText="1"/>
    </xf>
    <xf numFmtId="0" fontId="1" fillId="0" borderId="144" xfId="0" applyFont="1" applyBorder="1" applyAlignment="1">
      <alignment horizontal="center" vertical="center"/>
    </xf>
    <xf numFmtId="0" fontId="1" fillId="0" borderId="145" xfId="0" applyFont="1" applyFill="1" applyBorder="1" applyAlignment="1">
      <alignment vertical="center" wrapText="1"/>
    </xf>
    <xf numFmtId="0" fontId="5" fillId="0" borderId="145" xfId="0" applyFont="1" applyFill="1" applyBorder="1" applyAlignment="1">
      <alignment horizontal="center" vertical="center" wrapText="1"/>
    </xf>
    <xf numFmtId="0" fontId="1" fillId="0" borderId="147" xfId="0" applyFont="1" applyBorder="1" applyAlignment="1">
      <alignment horizontal="center" vertical="center"/>
    </xf>
    <xf numFmtId="0" fontId="1" fillId="0" borderId="148" xfId="0" applyFont="1" applyFill="1" applyBorder="1" applyAlignment="1">
      <alignment horizontal="center" vertical="center" wrapText="1"/>
    </xf>
    <xf numFmtId="0" fontId="1" fillId="0" borderId="148" xfId="0" applyFont="1" applyFill="1" applyBorder="1" applyAlignment="1">
      <alignment horizontal="center" vertical="center"/>
    </xf>
    <xf numFmtId="0" fontId="1" fillId="0" borderId="148" xfId="0" applyFont="1" applyFill="1" applyBorder="1" applyAlignment="1">
      <alignment vertical="center" wrapText="1"/>
    </xf>
    <xf numFmtId="0" fontId="5" fillId="0" borderId="148" xfId="0" applyFont="1" applyFill="1" applyBorder="1" applyAlignment="1">
      <alignment horizontal="center" vertical="center"/>
    </xf>
    <xf numFmtId="0" fontId="5" fillId="0" borderId="148" xfId="0" applyFont="1" applyFill="1" applyBorder="1" applyAlignment="1">
      <alignment horizontal="center" vertical="center" wrapText="1"/>
    </xf>
    <xf numFmtId="0" fontId="5" fillId="0" borderId="148" xfId="0" applyFont="1" applyFill="1" applyBorder="1"/>
    <xf numFmtId="0" fontId="3" fillId="0" borderId="148" xfId="0" applyFont="1" applyFill="1" applyBorder="1" applyAlignment="1">
      <alignment horizontal="center" vertical="center" wrapText="1"/>
    </xf>
    <xf numFmtId="9" fontId="1" fillId="0" borderId="148" xfId="0" applyNumberFormat="1" applyFont="1" applyFill="1" applyBorder="1" applyAlignment="1">
      <alignment vertical="center"/>
    </xf>
    <xf numFmtId="9" fontId="1" fillId="0" borderId="148" xfId="0" applyNumberFormat="1" applyFont="1" applyFill="1" applyBorder="1" applyAlignment="1">
      <alignment horizontal="center" vertical="center" wrapText="1"/>
    </xf>
    <xf numFmtId="0" fontId="3" fillId="0" borderId="148" xfId="0" applyFont="1" applyFill="1" applyBorder="1" applyAlignment="1">
      <alignment horizontal="center" vertical="center"/>
    </xf>
    <xf numFmtId="0" fontId="1" fillId="0" borderId="148" xfId="0" applyFont="1" applyFill="1" applyBorder="1" applyAlignment="1">
      <alignment horizontal="center" vertical="center" textRotation="90"/>
    </xf>
    <xf numFmtId="9" fontId="1" fillId="0" borderId="148" xfId="0" applyNumberFormat="1" applyFont="1" applyFill="1" applyBorder="1" applyAlignment="1">
      <alignment horizontal="center" vertical="center"/>
    </xf>
    <xf numFmtId="165" fontId="1" fillId="0" borderId="148" xfId="0" applyNumberFormat="1" applyFont="1" applyFill="1" applyBorder="1" applyAlignment="1">
      <alignment horizontal="center" vertical="center"/>
    </xf>
    <xf numFmtId="0" fontId="3" fillId="0" borderId="148" xfId="0" applyFont="1" applyFill="1" applyBorder="1" applyAlignment="1">
      <alignment horizontal="center" vertical="center" textRotation="90" wrapText="1"/>
    </xf>
    <xf numFmtId="0" fontId="3" fillId="0" borderId="148" xfId="0" applyFont="1" applyFill="1" applyBorder="1" applyAlignment="1">
      <alignment horizontal="center" vertical="center" textRotation="90"/>
    </xf>
    <xf numFmtId="0" fontId="11" fillId="0" borderId="148" xfId="0" applyFont="1" applyFill="1" applyBorder="1" applyAlignment="1">
      <alignment horizontal="center" vertical="center" wrapText="1"/>
    </xf>
    <xf numFmtId="166" fontId="1" fillId="0" borderId="149" xfId="0" applyNumberFormat="1" applyFont="1" applyBorder="1" applyAlignment="1">
      <alignment horizontal="center" vertical="center" wrapText="1"/>
    </xf>
    <xf numFmtId="0" fontId="2" fillId="0" borderId="47" xfId="0" applyFont="1" applyBorder="1" applyAlignment="1">
      <alignment horizontal="center"/>
    </xf>
    <xf numFmtId="0" fontId="67" fillId="0" borderId="43" xfId="0" applyFont="1" applyBorder="1" applyAlignment="1">
      <alignment horizontal="center" vertical="center" wrapText="1"/>
    </xf>
    <xf numFmtId="0" fontId="68" fillId="0" borderId="47" xfId="0" applyFont="1" applyBorder="1"/>
    <xf numFmtId="0" fontId="67" fillId="0" borderId="50" xfId="0" applyFont="1" applyBorder="1" applyAlignment="1">
      <alignment horizontal="center" vertical="center" wrapText="1"/>
    </xf>
    <xf numFmtId="0" fontId="67" fillId="0" borderId="44" xfId="0" applyFont="1" applyBorder="1" applyAlignment="1">
      <alignment horizontal="center" vertical="center" wrapText="1"/>
    </xf>
    <xf numFmtId="0" fontId="67" fillId="0" borderId="49" xfId="0" applyFont="1" applyBorder="1" applyAlignment="1">
      <alignment horizontal="center" vertical="center" wrapText="1"/>
    </xf>
    <xf numFmtId="0" fontId="67" fillId="0" borderId="54" xfId="0" applyFont="1" applyBorder="1" applyAlignment="1">
      <alignment horizontal="center" vertical="center" wrapText="1"/>
    </xf>
    <xf numFmtId="0" fontId="67" fillId="0" borderId="55" xfId="0" applyFont="1" applyBorder="1" applyAlignment="1">
      <alignment horizontal="center" vertical="center" wrapText="1"/>
    </xf>
    <xf numFmtId="0" fontId="67" fillId="3" borderId="55" xfId="0" applyFont="1" applyFill="1" applyBorder="1" applyAlignment="1">
      <alignment horizontal="center" vertical="top" wrapText="1"/>
    </xf>
    <xf numFmtId="0" fontId="67" fillId="3" borderId="44" xfId="0" applyFont="1" applyFill="1" applyBorder="1" applyAlignment="1">
      <alignment horizontal="center" vertical="center" wrapText="1"/>
    </xf>
    <xf numFmtId="0" fontId="67" fillId="3" borderId="54" xfId="0" applyFont="1" applyFill="1" applyBorder="1" applyAlignment="1">
      <alignment horizontal="center" vertical="center" wrapText="1"/>
    </xf>
    <xf numFmtId="0" fontId="67" fillId="3" borderId="55" xfId="0" applyFont="1" applyFill="1" applyBorder="1" applyAlignment="1">
      <alignment horizontal="center" vertical="center" wrapText="1"/>
    </xf>
    <xf numFmtId="0" fontId="67" fillId="0" borderId="43" xfId="0" applyFont="1" applyBorder="1" applyAlignment="1">
      <alignment horizontal="center" vertical="center" wrapText="1"/>
    </xf>
    <xf numFmtId="0" fontId="67" fillId="0" borderId="142" xfId="0" applyFont="1" applyBorder="1" applyAlignment="1">
      <alignment horizontal="center" vertical="center" wrapText="1"/>
    </xf>
    <xf numFmtId="0" fontId="67" fillId="0" borderId="145" xfId="0" applyFont="1" applyBorder="1" applyAlignment="1">
      <alignment horizontal="center" vertical="center" wrapText="1"/>
    </xf>
    <xf numFmtId="0" fontId="67" fillId="0" borderId="148" xfId="0" applyFont="1" applyBorder="1" applyAlignment="1">
      <alignment horizontal="center" vertical="center" wrapText="1"/>
    </xf>
  </cellXfs>
  <cellStyles count="1">
    <cellStyle name="Normal" xfId="0" builtinId="0"/>
  </cellStyles>
  <dxfs count="132">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31"/>
      <tableStyleElement type="firstRowStripe" dxfId="130"/>
      <tableStyleElement type="secondRowStripe" dxfId="1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8.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11</xdr:row>
      <xdr:rowOff>9525</xdr:rowOff>
    </xdr:from>
    <xdr:ext cx="5238750" cy="1752600"/>
    <xdr:pic>
      <xdr:nvPicPr>
        <xdr:cNvPr id="3" name="image3.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22</xdr:row>
      <xdr:rowOff>19050</xdr:rowOff>
    </xdr:from>
    <xdr:ext cx="5448300" cy="4591050"/>
    <xdr:pic>
      <xdr:nvPicPr>
        <xdr:cNvPr id="4" name="image6.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21</xdr:row>
      <xdr:rowOff>133350</xdr:rowOff>
    </xdr:from>
    <xdr:ext cx="4429125" cy="5981700"/>
    <xdr:pic>
      <xdr:nvPicPr>
        <xdr:cNvPr id="5" name="image10.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53</xdr:row>
      <xdr:rowOff>38100</xdr:rowOff>
    </xdr:from>
    <xdr:ext cx="4448175" cy="1304925"/>
    <xdr:pic>
      <xdr:nvPicPr>
        <xdr:cNvPr id="6" name="image4.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22</xdr:row>
      <xdr:rowOff>19050</xdr:rowOff>
    </xdr:from>
    <xdr:ext cx="4333875" cy="3133725"/>
    <xdr:pic>
      <xdr:nvPicPr>
        <xdr:cNvPr id="7" name="image15.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62</xdr:row>
      <xdr:rowOff>180975</xdr:rowOff>
    </xdr:from>
    <xdr:ext cx="4495800" cy="1390650"/>
    <xdr:pic>
      <xdr:nvPicPr>
        <xdr:cNvPr id="8" name="image12.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3.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65</xdr:row>
      <xdr:rowOff>0</xdr:rowOff>
    </xdr:from>
    <xdr:ext cx="6981825" cy="4010025"/>
    <xdr:pic>
      <xdr:nvPicPr>
        <xdr:cNvPr id="10" name="image11.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16</xdr:col>
      <xdr:colOff>600075</xdr:colOff>
      <xdr:row>10</xdr:row>
      <xdr:rowOff>542925</xdr:rowOff>
    </xdr:from>
    <xdr:ext cx="4638675" cy="4295775"/>
    <xdr:pic>
      <xdr:nvPicPr>
        <xdr:cNvPr id="11" name="image9.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962025</xdr:colOff>
      <xdr:row>1</xdr:row>
      <xdr:rowOff>190500</xdr:rowOff>
    </xdr:from>
    <xdr:ext cx="6791325" cy="5476875"/>
    <xdr:pic>
      <xdr:nvPicPr>
        <xdr:cNvPr id="2" name="image14.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38100</xdr:colOff>
      <xdr:row>2</xdr:row>
      <xdr:rowOff>95250</xdr:rowOff>
    </xdr:from>
    <xdr:ext cx="9096375" cy="4543425"/>
    <xdr:pic>
      <xdr:nvPicPr>
        <xdr:cNvPr id="3" name="image7.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8</xdr:col>
      <xdr:colOff>95250</xdr:colOff>
      <xdr:row>25</xdr:row>
      <xdr:rowOff>152400</xdr:rowOff>
    </xdr:from>
    <xdr:ext cx="9010650" cy="1943100"/>
    <xdr:pic>
      <xdr:nvPicPr>
        <xdr:cNvPr id="4" name="image5.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L994"/>
  <sheetViews>
    <sheetView showGridLines="0" tabSelected="1" zoomScale="55" zoomScaleNormal="55" workbookViewId="0">
      <pane ySplit="27" topLeftCell="A50" activePane="bottomLeft" state="frozen"/>
      <selection pane="bottomLeft" activeCell="A55" sqref="A55"/>
    </sheetView>
  </sheetViews>
  <sheetFormatPr baseColWidth="10" defaultColWidth="12.625" defaultRowHeight="15" customHeight="1"/>
  <cols>
    <col min="1" max="1" width="8.875" customWidth="1"/>
    <col min="2" max="2" width="16.375" customWidth="1"/>
    <col min="3" max="3" width="25.125" customWidth="1"/>
    <col min="4" max="4" width="26.375" customWidth="1"/>
    <col min="5" max="5" width="22.625" hidden="1" customWidth="1"/>
    <col min="6" max="6" width="28.375" customWidth="1"/>
    <col min="7" max="7" width="34.375" customWidth="1"/>
    <col min="8" max="11" width="10.125" hidden="1" customWidth="1"/>
    <col min="12" max="13" width="20.125" customWidth="1"/>
    <col min="14" max="14" width="14.5" customWidth="1"/>
    <col min="15" max="15" width="5.5" customWidth="1"/>
    <col min="16" max="16" width="27.875" customWidth="1"/>
    <col min="17" max="17" width="26.75" customWidth="1"/>
    <col min="18" max="18" width="15.375" customWidth="1"/>
    <col min="19" max="19" width="5.5" customWidth="1"/>
    <col min="20" max="20" width="14" customWidth="1"/>
    <col min="21" max="21" width="5.125" customWidth="1"/>
    <col min="22" max="22" width="27.125" customWidth="1"/>
    <col min="23" max="23" width="13.25" customWidth="1"/>
    <col min="24" max="24" width="6" customWidth="1"/>
    <col min="25" max="25" width="4.375" customWidth="1"/>
    <col min="26" max="26" width="4.875" customWidth="1"/>
    <col min="27" max="27" width="6.25" customWidth="1"/>
    <col min="28" max="28" width="5.875" customWidth="1"/>
    <col min="29" max="29" width="6.625" customWidth="1"/>
    <col min="30" max="30" width="33.5" customWidth="1"/>
    <col min="31" max="31" width="7.625" customWidth="1"/>
    <col min="32" max="32" width="9.125" customWidth="1"/>
    <col min="33" max="33" width="8.125" customWidth="1"/>
    <col min="34" max="34" width="8" customWidth="1"/>
    <col min="35" max="35" width="8.625" customWidth="1"/>
    <col min="36" max="36" width="6.375" customWidth="1"/>
    <col min="37" max="37" width="17.875" customWidth="1"/>
    <col min="38" max="38" width="26.875" customWidth="1"/>
    <col min="39" max="40" width="16.5" customWidth="1"/>
    <col min="41" max="41" width="13" hidden="1" customWidth="1"/>
    <col min="42" max="42" width="16.25" hidden="1" customWidth="1"/>
    <col min="43" max="43" width="18.375" hidden="1" customWidth="1"/>
    <col min="44" max="44" width="15.125" customWidth="1"/>
    <col min="45" max="63" width="10" customWidth="1"/>
  </cols>
  <sheetData>
    <row r="1" spans="1:63" ht="33.75" hidden="1" customHeight="1">
      <c r="A1" s="360"/>
      <c r="B1" s="361"/>
      <c r="C1" s="361"/>
      <c r="D1" s="361"/>
      <c r="E1" s="361"/>
      <c r="F1" s="361"/>
      <c r="G1" s="362"/>
      <c r="H1" s="369" t="s">
        <v>0</v>
      </c>
      <c r="I1" s="370"/>
      <c r="J1" s="370"/>
      <c r="K1" s="370"/>
      <c r="L1" s="370"/>
      <c r="M1" s="370"/>
      <c r="N1" s="370"/>
      <c r="O1" s="370"/>
      <c r="P1" s="370"/>
      <c r="Q1" s="370"/>
      <c r="R1" s="370"/>
      <c r="S1" s="370"/>
      <c r="T1" s="370"/>
      <c r="U1" s="370"/>
      <c r="V1" s="370"/>
      <c r="W1" s="370"/>
      <c r="X1" s="370"/>
      <c r="Y1" s="370"/>
      <c r="Z1" s="370"/>
      <c r="AA1" s="370"/>
      <c r="AB1" s="370"/>
      <c r="AC1" s="370"/>
      <c r="AD1" s="371"/>
      <c r="AE1" s="372" t="s">
        <v>1</v>
      </c>
      <c r="AF1" s="370"/>
      <c r="AG1" s="370"/>
      <c r="AH1" s="370"/>
      <c r="AI1" s="370"/>
      <c r="AJ1" s="370"/>
      <c r="AK1" s="370"/>
      <c r="AL1" s="370"/>
      <c r="AM1" s="370"/>
      <c r="AN1" s="371"/>
      <c r="AO1" s="1"/>
      <c r="AP1" s="1"/>
      <c r="AQ1" s="1"/>
      <c r="AR1" s="1"/>
      <c r="AS1" s="1"/>
      <c r="AT1" s="1"/>
      <c r="AU1" s="1"/>
      <c r="AV1" s="1"/>
      <c r="AW1" s="1"/>
      <c r="AX1" s="1"/>
      <c r="AY1" s="1"/>
      <c r="AZ1" s="2"/>
      <c r="BA1" s="2"/>
      <c r="BB1" s="2"/>
      <c r="BC1" s="2"/>
      <c r="BD1" s="2"/>
      <c r="BE1" s="2"/>
      <c r="BF1" s="2"/>
      <c r="BG1" s="2"/>
      <c r="BH1" s="2"/>
      <c r="BI1" s="2"/>
      <c r="BJ1" s="2"/>
      <c r="BK1" s="2"/>
    </row>
    <row r="2" spans="1:63" ht="25.5" hidden="1" customHeight="1">
      <c r="A2" s="363"/>
      <c r="B2" s="364"/>
      <c r="C2" s="364"/>
      <c r="D2" s="364"/>
      <c r="E2" s="364"/>
      <c r="F2" s="364"/>
      <c r="G2" s="365"/>
      <c r="H2" s="373" t="s">
        <v>2</v>
      </c>
      <c r="I2" s="374"/>
      <c r="J2" s="374"/>
      <c r="K2" s="374"/>
      <c r="L2" s="374"/>
      <c r="M2" s="374"/>
      <c r="N2" s="374"/>
      <c r="O2" s="374"/>
      <c r="P2" s="374"/>
      <c r="Q2" s="374"/>
      <c r="R2" s="374"/>
      <c r="S2" s="374"/>
      <c r="T2" s="374"/>
      <c r="U2" s="374"/>
      <c r="V2" s="374"/>
      <c r="W2" s="374"/>
      <c r="X2" s="374"/>
      <c r="Y2" s="374"/>
      <c r="Z2" s="374"/>
      <c r="AA2" s="374"/>
      <c r="AB2" s="374"/>
      <c r="AC2" s="374"/>
      <c r="AD2" s="375"/>
      <c r="AE2" s="376" t="s">
        <v>3</v>
      </c>
      <c r="AF2" s="374"/>
      <c r="AG2" s="374"/>
      <c r="AH2" s="374"/>
      <c r="AI2" s="374"/>
      <c r="AJ2" s="374"/>
      <c r="AK2" s="374"/>
      <c r="AL2" s="374"/>
      <c r="AM2" s="374"/>
      <c r="AN2" s="375"/>
      <c r="AO2" s="1"/>
      <c r="AP2" s="1"/>
      <c r="AQ2" s="1"/>
      <c r="AR2" s="1"/>
      <c r="AS2" s="1"/>
      <c r="AT2" s="1"/>
      <c r="AU2" s="1"/>
      <c r="AV2" s="1"/>
      <c r="AW2" s="1"/>
      <c r="AX2" s="1"/>
      <c r="AY2" s="1"/>
      <c r="AZ2" s="2"/>
      <c r="BA2" s="2"/>
      <c r="BB2" s="2"/>
      <c r="BC2" s="2"/>
      <c r="BD2" s="2"/>
      <c r="BE2" s="2"/>
      <c r="BF2" s="2"/>
      <c r="BG2" s="2"/>
      <c r="BH2" s="2"/>
      <c r="BI2" s="2"/>
      <c r="BJ2" s="2"/>
      <c r="BK2" s="2"/>
    </row>
    <row r="3" spans="1:63" ht="24" hidden="1" customHeight="1">
      <c r="A3" s="366"/>
      <c r="B3" s="367"/>
      <c r="C3" s="367"/>
      <c r="D3" s="367"/>
      <c r="E3" s="367"/>
      <c r="F3" s="367"/>
      <c r="G3" s="368"/>
      <c r="H3" s="373" t="s">
        <v>4</v>
      </c>
      <c r="I3" s="374"/>
      <c r="J3" s="374"/>
      <c r="K3" s="374"/>
      <c r="L3" s="374"/>
      <c r="M3" s="374"/>
      <c r="N3" s="374"/>
      <c r="O3" s="374"/>
      <c r="P3" s="374"/>
      <c r="Q3" s="374"/>
      <c r="R3" s="374"/>
      <c r="S3" s="374"/>
      <c r="T3" s="374"/>
      <c r="U3" s="374"/>
      <c r="V3" s="374"/>
      <c r="W3" s="374"/>
      <c r="X3" s="374"/>
      <c r="Y3" s="374"/>
      <c r="Z3" s="374"/>
      <c r="AA3" s="374"/>
      <c r="AB3" s="374"/>
      <c r="AC3" s="374"/>
      <c r="AD3" s="375"/>
      <c r="AE3" s="376" t="s">
        <v>5</v>
      </c>
      <c r="AF3" s="374"/>
      <c r="AG3" s="374"/>
      <c r="AH3" s="374"/>
      <c r="AI3" s="374"/>
      <c r="AJ3" s="374"/>
      <c r="AK3" s="374"/>
      <c r="AL3" s="374"/>
      <c r="AM3" s="374"/>
      <c r="AN3" s="375"/>
      <c r="AO3" s="1"/>
      <c r="AP3" s="1"/>
      <c r="AQ3" s="1"/>
      <c r="AR3" s="1"/>
      <c r="AS3" s="1"/>
      <c r="AT3" s="1"/>
      <c r="AU3" s="1"/>
      <c r="AV3" s="1"/>
      <c r="AW3" s="1"/>
      <c r="AX3" s="1"/>
      <c r="AY3" s="1"/>
      <c r="AZ3" s="2"/>
      <c r="BA3" s="2"/>
      <c r="BB3" s="2"/>
      <c r="BC3" s="2"/>
      <c r="BD3" s="2"/>
      <c r="BE3" s="2"/>
      <c r="BF3" s="2"/>
      <c r="BG3" s="2"/>
      <c r="BH3" s="2"/>
      <c r="BI3" s="2"/>
      <c r="BJ3" s="2"/>
      <c r="BK3" s="2"/>
    </row>
    <row r="4" spans="1:63" ht="13.5" hidden="1" customHeight="1">
      <c r="A4" s="3"/>
      <c r="B4" s="3"/>
      <c r="C4" s="3"/>
      <c r="D4" s="3"/>
      <c r="E4" s="3"/>
      <c r="F4" s="3"/>
      <c r="G4" s="3"/>
      <c r="H4" s="4"/>
      <c r="I4" s="4"/>
      <c r="J4" s="4"/>
      <c r="K4" s="4"/>
      <c r="L4" s="1"/>
      <c r="M4" s="1"/>
      <c r="N4" s="1"/>
      <c r="O4" s="5"/>
      <c r="P4" s="1"/>
      <c r="Q4" s="1"/>
      <c r="R4" s="1"/>
      <c r="S4" s="1"/>
      <c r="T4" s="1"/>
      <c r="U4" s="1"/>
      <c r="V4" s="1"/>
      <c r="W4" s="6"/>
      <c r="X4" s="6"/>
      <c r="Y4" s="6"/>
      <c r="Z4" s="6"/>
      <c r="AA4" s="6"/>
      <c r="AB4" s="6"/>
      <c r="AC4" s="6"/>
      <c r="AD4" s="6"/>
      <c r="AE4" s="6"/>
      <c r="AF4" s="6"/>
      <c r="AG4" s="6"/>
      <c r="AH4" s="6"/>
      <c r="AI4" s="6"/>
      <c r="AJ4" s="6"/>
      <c r="AK4" s="1"/>
      <c r="AL4" s="7"/>
      <c r="AM4" s="1"/>
      <c r="AN4" s="8"/>
      <c r="AO4" s="1"/>
      <c r="AP4" s="1"/>
      <c r="AQ4" s="1"/>
      <c r="AR4" s="1"/>
      <c r="AS4" s="1"/>
      <c r="AT4" s="1"/>
      <c r="AU4" s="1"/>
      <c r="AV4" s="1"/>
      <c r="AW4" s="1"/>
      <c r="AX4" s="1"/>
      <c r="AY4" s="1"/>
      <c r="AZ4" s="2"/>
      <c r="BA4" s="2"/>
      <c r="BB4" s="2"/>
      <c r="BC4" s="2"/>
      <c r="BD4" s="2"/>
      <c r="BE4" s="2"/>
      <c r="BF4" s="2"/>
      <c r="BG4" s="2"/>
      <c r="BH4" s="2"/>
      <c r="BI4" s="2"/>
      <c r="BJ4" s="2"/>
      <c r="BK4" s="2"/>
    </row>
    <row r="5" spans="1:63" ht="19.5" hidden="1" customHeight="1">
      <c r="A5" s="377" t="s">
        <v>6</v>
      </c>
      <c r="B5" s="374"/>
      <c r="C5" s="375"/>
      <c r="D5" s="378" t="s">
        <v>7</v>
      </c>
      <c r="E5" s="374"/>
      <c r="F5" s="375"/>
      <c r="G5" s="9" t="s">
        <v>8</v>
      </c>
      <c r="H5" s="4"/>
      <c r="I5" s="4"/>
      <c r="J5" s="4"/>
      <c r="K5" s="4"/>
      <c r="L5" s="1"/>
      <c r="M5" s="1"/>
      <c r="N5" s="1"/>
      <c r="O5" s="5"/>
      <c r="P5" s="1"/>
      <c r="Q5" s="1"/>
      <c r="R5" s="1"/>
      <c r="S5" s="1"/>
      <c r="T5" s="1"/>
      <c r="U5" s="1"/>
      <c r="V5" s="1"/>
      <c r="W5" s="6"/>
      <c r="X5" s="6"/>
      <c r="Y5" s="6"/>
      <c r="Z5" s="6"/>
      <c r="AA5" s="6"/>
      <c r="AB5" s="6"/>
      <c r="AC5" s="6"/>
      <c r="AD5" s="6"/>
      <c r="AE5" s="6"/>
      <c r="AF5" s="6"/>
      <c r="AG5" s="6"/>
      <c r="AH5" s="6"/>
      <c r="AI5" s="6"/>
      <c r="AJ5" s="6"/>
      <c r="AK5" s="1"/>
      <c r="AL5" s="7"/>
      <c r="AM5" s="1"/>
      <c r="AN5" s="8"/>
      <c r="AO5" s="1"/>
      <c r="AP5" s="1"/>
      <c r="AQ5" s="1"/>
      <c r="AR5" s="1"/>
      <c r="AS5" s="1"/>
      <c r="AT5" s="1"/>
      <c r="AU5" s="1"/>
      <c r="AV5" s="1"/>
      <c r="AW5" s="1"/>
      <c r="AX5" s="1"/>
      <c r="AY5" s="1"/>
      <c r="AZ5" s="2"/>
      <c r="BA5" s="2"/>
      <c r="BB5" s="2"/>
      <c r="BC5" s="2"/>
      <c r="BD5" s="2"/>
      <c r="BE5" s="2"/>
      <c r="BF5" s="2"/>
      <c r="BG5" s="2"/>
      <c r="BH5" s="2"/>
      <c r="BI5" s="2"/>
      <c r="BJ5" s="2"/>
      <c r="BK5" s="2"/>
    </row>
    <row r="6" spans="1:63" ht="13.5" hidden="1" customHeight="1">
      <c r="A6" s="10"/>
      <c r="B6" s="11"/>
      <c r="C6" s="12"/>
      <c r="D6" s="11"/>
      <c r="E6" s="13"/>
      <c r="F6" s="14"/>
      <c r="G6" s="14"/>
      <c r="H6" s="14"/>
      <c r="I6" s="14"/>
      <c r="J6" s="14"/>
      <c r="K6" s="14"/>
      <c r="L6" s="15"/>
      <c r="M6" s="15"/>
      <c r="N6" s="14"/>
      <c r="O6" s="16"/>
      <c r="P6" s="14"/>
      <c r="Q6" s="14"/>
      <c r="R6" s="14"/>
      <c r="S6" s="14"/>
      <c r="T6" s="15"/>
      <c r="U6" s="17"/>
      <c r="V6" s="14"/>
      <c r="W6" s="18"/>
      <c r="X6" s="13"/>
      <c r="Y6" s="13"/>
      <c r="Z6" s="13"/>
      <c r="AA6" s="13"/>
      <c r="AB6" s="13"/>
      <c r="AC6" s="13"/>
      <c r="AD6" s="19"/>
      <c r="AE6" s="13"/>
      <c r="AF6" s="13"/>
      <c r="AG6" s="13"/>
      <c r="AH6" s="19"/>
      <c r="AI6" s="13"/>
      <c r="AJ6" s="13"/>
      <c r="AK6" s="14"/>
      <c r="AL6" s="20"/>
      <c r="AM6" s="21"/>
      <c r="AN6" s="22"/>
      <c r="AO6" s="14"/>
      <c r="AP6" s="14"/>
      <c r="AQ6" s="14"/>
      <c r="AR6" s="23"/>
      <c r="AS6" s="23"/>
      <c r="AT6" s="23"/>
      <c r="AU6" s="23"/>
      <c r="AV6" s="23"/>
      <c r="AW6" s="23"/>
      <c r="AX6" s="23"/>
      <c r="AY6" s="23"/>
      <c r="AZ6" s="23"/>
      <c r="BA6" s="23"/>
      <c r="BB6" s="23"/>
      <c r="BC6" s="23"/>
      <c r="BD6" s="23"/>
      <c r="BE6" s="23"/>
      <c r="BF6" s="23"/>
      <c r="BG6" s="23"/>
      <c r="BH6" s="23"/>
    </row>
    <row r="7" spans="1:63" ht="13.5" hidden="1" customHeight="1">
      <c r="A7" s="10"/>
      <c r="B7" s="11"/>
      <c r="C7" s="12"/>
      <c r="D7" s="11"/>
      <c r="E7" s="13"/>
      <c r="F7" s="14"/>
      <c r="G7" s="14"/>
      <c r="H7" s="14"/>
      <c r="I7" s="14"/>
      <c r="J7" s="14"/>
      <c r="K7" s="14"/>
      <c r="L7" s="15"/>
      <c r="M7" s="15"/>
      <c r="N7" s="14"/>
      <c r="O7" s="16"/>
      <c r="P7" s="14"/>
      <c r="Q7" s="14"/>
      <c r="R7" s="14"/>
      <c r="S7" s="14"/>
      <c r="T7" s="15"/>
      <c r="U7" s="17"/>
      <c r="V7" s="14"/>
      <c r="W7" s="18"/>
      <c r="X7" s="13"/>
      <c r="Y7" s="13"/>
      <c r="Z7" s="13"/>
      <c r="AA7" s="13"/>
      <c r="AB7" s="13"/>
      <c r="AC7" s="13"/>
      <c r="AD7" s="19"/>
      <c r="AE7" s="13"/>
      <c r="AF7" s="13"/>
      <c r="AG7" s="13"/>
      <c r="AH7" s="19"/>
      <c r="AI7" s="13"/>
      <c r="AJ7" s="13"/>
      <c r="AK7" s="14"/>
      <c r="AL7" s="20"/>
      <c r="AM7" s="21"/>
      <c r="AN7" s="22"/>
      <c r="AO7" s="14"/>
      <c r="AP7" s="14"/>
      <c r="AQ7" s="14"/>
      <c r="AR7" s="23"/>
      <c r="AS7" s="23"/>
      <c r="AT7" s="23"/>
      <c r="AU7" s="23"/>
      <c r="AV7" s="23"/>
      <c r="AW7" s="23"/>
      <c r="AX7" s="23"/>
      <c r="AY7" s="23"/>
      <c r="AZ7" s="23"/>
      <c r="BA7" s="23"/>
      <c r="BB7" s="23"/>
      <c r="BC7" s="23"/>
      <c r="BD7" s="23"/>
      <c r="BE7" s="23"/>
      <c r="BF7" s="23"/>
      <c r="BG7" s="23"/>
      <c r="BH7" s="23"/>
    </row>
    <row r="8" spans="1:63" ht="13.5" hidden="1" customHeight="1">
      <c r="A8" s="10"/>
      <c r="B8" s="11"/>
      <c r="C8" s="12"/>
      <c r="D8" s="11"/>
      <c r="E8" s="13"/>
      <c r="F8" s="14"/>
      <c r="G8" s="14"/>
      <c r="H8" s="14"/>
      <c r="I8" s="14"/>
      <c r="J8" s="14"/>
      <c r="K8" s="14"/>
      <c r="L8" s="15"/>
      <c r="M8" s="15"/>
      <c r="N8" s="14"/>
      <c r="O8" s="16"/>
      <c r="P8" s="14"/>
      <c r="Q8" s="14"/>
      <c r="R8" s="14"/>
      <c r="S8" s="14"/>
      <c r="T8" s="15"/>
      <c r="U8" s="17"/>
      <c r="V8" s="14"/>
      <c r="W8" s="18"/>
      <c r="X8" s="13"/>
      <c r="Y8" s="13"/>
      <c r="Z8" s="13"/>
      <c r="AA8" s="13"/>
      <c r="AB8" s="13"/>
      <c r="AC8" s="13"/>
      <c r="AD8" s="19"/>
      <c r="AE8" s="13"/>
      <c r="AF8" s="13"/>
      <c r="AG8" s="13"/>
      <c r="AH8" s="19"/>
      <c r="AI8" s="13"/>
      <c r="AJ8" s="13"/>
      <c r="AK8" s="14"/>
      <c r="AL8" s="20"/>
      <c r="AM8" s="21"/>
      <c r="AN8" s="22"/>
      <c r="AO8" s="14"/>
      <c r="AP8" s="14"/>
      <c r="AQ8" s="14"/>
      <c r="AR8" s="23"/>
      <c r="AS8" s="23"/>
      <c r="AT8" s="23"/>
      <c r="AU8" s="23"/>
      <c r="AV8" s="23"/>
      <c r="AW8" s="23"/>
      <c r="AX8" s="23"/>
      <c r="AY8" s="23"/>
      <c r="AZ8" s="23"/>
      <c r="BA8" s="23"/>
      <c r="BB8" s="23"/>
      <c r="BC8" s="23"/>
      <c r="BD8" s="23"/>
      <c r="BE8" s="23"/>
      <c r="BF8" s="23"/>
      <c r="BG8" s="23"/>
      <c r="BH8" s="23"/>
    </row>
    <row r="9" spans="1:63" hidden="1">
      <c r="A9" s="10"/>
      <c r="B9" s="11"/>
      <c r="C9" s="379" t="s">
        <v>9</v>
      </c>
      <c r="D9" s="380"/>
      <c r="E9" s="380"/>
      <c r="F9" s="380"/>
      <c r="G9" s="380"/>
      <c r="H9" s="380"/>
      <c r="I9" s="380"/>
      <c r="J9" s="380"/>
      <c r="K9" s="380"/>
      <c r="L9" s="380"/>
      <c r="M9" s="380"/>
      <c r="N9" s="380"/>
      <c r="O9" s="380"/>
      <c r="P9" s="381"/>
      <c r="Q9" s="23"/>
      <c r="R9" s="23"/>
      <c r="T9" s="379" t="s">
        <v>10</v>
      </c>
      <c r="U9" s="380"/>
      <c r="V9" s="380"/>
      <c r="W9" s="380"/>
      <c r="X9" s="380"/>
      <c r="Y9" s="380"/>
      <c r="Z9" s="380"/>
      <c r="AA9" s="380"/>
      <c r="AB9" s="380"/>
      <c r="AC9" s="380"/>
      <c r="AD9" s="380"/>
      <c r="AE9" s="380"/>
      <c r="AF9" s="380"/>
      <c r="AG9" s="380"/>
      <c r="AH9" s="380"/>
      <c r="AI9" s="381"/>
      <c r="AJ9" s="24"/>
      <c r="AK9" s="25"/>
      <c r="AL9" s="26"/>
      <c r="AM9" s="25"/>
      <c r="AN9" s="27"/>
      <c r="AO9" s="25"/>
      <c r="AP9" s="25"/>
      <c r="AQ9" s="25"/>
      <c r="AR9" s="23"/>
      <c r="AS9" s="23"/>
      <c r="AT9" s="23"/>
      <c r="AU9" s="23"/>
      <c r="AV9" s="23"/>
      <c r="AW9" s="23"/>
      <c r="AX9" s="23"/>
      <c r="AY9" s="23"/>
      <c r="AZ9" s="23"/>
      <c r="BA9" s="23"/>
      <c r="BB9" s="23"/>
      <c r="BC9" s="23"/>
      <c r="BD9" s="23"/>
      <c r="BE9" s="23"/>
      <c r="BF9" s="23"/>
      <c r="BG9" s="23"/>
      <c r="BH9" s="23"/>
    </row>
    <row r="10" spans="1:63" ht="73.5" hidden="1" customHeight="1">
      <c r="A10" s="10"/>
      <c r="B10" s="11"/>
      <c r="C10" s="386" t="s">
        <v>11</v>
      </c>
      <c r="D10" s="371"/>
      <c r="E10" s="382" t="s">
        <v>12</v>
      </c>
      <c r="F10" s="370"/>
      <c r="G10" s="370"/>
      <c r="H10" s="370"/>
      <c r="I10" s="370"/>
      <c r="J10" s="370"/>
      <c r="K10" s="370"/>
      <c r="L10" s="370"/>
      <c r="M10" s="370"/>
      <c r="N10" s="370"/>
      <c r="O10" s="370"/>
      <c r="P10" s="371"/>
      <c r="Q10" s="23"/>
      <c r="R10" s="23"/>
      <c r="S10" s="23"/>
      <c r="T10" s="383" t="s">
        <v>13</v>
      </c>
      <c r="U10" s="370"/>
      <c r="V10" s="384"/>
      <c r="W10" s="385" t="s">
        <v>14</v>
      </c>
      <c r="X10" s="370"/>
      <c r="Y10" s="370"/>
      <c r="Z10" s="370"/>
      <c r="AA10" s="370"/>
      <c r="AB10" s="370"/>
      <c r="AC10" s="370"/>
      <c r="AD10" s="370"/>
      <c r="AE10" s="370"/>
      <c r="AF10" s="370"/>
      <c r="AG10" s="370"/>
      <c r="AH10" s="370"/>
      <c r="AI10" s="371"/>
      <c r="AJ10" s="28"/>
      <c r="AK10" s="29"/>
      <c r="AL10" s="30"/>
      <c r="AM10" s="29"/>
      <c r="AN10" s="31"/>
      <c r="AO10" s="29"/>
      <c r="AP10" s="29"/>
      <c r="AQ10" s="29"/>
      <c r="AR10" s="23"/>
      <c r="AS10" s="23"/>
      <c r="AT10" s="23"/>
      <c r="AU10" s="23"/>
      <c r="AV10" s="23"/>
      <c r="AW10" s="23"/>
      <c r="AX10" s="23"/>
      <c r="AY10" s="23"/>
      <c r="AZ10" s="23"/>
      <c r="BA10" s="23"/>
      <c r="BB10" s="23"/>
      <c r="BC10" s="23"/>
      <c r="BD10" s="23"/>
      <c r="BE10" s="23"/>
      <c r="BF10" s="23"/>
      <c r="BG10" s="23"/>
      <c r="BH10" s="23"/>
    </row>
    <row r="11" spans="1:63" ht="86.25" hidden="1" customHeight="1">
      <c r="A11" s="10"/>
      <c r="B11" s="11"/>
      <c r="C11" s="386" t="s">
        <v>15</v>
      </c>
      <c r="D11" s="371"/>
      <c r="E11" s="382" t="s">
        <v>16</v>
      </c>
      <c r="F11" s="370"/>
      <c r="G11" s="370"/>
      <c r="H11" s="370"/>
      <c r="I11" s="370"/>
      <c r="J11" s="370"/>
      <c r="K11" s="370"/>
      <c r="L11" s="370"/>
      <c r="M11" s="370"/>
      <c r="N11" s="370"/>
      <c r="O11" s="370"/>
      <c r="P11" s="371"/>
      <c r="Q11" s="23"/>
      <c r="R11" s="23"/>
      <c r="S11" s="23"/>
      <c r="T11" s="383" t="s">
        <v>17</v>
      </c>
      <c r="U11" s="370"/>
      <c r="V11" s="384"/>
      <c r="W11" s="385" t="s">
        <v>18</v>
      </c>
      <c r="X11" s="370"/>
      <c r="Y11" s="370"/>
      <c r="Z11" s="370"/>
      <c r="AA11" s="370"/>
      <c r="AB11" s="370"/>
      <c r="AC11" s="370"/>
      <c r="AD11" s="370"/>
      <c r="AE11" s="370"/>
      <c r="AF11" s="370"/>
      <c r="AG11" s="370"/>
      <c r="AH11" s="370"/>
      <c r="AI11" s="371"/>
      <c r="AJ11" s="28"/>
      <c r="AK11" s="29"/>
      <c r="AL11" s="30"/>
      <c r="AM11" s="29"/>
      <c r="AN11" s="31"/>
      <c r="AO11" s="29"/>
      <c r="AP11" s="29"/>
      <c r="AQ11" s="29"/>
      <c r="AR11" s="23"/>
      <c r="AS11" s="23"/>
      <c r="AT11" s="23"/>
      <c r="AU11" s="23"/>
      <c r="AV11" s="23"/>
      <c r="AW11" s="23"/>
      <c r="AX11" s="23"/>
      <c r="AY11" s="23"/>
      <c r="AZ11" s="23"/>
      <c r="BA11" s="23"/>
      <c r="BB11" s="23"/>
      <c r="BC11" s="23"/>
      <c r="BD11" s="23"/>
      <c r="BE11" s="23"/>
      <c r="BF11" s="23"/>
      <c r="BG11" s="23"/>
      <c r="BH11" s="23"/>
    </row>
    <row r="12" spans="1:63" ht="48" hidden="1" customHeight="1">
      <c r="A12" s="10"/>
      <c r="B12" s="11"/>
      <c r="C12" s="386" t="s">
        <v>19</v>
      </c>
      <c r="D12" s="371"/>
      <c r="E12" s="382" t="s">
        <v>20</v>
      </c>
      <c r="F12" s="370"/>
      <c r="G12" s="370"/>
      <c r="H12" s="370"/>
      <c r="I12" s="370"/>
      <c r="J12" s="370"/>
      <c r="K12" s="370"/>
      <c r="L12" s="370"/>
      <c r="M12" s="370"/>
      <c r="N12" s="370"/>
      <c r="O12" s="370"/>
      <c r="P12" s="371"/>
      <c r="Q12" s="23"/>
      <c r="R12" s="23"/>
      <c r="S12" s="23"/>
      <c r="T12" s="383" t="s">
        <v>21</v>
      </c>
      <c r="U12" s="370"/>
      <c r="V12" s="384"/>
      <c r="W12" s="385" t="s">
        <v>22</v>
      </c>
      <c r="X12" s="370"/>
      <c r="Y12" s="370"/>
      <c r="Z12" s="370"/>
      <c r="AA12" s="370"/>
      <c r="AB12" s="370"/>
      <c r="AC12" s="370"/>
      <c r="AD12" s="370"/>
      <c r="AE12" s="370"/>
      <c r="AF12" s="370"/>
      <c r="AG12" s="370"/>
      <c r="AH12" s="370"/>
      <c r="AI12" s="371"/>
      <c r="AJ12" s="28"/>
      <c r="AK12" s="29"/>
      <c r="AL12" s="30"/>
      <c r="AM12" s="29"/>
      <c r="AN12" s="31"/>
      <c r="AO12" s="29"/>
      <c r="AP12" s="29"/>
      <c r="AQ12" s="29"/>
      <c r="AR12" s="23"/>
      <c r="AS12" s="23"/>
      <c r="AT12" s="23"/>
      <c r="AU12" s="23"/>
      <c r="AV12" s="23"/>
      <c r="AW12" s="23"/>
      <c r="AX12" s="23"/>
      <c r="AY12" s="23"/>
      <c r="AZ12" s="23"/>
      <c r="BA12" s="23"/>
      <c r="BB12" s="23"/>
      <c r="BC12" s="23"/>
      <c r="BD12" s="23"/>
      <c r="BE12" s="23"/>
      <c r="BF12" s="23"/>
      <c r="BG12" s="23"/>
      <c r="BH12" s="23"/>
    </row>
    <row r="13" spans="1:63" ht="118.5" hidden="1" customHeight="1">
      <c r="A13" s="10"/>
      <c r="B13" s="11"/>
      <c r="C13" s="386" t="s">
        <v>23</v>
      </c>
      <c r="D13" s="371"/>
      <c r="E13" s="382" t="s">
        <v>24</v>
      </c>
      <c r="F13" s="370"/>
      <c r="G13" s="370"/>
      <c r="H13" s="370"/>
      <c r="I13" s="370"/>
      <c r="J13" s="370"/>
      <c r="K13" s="370"/>
      <c r="L13" s="370"/>
      <c r="M13" s="370"/>
      <c r="N13" s="370"/>
      <c r="O13" s="370"/>
      <c r="P13" s="371"/>
      <c r="Q13" s="23"/>
      <c r="R13" s="23"/>
      <c r="S13" s="23"/>
      <c r="T13" s="383" t="s">
        <v>25</v>
      </c>
      <c r="U13" s="370"/>
      <c r="V13" s="384"/>
      <c r="W13" s="385" t="s">
        <v>26</v>
      </c>
      <c r="X13" s="370"/>
      <c r="Y13" s="370"/>
      <c r="Z13" s="370"/>
      <c r="AA13" s="370"/>
      <c r="AB13" s="370"/>
      <c r="AC13" s="370"/>
      <c r="AD13" s="370"/>
      <c r="AE13" s="370"/>
      <c r="AF13" s="370"/>
      <c r="AG13" s="370"/>
      <c r="AH13" s="370"/>
      <c r="AI13" s="371"/>
      <c r="AJ13" s="28"/>
      <c r="AK13" s="29"/>
      <c r="AL13" s="30"/>
      <c r="AM13" s="29"/>
      <c r="AN13" s="31"/>
      <c r="AO13" s="29"/>
      <c r="AP13" s="29"/>
      <c r="AQ13" s="29"/>
      <c r="AR13" s="23"/>
      <c r="AS13" s="23"/>
      <c r="AT13" s="23"/>
      <c r="AU13" s="23"/>
      <c r="AV13" s="23"/>
      <c r="AW13" s="23"/>
      <c r="AX13" s="23"/>
      <c r="AY13" s="23"/>
      <c r="AZ13" s="23"/>
      <c r="BA13" s="23"/>
      <c r="BB13" s="23"/>
      <c r="BC13" s="23"/>
      <c r="BD13" s="23"/>
      <c r="BE13" s="23"/>
      <c r="BF13" s="23"/>
      <c r="BG13" s="23"/>
      <c r="BH13" s="23"/>
    </row>
    <row r="14" spans="1:63" ht="49.5" hidden="1" customHeight="1">
      <c r="A14" s="32"/>
      <c r="B14" s="33"/>
      <c r="C14" s="386" t="s">
        <v>27</v>
      </c>
      <c r="D14" s="371"/>
      <c r="E14" s="382" t="s">
        <v>28</v>
      </c>
      <c r="F14" s="370"/>
      <c r="G14" s="370"/>
      <c r="H14" s="370"/>
      <c r="I14" s="370"/>
      <c r="J14" s="370"/>
      <c r="K14" s="370"/>
      <c r="L14" s="370"/>
      <c r="M14" s="370"/>
      <c r="N14" s="370"/>
      <c r="O14" s="370"/>
      <c r="P14" s="371"/>
      <c r="Q14" s="23"/>
      <c r="R14" s="23"/>
      <c r="S14" s="23"/>
      <c r="T14" s="383" t="s">
        <v>29</v>
      </c>
      <c r="U14" s="370"/>
      <c r="V14" s="384"/>
      <c r="W14" s="385" t="s">
        <v>30</v>
      </c>
      <c r="X14" s="370"/>
      <c r="Y14" s="370"/>
      <c r="Z14" s="370"/>
      <c r="AA14" s="370"/>
      <c r="AB14" s="370"/>
      <c r="AC14" s="370"/>
      <c r="AD14" s="370"/>
      <c r="AE14" s="370"/>
      <c r="AF14" s="370"/>
      <c r="AG14" s="370"/>
      <c r="AH14" s="370"/>
      <c r="AI14" s="371"/>
      <c r="AJ14" s="28"/>
      <c r="AK14" s="29"/>
      <c r="AL14" s="30"/>
      <c r="AM14" s="29"/>
      <c r="AN14" s="31"/>
      <c r="AO14" s="29"/>
      <c r="AP14" s="29"/>
      <c r="AQ14" s="29"/>
      <c r="AR14" s="23"/>
      <c r="AS14" s="23"/>
      <c r="AT14" s="23"/>
      <c r="AU14" s="23"/>
      <c r="AV14" s="23"/>
      <c r="AW14" s="23"/>
      <c r="AX14" s="23"/>
      <c r="AY14" s="23"/>
      <c r="AZ14" s="23"/>
      <c r="BA14" s="23"/>
      <c r="BB14" s="23"/>
      <c r="BC14" s="23"/>
      <c r="BD14" s="23"/>
      <c r="BE14" s="23"/>
      <c r="BF14" s="23"/>
      <c r="BG14" s="23"/>
      <c r="BH14" s="23"/>
    </row>
    <row r="15" spans="1:63" ht="45.75" hidden="1" customHeight="1">
      <c r="A15" s="32"/>
      <c r="B15" s="33"/>
      <c r="C15" s="386" t="s">
        <v>31</v>
      </c>
      <c r="D15" s="371"/>
      <c r="E15" s="382" t="s">
        <v>32</v>
      </c>
      <c r="F15" s="370"/>
      <c r="G15" s="370"/>
      <c r="H15" s="370"/>
      <c r="I15" s="370"/>
      <c r="J15" s="370"/>
      <c r="K15" s="370"/>
      <c r="L15" s="370"/>
      <c r="M15" s="370"/>
      <c r="N15" s="370"/>
      <c r="O15" s="370"/>
      <c r="P15" s="371"/>
      <c r="Q15" s="23"/>
      <c r="R15" s="23"/>
      <c r="S15" s="23"/>
      <c r="T15" s="383" t="s">
        <v>33</v>
      </c>
      <c r="U15" s="370"/>
      <c r="V15" s="384"/>
      <c r="W15" s="385" t="s">
        <v>34</v>
      </c>
      <c r="X15" s="370"/>
      <c r="Y15" s="370"/>
      <c r="Z15" s="370"/>
      <c r="AA15" s="370"/>
      <c r="AB15" s="370"/>
      <c r="AC15" s="370"/>
      <c r="AD15" s="370"/>
      <c r="AE15" s="370"/>
      <c r="AF15" s="370"/>
      <c r="AG15" s="370"/>
      <c r="AH15" s="370"/>
      <c r="AI15" s="371"/>
      <c r="AJ15" s="28"/>
      <c r="AK15" s="29"/>
      <c r="AL15" s="30"/>
      <c r="AM15" s="29"/>
      <c r="AN15" s="31"/>
      <c r="AO15" s="29"/>
      <c r="AP15" s="29"/>
      <c r="AQ15" s="29"/>
      <c r="AR15" s="23"/>
      <c r="AS15" s="23"/>
      <c r="AT15" s="23"/>
      <c r="AU15" s="23"/>
      <c r="AV15" s="23"/>
      <c r="AW15" s="23"/>
      <c r="AX15" s="23"/>
      <c r="AY15" s="23"/>
      <c r="AZ15" s="23"/>
      <c r="BA15" s="23"/>
      <c r="BB15" s="23"/>
      <c r="BC15" s="23"/>
      <c r="BD15" s="23"/>
      <c r="BE15" s="23"/>
      <c r="BF15" s="23"/>
      <c r="BG15" s="23"/>
      <c r="BH15" s="23"/>
    </row>
    <row r="16" spans="1:63" ht="26.25" hidden="1" customHeight="1">
      <c r="A16" s="34"/>
      <c r="B16" s="35"/>
      <c r="C16" s="36"/>
      <c r="D16" s="33"/>
      <c r="E16" s="37"/>
      <c r="F16" s="37"/>
      <c r="G16" s="37"/>
      <c r="H16" s="37"/>
      <c r="I16" s="37"/>
      <c r="J16" s="37"/>
      <c r="K16" s="37"/>
      <c r="L16" s="37"/>
      <c r="M16" s="38"/>
      <c r="N16" s="37"/>
      <c r="O16" s="39"/>
      <c r="P16" s="37"/>
      <c r="Q16" s="37"/>
      <c r="R16" s="37"/>
      <c r="S16" s="37"/>
      <c r="T16" s="25"/>
      <c r="U16" s="40"/>
      <c r="V16" s="41"/>
      <c r="W16" s="42"/>
      <c r="X16" s="24"/>
      <c r="Y16" s="28"/>
      <c r="Z16" s="28"/>
      <c r="AA16" s="28"/>
      <c r="AB16" s="28"/>
      <c r="AC16" s="28"/>
      <c r="AD16" s="28"/>
      <c r="AE16" s="28"/>
      <c r="AF16" s="28"/>
      <c r="AG16" s="28"/>
      <c r="AH16" s="28"/>
      <c r="AI16" s="43"/>
      <c r="AJ16" s="43"/>
      <c r="AK16" s="44"/>
      <c r="AL16" s="45"/>
      <c r="AM16" s="46"/>
      <c r="AN16" s="47"/>
      <c r="AO16" s="46"/>
      <c r="AP16" s="46"/>
      <c r="AQ16" s="46"/>
      <c r="AR16" s="23"/>
      <c r="AS16" s="23"/>
      <c r="AT16" s="23"/>
      <c r="AU16" s="23"/>
      <c r="AV16" s="23"/>
      <c r="AW16" s="23"/>
      <c r="AX16" s="23"/>
      <c r="AY16" s="23"/>
      <c r="AZ16" s="23"/>
      <c r="BA16" s="23"/>
      <c r="BB16" s="23"/>
      <c r="BC16" s="23"/>
      <c r="BD16" s="23"/>
      <c r="BE16" s="23"/>
      <c r="BF16" s="23"/>
      <c r="BG16" s="23"/>
      <c r="BH16" s="23"/>
    </row>
    <row r="17" spans="1:63" ht="26.25" hidden="1" customHeight="1">
      <c r="A17" s="34"/>
      <c r="B17" s="35"/>
      <c r="C17" s="36"/>
      <c r="D17" s="33"/>
      <c r="E17" s="37"/>
      <c r="F17" s="37"/>
      <c r="G17" s="37"/>
      <c r="H17" s="37"/>
      <c r="I17" s="37"/>
      <c r="J17" s="37"/>
      <c r="K17" s="37"/>
      <c r="L17" s="37"/>
      <c r="M17" s="38"/>
      <c r="N17" s="37"/>
      <c r="O17" s="39"/>
      <c r="P17" s="37"/>
      <c r="Q17" s="37"/>
      <c r="R17" s="37"/>
      <c r="S17" s="37"/>
      <c r="T17" s="48"/>
      <c r="U17" s="12"/>
      <c r="V17" s="12"/>
      <c r="W17" s="13"/>
      <c r="X17" s="19"/>
      <c r="Y17" s="19"/>
      <c r="Z17" s="19"/>
      <c r="AA17" s="19"/>
      <c r="AB17" s="19"/>
      <c r="AC17" s="19"/>
      <c r="AD17" s="19"/>
      <c r="AE17" s="19"/>
      <c r="AF17" s="19"/>
      <c r="AG17" s="19"/>
      <c r="AH17" s="19"/>
      <c r="AI17" s="19"/>
      <c r="AJ17" s="19"/>
      <c r="AK17" s="49"/>
      <c r="AL17" s="50"/>
      <c r="AM17" s="51"/>
      <c r="AN17" s="52"/>
      <c r="AO17" s="49"/>
      <c r="AP17" s="49"/>
      <c r="AQ17" s="49"/>
      <c r="AR17" s="53"/>
      <c r="AS17" s="53"/>
      <c r="AT17" s="53"/>
      <c r="AU17" s="53"/>
      <c r="AV17" s="53"/>
      <c r="AW17" s="53"/>
      <c r="AX17" s="53"/>
      <c r="AY17" s="53"/>
      <c r="AZ17" s="53"/>
      <c r="BA17" s="53"/>
      <c r="BB17" s="53"/>
      <c r="BC17" s="53"/>
      <c r="BD17" s="53"/>
      <c r="BE17" s="53"/>
      <c r="BF17" s="53"/>
      <c r="BG17" s="53"/>
      <c r="BH17" s="53"/>
      <c r="BI17" s="53"/>
      <c r="BJ17" s="53"/>
      <c r="BK17" s="53"/>
    </row>
    <row r="18" spans="1:63" ht="26.25" hidden="1" customHeight="1">
      <c r="A18" s="387" t="s">
        <v>35</v>
      </c>
      <c r="B18" s="370"/>
      <c r="C18" s="370"/>
      <c r="D18" s="370"/>
      <c r="E18" s="370"/>
      <c r="F18" s="370"/>
      <c r="G18" s="370"/>
      <c r="H18" s="370"/>
      <c r="I18" s="370"/>
      <c r="J18" s="370"/>
      <c r="K18" s="370"/>
      <c r="L18" s="370"/>
      <c r="M18" s="370"/>
      <c r="N18" s="370"/>
      <c r="O18" s="370"/>
      <c r="P18" s="370"/>
      <c r="Q18" s="370"/>
      <c r="R18" s="370"/>
      <c r="S18" s="370"/>
      <c r="T18" s="371"/>
      <c r="U18" s="12"/>
      <c r="V18" s="12"/>
      <c r="W18" s="13"/>
      <c r="X18" s="19"/>
      <c r="Y18" s="19"/>
      <c r="Z18" s="19"/>
      <c r="AA18" s="19"/>
      <c r="AB18" s="19"/>
      <c r="AC18" s="19"/>
      <c r="AD18" s="19"/>
      <c r="AE18" s="19"/>
      <c r="AF18" s="19"/>
      <c r="AG18" s="19"/>
      <c r="AH18" s="19"/>
      <c r="AI18" s="19"/>
      <c r="AJ18" s="19"/>
      <c r="AK18" s="49"/>
      <c r="AL18" s="50"/>
      <c r="AM18" s="51"/>
      <c r="AN18" s="52"/>
      <c r="AO18" s="49"/>
      <c r="AP18" s="49"/>
      <c r="AQ18" s="49"/>
      <c r="AR18" s="53"/>
      <c r="AS18" s="53"/>
      <c r="AT18" s="53"/>
      <c r="AU18" s="53"/>
      <c r="AV18" s="53"/>
      <c r="AW18" s="53"/>
      <c r="AX18" s="53"/>
      <c r="AY18" s="53"/>
      <c r="AZ18" s="53"/>
      <c r="BA18" s="53"/>
      <c r="BB18" s="53"/>
      <c r="BC18" s="53"/>
      <c r="BD18" s="53"/>
      <c r="BE18" s="53"/>
      <c r="BF18" s="53"/>
      <c r="BG18" s="53"/>
      <c r="BH18" s="53"/>
      <c r="BI18" s="53"/>
      <c r="BJ18" s="53"/>
      <c r="BK18" s="53"/>
    </row>
    <row r="19" spans="1:63" ht="26.25" hidden="1" customHeight="1">
      <c r="A19" s="388" t="s">
        <v>36</v>
      </c>
      <c r="B19" s="389"/>
      <c r="C19" s="390"/>
      <c r="D19" s="422" t="s">
        <v>37</v>
      </c>
      <c r="E19" s="389"/>
      <c r="F19" s="389"/>
      <c r="G19" s="389"/>
      <c r="H19" s="389"/>
      <c r="I19" s="389"/>
      <c r="J19" s="389"/>
      <c r="K19" s="389"/>
      <c r="L19" s="389"/>
      <c r="M19" s="389"/>
      <c r="N19" s="389"/>
      <c r="O19" s="389"/>
      <c r="P19" s="389"/>
      <c r="Q19" s="389"/>
      <c r="R19" s="389"/>
      <c r="S19" s="389"/>
      <c r="T19" s="390"/>
      <c r="U19" s="423"/>
      <c r="V19" s="380"/>
      <c r="W19" s="381"/>
      <c r="X19" s="13"/>
      <c r="Y19" s="13"/>
      <c r="Z19" s="13"/>
      <c r="AA19" s="13"/>
      <c r="AB19" s="13"/>
      <c r="AC19" s="13"/>
      <c r="AD19" s="19"/>
      <c r="AE19" s="13"/>
      <c r="AF19" s="13"/>
      <c r="AG19" s="13"/>
      <c r="AH19" s="19"/>
      <c r="AI19" s="13"/>
      <c r="AJ19" s="13"/>
      <c r="AK19" s="14"/>
      <c r="AL19" s="20"/>
      <c r="AM19" s="21"/>
      <c r="AN19" s="22"/>
      <c r="AO19" s="14"/>
      <c r="AP19" s="14"/>
      <c r="AQ19" s="14"/>
      <c r="AR19" s="53"/>
      <c r="AS19" s="53"/>
      <c r="AT19" s="53"/>
      <c r="AU19" s="53"/>
      <c r="AV19" s="53"/>
      <c r="AW19" s="53"/>
      <c r="AX19" s="53"/>
      <c r="AY19" s="53"/>
      <c r="AZ19" s="53"/>
      <c r="BA19" s="53"/>
      <c r="BB19" s="53"/>
      <c r="BC19" s="53"/>
      <c r="BD19" s="53"/>
      <c r="BE19" s="53"/>
      <c r="BF19" s="53"/>
      <c r="BG19" s="53"/>
      <c r="BH19" s="53"/>
      <c r="BI19" s="53"/>
      <c r="BJ19" s="53"/>
      <c r="BK19" s="53"/>
    </row>
    <row r="20" spans="1:63" ht="30" hidden="1" customHeight="1">
      <c r="A20" s="424" t="s">
        <v>38</v>
      </c>
      <c r="B20" s="392"/>
      <c r="C20" s="393"/>
      <c r="D20" s="425" t="s">
        <v>39</v>
      </c>
      <c r="E20" s="406"/>
      <c r="F20" s="406"/>
      <c r="G20" s="406"/>
      <c r="H20" s="406"/>
      <c r="I20" s="406"/>
      <c r="J20" s="406"/>
      <c r="K20" s="406"/>
      <c r="L20" s="406"/>
      <c r="M20" s="406"/>
      <c r="N20" s="406"/>
      <c r="O20" s="406"/>
      <c r="P20" s="406"/>
      <c r="Q20" s="406"/>
      <c r="R20" s="406"/>
      <c r="S20" s="406"/>
      <c r="T20" s="407"/>
      <c r="U20" s="17"/>
      <c r="V20" s="14"/>
      <c r="W20" s="13"/>
      <c r="X20" s="13"/>
      <c r="Y20" s="13"/>
      <c r="Z20" s="13"/>
      <c r="AA20" s="13"/>
      <c r="AB20" s="13"/>
      <c r="AC20" s="13"/>
      <c r="AD20" s="19"/>
      <c r="AE20" s="13"/>
      <c r="AF20" s="13"/>
      <c r="AG20" s="13"/>
      <c r="AH20" s="19"/>
      <c r="AI20" s="13"/>
      <c r="AJ20" s="13"/>
      <c r="AK20" s="14"/>
      <c r="AL20" s="20"/>
      <c r="AM20" s="21"/>
      <c r="AN20" s="22"/>
      <c r="AO20" s="14"/>
      <c r="AP20" s="14"/>
      <c r="AQ20" s="14"/>
      <c r="AR20" s="53"/>
      <c r="AS20" s="53"/>
      <c r="AT20" s="53"/>
      <c r="AU20" s="53"/>
      <c r="AV20" s="53"/>
      <c r="AW20" s="53"/>
      <c r="AX20" s="53"/>
      <c r="AY20" s="53"/>
      <c r="AZ20" s="53"/>
      <c r="BA20" s="53"/>
      <c r="BB20" s="53"/>
      <c r="BC20" s="53"/>
      <c r="BD20" s="53"/>
      <c r="BE20" s="53"/>
      <c r="BF20" s="53"/>
      <c r="BG20" s="53"/>
      <c r="BH20" s="53"/>
      <c r="BI20" s="53"/>
      <c r="BJ20" s="53"/>
      <c r="BK20" s="53"/>
    </row>
    <row r="21" spans="1:63" ht="36" hidden="1" customHeight="1">
      <c r="A21" s="391" t="s">
        <v>40</v>
      </c>
      <c r="B21" s="392"/>
      <c r="C21" s="393"/>
      <c r="D21" s="405" t="s">
        <v>41</v>
      </c>
      <c r="E21" s="406"/>
      <c r="F21" s="406"/>
      <c r="G21" s="406"/>
      <c r="H21" s="406"/>
      <c r="I21" s="406"/>
      <c r="J21" s="406"/>
      <c r="K21" s="406"/>
      <c r="L21" s="406"/>
      <c r="M21" s="406"/>
      <c r="N21" s="406"/>
      <c r="O21" s="406"/>
      <c r="P21" s="406"/>
      <c r="Q21" s="406"/>
      <c r="R21" s="406"/>
      <c r="S21" s="406"/>
      <c r="T21" s="407"/>
      <c r="U21" s="17"/>
      <c r="V21" s="14"/>
      <c r="W21" s="13"/>
      <c r="X21" s="13"/>
      <c r="Y21" s="13"/>
      <c r="Z21" s="13"/>
      <c r="AA21" s="13"/>
      <c r="AB21" s="13"/>
      <c r="AC21" s="13"/>
      <c r="AD21" s="19"/>
      <c r="AE21" s="13"/>
      <c r="AF21" s="13"/>
      <c r="AG21" s="13"/>
      <c r="AH21" s="19"/>
      <c r="AI21" s="13"/>
      <c r="AJ21" s="13"/>
      <c r="AK21" s="14"/>
      <c r="AL21" s="20"/>
      <c r="AM21" s="21"/>
      <c r="AN21" s="22"/>
      <c r="AO21" s="14"/>
      <c r="AP21" s="14"/>
      <c r="AQ21" s="14"/>
      <c r="AR21" s="53"/>
      <c r="AS21" s="53"/>
      <c r="AT21" s="53"/>
      <c r="AU21" s="53"/>
      <c r="AV21" s="53"/>
      <c r="AW21" s="53"/>
      <c r="AX21" s="53"/>
      <c r="AY21" s="53"/>
      <c r="AZ21" s="53"/>
      <c r="BA21" s="53"/>
      <c r="BB21" s="53"/>
      <c r="BC21" s="53"/>
      <c r="BD21" s="53"/>
      <c r="BE21" s="53"/>
      <c r="BF21" s="53"/>
      <c r="BG21" s="53"/>
      <c r="BH21" s="53"/>
      <c r="BI21" s="53"/>
      <c r="BJ21" s="53"/>
      <c r="BK21" s="53"/>
    </row>
    <row r="22" spans="1:63" ht="42.75" hidden="1" customHeight="1">
      <c r="A22" s="391" t="s">
        <v>42</v>
      </c>
      <c r="B22" s="392"/>
      <c r="C22" s="393"/>
      <c r="D22" s="405" t="s">
        <v>43</v>
      </c>
      <c r="E22" s="406"/>
      <c r="F22" s="406"/>
      <c r="G22" s="406"/>
      <c r="H22" s="406"/>
      <c r="I22" s="406"/>
      <c r="J22" s="406"/>
      <c r="K22" s="406"/>
      <c r="L22" s="406"/>
      <c r="M22" s="406"/>
      <c r="N22" s="406"/>
      <c r="O22" s="406"/>
      <c r="P22" s="406"/>
      <c r="Q22" s="406"/>
      <c r="R22" s="406"/>
      <c r="S22" s="406"/>
      <c r="T22" s="407"/>
      <c r="U22" s="17"/>
      <c r="V22" s="14"/>
      <c r="W22" s="13"/>
      <c r="X22" s="13"/>
      <c r="Y22" s="13"/>
      <c r="Z22" s="13"/>
      <c r="AA22" s="13"/>
      <c r="AB22" s="13"/>
      <c r="AC22" s="13"/>
      <c r="AD22" s="19"/>
      <c r="AE22" s="13"/>
      <c r="AF22" s="13"/>
      <c r="AG22" s="13"/>
      <c r="AH22" s="19"/>
      <c r="AI22" s="13"/>
      <c r="AJ22" s="13"/>
      <c r="AK22" s="14"/>
      <c r="AL22" s="20"/>
      <c r="AM22" s="21"/>
      <c r="AN22" s="22"/>
      <c r="AO22" s="14"/>
      <c r="AP22" s="14"/>
      <c r="AQ22" s="14"/>
      <c r="AR22" s="53"/>
      <c r="AS22" s="53"/>
      <c r="AT22" s="53"/>
      <c r="AU22" s="53"/>
      <c r="AV22" s="53"/>
      <c r="AW22" s="53"/>
      <c r="AX22" s="53"/>
      <c r="AY22" s="53"/>
      <c r="AZ22" s="53"/>
      <c r="BA22" s="53"/>
      <c r="BB22" s="53"/>
      <c r="BC22" s="53"/>
      <c r="BD22" s="53"/>
      <c r="BE22" s="53"/>
      <c r="BF22" s="53"/>
      <c r="BG22" s="53"/>
      <c r="BH22" s="53"/>
      <c r="BI22" s="53"/>
      <c r="BJ22" s="53"/>
      <c r="BK22" s="53"/>
    </row>
    <row r="23" spans="1:63" ht="42.75" hidden="1" customHeight="1">
      <c r="A23" s="391" t="s">
        <v>44</v>
      </c>
      <c r="B23" s="392"/>
      <c r="C23" s="393"/>
      <c r="D23" s="405" t="s">
        <v>45</v>
      </c>
      <c r="E23" s="406"/>
      <c r="F23" s="406"/>
      <c r="G23" s="406"/>
      <c r="H23" s="406"/>
      <c r="I23" s="406"/>
      <c r="J23" s="406"/>
      <c r="K23" s="406"/>
      <c r="L23" s="406"/>
      <c r="M23" s="406"/>
      <c r="N23" s="406"/>
      <c r="O23" s="406"/>
      <c r="P23" s="406"/>
      <c r="Q23" s="406"/>
      <c r="R23" s="406"/>
      <c r="S23" s="406"/>
      <c r="T23" s="407"/>
      <c r="U23" s="17"/>
      <c r="V23" s="14"/>
      <c r="W23" s="13"/>
      <c r="X23" s="13"/>
      <c r="Y23" s="13"/>
      <c r="Z23" s="13"/>
      <c r="AA23" s="13"/>
      <c r="AB23" s="13"/>
      <c r="AC23" s="13"/>
      <c r="AD23" s="19"/>
      <c r="AE23" s="13"/>
      <c r="AF23" s="13"/>
      <c r="AG23" s="13"/>
      <c r="AH23" s="19"/>
      <c r="AI23" s="13"/>
      <c r="AJ23" s="13"/>
      <c r="AK23" s="14"/>
      <c r="AL23" s="20"/>
      <c r="AM23" s="21"/>
      <c r="AN23" s="22"/>
      <c r="AO23" s="14"/>
      <c r="AP23" s="14"/>
      <c r="AQ23" s="14"/>
      <c r="AR23" s="53"/>
      <c r="AS23" s="53"/>
      <c r="AT23" s="53"/>
      <c r="AU23" s="53"/>
      <c r="AV23" s="53"/>
      <c r="AW23" s="53"/>
      <c r="AX23" s="53"/>
      <c r="AY23" s="53"/>
      <c r="AZ23" s="53"/>
      <c r="BA23" s="53"/>
      <c r="BB23" s="53"/>
      <c r="BC23" s="53"/>
      <c r="BD23" s="53"/>
      <c r="BE23" s="53"/>
      <c r="BF23" s="53"/>
      <c r="BG23" s="53"/>
      <c r="BH23" s="53"/>
      <c r="BI23" s="53"/>
      <c r="BJ23" s="53"/>
      <c r="BK23" s="53"/>
    </row>
    <row r="24" spans="1:63" ht="15.75" hidden="1" customHeight="1">
      <c r="A24" s="54"/>
      <c r="B24" s="55"/>
      <c r="D24" s="56"/>
      <c r="M24" s="57"/>
      <c r="O24" s="58"/>
      <c r="T24" s="57"/>
      <c r="U24" s="17"/>
      <c r="V24" s="14"/>
      <c r="W24" s="18"/>
      <c r="X24" s="13"/>
      <c r="Y24" s="13"/>
      <c r="Z24" s="13"/>
      <c r="AA24" s="13"/>
      <c r="AB24" s="13"/>
      <c r="AC24" s="13"/>
      <c r="AD24" s="19"/>
      <c r="AE24" s="13"/>
      <c r="AF24" s="13"/>
      <c r="AG24" s="13"/>
      <c r="AH24" s="19"/>
      <c r="AI24" s="13"/>
      <c r="AJ24" s="13"/>
      <c r="AK24" s="14"/>
      <c r="AL24" s="20"/>
      <c r="AM24" s="21"/>
      <c r="AN24" s="22"/>
      <c r="AO24" s="14"/>
      <c r="AP24" s="14"/>
      <c r="AQ24" s="14"/>
      <c r="AR24" s="53"/>
      <c r="AS24" s="53"/>
      <c r="AT24" s="53"/>
      <c r="AU24" s="53"/>
      <c r="AV24" s="53"/>
      <c r="AW24" s="53"/>
      <c r="AX24" s="53"/>
      <c r="AY24" s="53"/>
      <c r="AZ24" s="53"/>
      <c r="BA24" s="53"/>
      <c r="BB24" s="53"/>
      <c r="BC24" s="53"/>
      <c r="BD24" s="53"/>
      <c r="BE24" s="53"/>
      <c r="BF24" s="53"/>
      <c r="BG24" s="53"/>
      <c r="BH24" s="53"/>
      <c r="BI24" s="53"/>
      <c r="BJ24" s="53"/>
      <c r="BK24" s="53"/>
    </row>
    <row r="25" spans="1:63" ht="13.5" customHeight="1">
      <c r="A25" s="408" t="s">
        <v>46</v>
      </c>
      <c r="B25" s="395"/>
      <c r="C25" s="395"/>
      <c r="D25" s="395"/>
      <c r="E25" s="395"/>
      <c r="F25" s="395"/>
      <c r="G25" s="395"/>
      <c r="H25" s="395"/>
      <c r="I25" s="395"/>
      <c r="J25" s="395"/>
      <c r="K25" s="395"/>
      <c r="L25" s="395"/>
      <c r="M25" s="396"/>
      <c r="N25" s="394" t="s">
        <v>47</v>
      </c>
      <c r="O25" s="395"/>
      <c r="P25" s="395"/>
      <c r="Q25" s="395"/>
      <c r="R25" s="395"/>
      <c r="S25" s="395"/>
      <c r="T25" s="396"/>
      <c r="U25" s="394" t="s">
        <v>48</v>
      </c>
      <c r="V25" s="395"/>
      <c r="W25" s="395"/>
      <c r="X25" s="395"/>
      <c r="Y25" s="395"/>
      <c r="Z25" s="395"/>
      <c r="AA25" s="395"/>
      <c r="AB25" s="395"/>
      <c r="AC25" s="396"/>
      <c r="AD25" s="394" t="s">
        <v>49</v>
      </c>
      <c r="AE25" s="395"/>
      <c r="AF25" s="395"/>
      <c r="AG25" s="395"/>
      <c r="AH25" s="395"/>
      <c r="AI25" s="395"/>
      <c r="AJ25" s="396"/>
      <c r="AK25" s="59"/>
      <c r="AL25" s="397" t="s">
        <v>50</v>
      </c>
      <c r="AM25" s="395"/>
      <c r="AN25" s="395"/>
      <c r="AO25" s="395"/>
      <c r="AP25" s="395"/>
      <c r="AQ25" s="409"/>
      <c r="AR25" s="53"/>
      <c r="AS25" s="53"/>
      <c r="AT25" s="53"/>
      <c r="AU25" s="53"/>
      <c r="AV25" s="53"/>
      <c r="AW25" s="53"/>
      <c r="AX25" s="53"/>
      <c r="AY25" s="53"/>
      <c r="AZ25" s="53"/>
      <c r="BA25" s="53"/>
      <c r="BB25" s="53"/>
      <c r="BC25" s="53"/>
      <c r="BD25" s="53"/>
      <c r="BE25" s="53"/>
      <c r="BF25" s="53"/>
      <c r="BG25" s="53"/>
      <c r="BH25" s="53"/>
      <c r="BI25" s="53"/>
      <c r="BJ25" s="53"/>
      <c r="BK25" s="53"/>
    </row>
    <row r="26" spans="1:63" ht="16.5" customHeight="1">
      <c r="A26" s="410" t="s">
        <v>51</v>
      </c>
      <c r="B26" s="429" t="s">
        <v>52</v>
      </c>
      <c r="C26" s="412" t="s">
        <v>53</v>
      </c>
      <c r="D26" s="429" t="s">
        <v>54</v>
      </c>
      <c r="E26" s="400" t="s">
        <v>55</v>
      </c>
      <c r="F26" s="412" t="s">
        <v>56</v>
      </c>
      <c r="G26" s="412" t="s">
        <v>57</v>
      </c>
      <c r="H26" s="411"/>
      <c r="I26" s="395"/>
      <c r="J26" s="395"/>
      <c r="K26" s="396"/>
      <c r="L26" s="400" t="s">
        <v>58</v>
      </c>
      <c r="M26" s="400" t="s">
        <v>59</v>
      </c>
      <c r="N26" s="400" t="s">
        <v>60</v>
      </c>
      <c r="O26" s="426" t="s">
        <v>61</v>
      </c>
      <c r="P26" s="400" t="s">
        <v>62</v>
      </c>
      <c r="Q26" s="400" t="s">
        <v>63</v>
      </c>
      <c r="R26" s="400" t="s">
        <v>64</v>
      </c>
      <c r="S26" s="412" t="s">
        <v>61</v>
      </c>
      <c r="T26" s="400" t="s">
        <v>65</v>
      </c>
      <c r="U26" s="413" t="s">
        <v>66</v>
      </c>
      <c r="V26" s="400" t="s">
        <v>67</v>
      </c>
      <c r="W26" s="400" t="s">
        <v>68</v>
      </c>
      <c r="X26" s="397" t="s">
        <v>69</v>
      </c>
      <c r="Y26" s="395"/>
      <c r="Z26" s="395"/>
      <c r="AA26" s="395"/>
      <c r="AB26" s="395"/>
      <c r="AC26" s="396"/>
      <c r="AD26" s="413" t="s">
        <v>70</v>
      </c>
      <c r="AE26" s="413" t="s">
        <v>71</v>
      </c>
      <c r="AF26" s="413" t="s">
        <v>61</v>
      </c>
      <c r="AG26" s="413" t="s">
        <v>72</v>
      </c>
      <c r="AH26" s="413" t="s">
        <v>61</v>
      </c>
      <c r="AI26" s="413" t="s">
        <v>73</v>
      </c>
      <c r="AJ26" s="413" t="s">
        <v>74</v>
      </c>
      <c r="AK26" s="400" t="s">
        <v>75</v>
      </c>
      <c r="AL26" s="398" t="s">
        <v>50</v>
      </c>
      <c r="AM26" s="400" t="s">
        <v>76</v>
      </c>
      <c r="AN26" s="401" t="s">
        <v>77</v>
      </c>
      <c r="AO26" s="400" t="s">
        <v>78</v>
      </c>
      <c r="AP26" s="400" t="s">
        <v>79</v>
      </c>
      <c r="AQ26" s="403" t="s">
        <v>80</v>
      </c>
      <c r="AR26" s="53"/>
      <c r="AS26" s="53"/>
      <c r="AT26" s="53"/>
      <c r="AU26" s="53"/>
      <c r="AV26" s="53"/>
      <c r="AW26" s="53"/>
      <c r="AX26" s="53"/>
      <c r="AY26" s="53"/>
      <c r="AZ26" s="53"/>
      <c r="BA26" s="53"/>
      <c r="BB26" s="53"/>
      <c r="BC26" s="53"/>
      <c r="BD26" s="53"/>
      <c r="BE26" s="53"/>
      <c r="BF26" s="53"/>
      <c r="BG26" s="53"/>
      <c r="BH26" s="53"/>
      <c r="BI26" s="53"/>
      <c r="BJ26" s="53"/>
      <c r="BK26" s="53"/>
    </row>
    <row r="27" spans="1:63" ht="59.25" customHeight="1">
      <c r="A27" s="399"/>
      <c r="B27" s="399"/>
      <c r="C27" s="399"/>
      <c r="D27" s="399"/>
      <c r="E27" s="399"/>
      <c r="F27" s="399"/>
      <c r="G27" s="399"/>
      <c r="H27" s="60"/>
      <c r="I27" s="61"/>
      <c r="J27" s="61"/>
      <c r="K27" s="61"/>
      <c r="L27" s="399"/>
      <c r="M27" s="399"/>
      <c r="N27" s="399"/>
      <c r="O27" s="399"/>
      <c r="P27" s="399"/>
      <c r="Q27" s="399"/>
      <c r="R27" s="399"/>
      <c r="S27" s="399"/>
      <c r="T27" s="399"/>
      <c r="U27" s="399"/>
      <c r="V27" s="399"/>
      <c r="W27" s="399"/>
      <c r="X27" s="62" t="s">
        <v>81</v>
      </c>
      <c r="Y27" s="62" t="s">
        <v>82</v>
      </c>
      <c r="Z27" s="62" t="s">
        <v>83</v>
      </c>
      <c r="AA27" s="62" t="s">
        <v>84</v>
      </c>
      <c r="AB27" s="62" t="s">
        <v>85</v>
      </c>
      <c r="AC27" s="62" t="s">
        <v>86</v>
      </c>
      <c r="AD27" s="399"/>
      <c r="AE27" s="399"/>
      <c r="AF27" s="399"/>
      <c r="AG27" s="399"/>
      <c r="AH27" s="399"/>
      <c r="AI27" s="399"/>
      <c r="AJ27" s="399"/>
      <c r="AK27" s="399"/>
      <c r="AL27" s="399"/>
      <c r="AM27" s="399"/>
      <c r="AN27" s="399"/>
      <c r="AO27" s="402"/>
      <c r="AP27" s="402"/>
      <c r="AQ27" s="404"/>
      <c r="AR27" s="53"/>
      <c r="AS27" s="53"/>
      <c r="AT27" s="53"/>
      <c r="AU27" s="53"/>
      <c r="AV27" s="53"/>
      <c r="AW27" s="53"/>
      <c r="AX27" s="53"/>
      <c r="AY27" s="53"/>
      <c r="AZ27" s="53"/>
      <c r="BA27" s="53"/>
      <c r="BB27" s="53"/>
      <c r="BC27" s="53"/>
      <c r="BD27" s="53"/>
      <c r="BE27" s="53"/>
      <c r="BF27" s="53"/>
      <c r="BG27" s="53"/>
      <c r="BH27" s="53"/>
      <c r="BI27" s="53"/>
      <c r="BJ27" s="53"/>
      <c r="BK27" s="53"/>
    </row>
    <row r="28" spans="1:63" ht="194.25" customHeight="1">
      <c r="A28" s="357">
        <v>1</v>
      </c>
      <c r="B28" s="354" t="s">
        <v>87</v>
      </c>
      <c r="C28" s="354" t="s">
        <v>88</v>
      </c>
      <c r="D28" s="415" t="s">
        <v>89</v>
      </c>
      <c r="E28" s="414"/>
      <c r="F28" s="354" t="s">
        <v>90</v>
      </c>
      <c r="G28" s="354" t="s">
        <v>91</v>
      </c>
      <c r="H28" s="414"/>
      <c r="I28" s="414"/>
      <c r="J28" s="414"/>
      <c r="K28" s="414"/>
      <c r="L28" s="415" t="s">
        <v>92</v>
      </c>
      <c r="M28" s="357">
        <v>2</v>
      </c>
      <c r="N28" s="355" t="str">
        <f>IF(M28&lt;=0,"",IF(M28&lt;=2,"Muy Baja",IF(M28&lt;=24,"Baja",IF(M28&lt;=500,"Media",IF(M28&lt;=5000,"Alta","Muy Alta")))))</f>
        <v>Muy Baja</v>
      </c>
      <c r="O28" s="416">
        <f>IF(N28="","",IF(N28="Muy Baja",0.2,IF(N28="Baja",0.4,IF(N28="Media",0.6,IF(N28="Alta",0.8,IF(N28="Muy Alta",1,))))))</f>
        <v>0.2</v>
      </c>
      <c r="P28" s="354" t="s">
        <v>93</v>
      </c>
      <c r="Q28" s="354" t="str">
        <f ca="1">IF(NOT(ISERROR(MATCH(P28,'Tabla Impacto'!$B$221:$B$223,0))),'Tabla Impacto'!$F$223&amp;"Por favor no seleccionar los criterios de impacto(Afectación Económica o presupuestal y Pérdida Reputacional)",P28)</f>
        <v xml:space="preserve">     Entre 50 y 100 SMLMV </v>
      </c>
      <c r="R28" s="355" t="str">
        <f ca="1">IF(OR(Q28='Tabla Impacto'!$C$11,Q28='Tabla Impacto'!$D$11),"Leve",IF(OR(Q28='Tabla Impacto'!$C$12,Q28='Tabla Impacto'!$D$12),"Menor",IF(OR(Q28='Tabla Impacto'!$C$13,Q28='Tabla Impacto'!$D$13),"Moderado",IF(OR(Q28='Tabla Impacto'!$C$14,Q28='Tabla Impacto'!$D$14),"Mayor",IF(OR(Q28='Tabla Impacto'!$C$15,Q28='Tabla Impacto'!$D$15),"Catastrófico","")))))</f>
        <v>Moderado</v>
      </c>
      <c r="S28" s="352">
        <f ca="1">IF(R28="","",IF(R28="Leve",0.2,IF(R28="Menor",0.4,IF(R28="Moderado",0.6,IF(R28="Mayor",0.8,IF(R28="Catastrófico",1,))))))</f>
        <v>0.6</v>
      </c>
      <c r="T28" s="356" t="str">
        <f ca="1">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Moderado</v>
      </c>
      <c r="U28" s="68">
        <v>1</v>
      </c>
      <c r="V28" s="69" t="s">
        <v>94</v>
      </c>
      <c r="W28" s="68" t="str">
        <f t="shared" ref="W28:W37" si="0">IF(OR(X28="Preventivo",X28="Detectivo"),"Probabilidad",IF(X28="Correctivo","Impacto",""))</f>
        <v>Probabilidad</v>
      </c>
      <c r="X28" s="70" t="s">
        <v>95</v>
      </c>
      <c r="Y28" s="70" t="s">
        <v>96</v>
      </c>
      <c r="Z28" s="71" t="str">
        <f t="shared" ref="Z28:Z37" si="1">IF(AND(X28="Preventivo",Y28="Automático"),"50%",IF(AND(X28="Preventivo",Y28="Manual"),"40%",IF(AND(X28="Detectivo",Y28="Automático"),"40%",IF(AND(X28="Detectivo",Y28="Manual"),"30%",IF(AND(X28="Correctivo",Y28="Automático"),"35%",IF(AND(X28="Correctivo",Y28="Manual"),"25%",""))))))</f>
        <v>40%</v>
      </c>
      <c r="AA28" s="70" t="s">
        <v>97</v>
      </c>
      <c r="AB28" s="70" t="s">
        <v>98</v>
      </c>
      <c r="AC28" s="70" t="s">
        <v>99</v>
      </c>
      <c r="AD28" s="72">
        <f>IFERROR(IF(W28="Probabilidad",(O28-(+O28*Z28)),IF(W28="Impacto",O28,"")),"")</f>
        <v>0.12</v>
      </c>
      <c r="AE28" s="73" t="str">
        <f t="shared" ref="AE28:AE37" si="2">IFERROR(IF(AD28="","",IF(AD28&lt;=0.2,"Muy Baja",IF(AD28&lt;=0.4,"Baja",IF(AD28&lt;=0.6,"Media",IF(AD28&lt;=0.8,"Alta","Muy Alta"))))),"")</f>
        <v>Muy Baja</v>
      </c>
      <c r="AF28" s="71">
        <f t="shared" ref="AF28:AF37" si="3">+AD28</f>
        <v>0.12</v>
      </c>
      <c r="AG28" s="73" t="str">
        <f t="shared" ref="AG28:AG37" ca="1" si="4">IFERROR(IF(AH28="","",IF(AH28&lt;=0.2,"Leve",IF(AH28&lt;=0.4,"Menor",IF(AH28&lt;=0.6,"Moderado",IF(AH28&lt;=0.8,"Mayor","Catastrófico"))))),"")</f>
        <v>Moderado</v>
      </c>
      <c r="AH28" s="74">
        <f ca="1">IFERROR(IF(W28="Impacto",(S28-(+S28*Z28)),IF(W28="Probabilidad",S28,"")),"")</f>
        <v>0.6</v>
      </c>
      <c r="AI28" s="75" t="str">
        <f t="shared" ref="AI28:AI37" ca="1" si="5">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70" t="s">
        <v>100</v>
      </c>
      <c r="AK28" s="76"/>
      <c r="AL28" s="354" t="s">
        <v>101</v>
      </c>
      <c r="AM28" s="623" t="s">
        <v>438</v>
      </c>
      <c r="AN28" s="354" t="s">
        <v>102</v>
      </c>
      <c r="AO28" s="77"/>
      <c r="AP28" s="78"/>
      <c r="AQ28" s="79"/>
      <c r="AR28" s="53"/>
      <c r="AS28" s="53"/>
      <c r="AT28" s="53"/>
      <c r="AU28" s="53"/>
      <c r="AV28" s="53"/>
      <c r="AW28" s="53"/>
      <c r="AX28" s="53"/>
      <c r="AY28" s="53"/>
      <c r="AZ28" s="53"/>
      <c r="BA28" s="53"/>
      <c r="BB28" s="53"/>
      <c r="BC28" s="53"/>
      <c r="BD28" s="53"/>
      <c r="BE28" s="53"/>
      <c r="BF28" s="53"/>
      <c r="BG28" s="53"/>
      <c r="BH28" s="53"/>
      <c r="BI28" s="53"/>
      <c r="BJ28" s="53"/>
      <c r="BK28" s="53"/>
    </row>
    <row r="29" spans="1:63" ht="189" customHeight="1">
      <c r="A29" s="351"/>
      <c r="B29" s="351"/>
      <c r="C29" s="351"/>
      <c r="D29" s="351"/>
      <c r="E29" s="351"/>
      <c r="F29" s="351"/>
      <c r="G29" s="351"/>
      <c r="H29" s="351"/>
      <c r="I29" s="351"/>
      <c r="J29" s="351"/>
      <c r="K29" s="351"/>
      <c r="L29" s="351"/>
      <c r="M29" s="351"/>
      <c r="N29" s="351"/>
      <c r="O29" s="351"/>
      <c r="P29" s="351"/>
      <c r="Q29" s="351"/>
      <c r="R29" s="351"/>
      <c r="S29" s="351"/>
      <c r="T29" s="351"/>
      <c r="U29" s="80">
        <v>2</v>
      </c>
      <c r="V29" s="81" t="s">
        <v>103</v>
      </c>
      <c r="W29" s="80" t="str">
        <f t="shared" si="0"/>
        <v>Probabilidad</v>
      </c>
      <c r="X29" s="82" t="s">
        <v>95</v>
      </c>
      <c r="Y29" s="82" t="s">
        <v>104</v>
      </c>
      <c r="Z29" s="83" t="str">
        <f t="shared" si="1"/>
        <v>50%</v>
      </c>
      <c r="AA29" s="82" t="s">
        <v>97</v>
      </c>
      <c r="AB29" s="82" t="s">
        <v>105</v>
      </c>
      <c r="AC29" s="82" t="s">
        <v>99</v>
      </c>
      <c r="AD29" s="84">
        <f>IFERROR(IF(AND(W28="Probabilidad",W29="Probabilidad"),(AF28-(+AF28*Z29)),IF(W29="Probabilidad",(O28-(+O28*Z29)),IF(W29="Impacto",AF28,""))),"")</f>
        <v>0.06</v>
      </c>
      <c r="AE29" s="85" t="str">
        <f t="shared" si="2"/>
        <v>Muy Baja</v>
      </c>
      <c r="AF29" s="83">
        <f t="shared" si="3"/>
        <v>0.06</v>
      </c>
      <c r="AG29" s="85" t="str">
        <f t="shared" ca="1" si="4"/>
        <v>Moderado</v>
      </c>
      <c r="AH29" s="86">
        <f ca="1">IFERROR(IF(AND(W28="Impacto",W29="Impacto"),(AH28-(+AH28*Z29)),IF(W29="Impacto",(S28-(+S28*Z29)),IF(W29="Probabilidad",AH28,""))),"")</f>
        <v>0.6</v>
      </c>
      <c r="AI29" s="87" t="str">
        <f t="shared" ca="1" si="5"/>
        <v>Moderado</v>
      </c>
      <c r="AJ29" s="82" t="s">
        <v>100</v>
      </c>
      <c r="AK29" s="88"/>
      <c r="AL29" s="622"/>
      <c r="AM29" s="624"/>
      <c r="AN29" s="351"/>
      <c r="AO29" s="89"/>
      <c r="AP29" s="90"/>
      <c r="AQ29" s="91"/>
      <c r="AR29" s="53"/>
      <c r="AS29" s="53"/>
      <c r="AT29" s="53"/>
      <c r="AU29" s="53"/>
      <c r="AV29" s="53"/>
      <c r="AW29" s="53"/>
      <c r="AX29" s="53"/>
      <c r="AY29" s="53"/>
      <c r="AZ29" s="53"/>
      <c r="BA29" s="53"/>
      <c r="BB29" s="53"/>
      <c r="BC29" s="53"/>
      <c r="BD29" s="53"/>
      <c r="BE29" s="53"/>
      <c r="BF29" s="53"/>
      <c r="BG29" s="53"/>
      <c r="BH29" s="53"/>
      <c r="BI29" s="53"/>
      <c r="BJ29" s="53"/>
      <c r="BK29" s="53"/>
    </row>
    <row r="30" spans="1:63" ht="198.75" customHeight="1">
      <c r="A30" s="350">
        <v>2</v>
      </c>
      <c r="B30" s="419" t="s">
        <v>87</v>
      </c>
      <c r="C30" s="419" t="s">
        <v>88</v>
      </c>
      <c r="D30" s="421" t="s">
        <v>106</v>
      </c>
      <c r="E30" s="420"/>
      <c r="F30" s="419" t="s">
        <v>107</v>
      </c>
      <c r="G30" s="419" t="s">
        <v>108</v>
      </c>
      <c r="H30" s="420"/>
      <c r="I30" s="420"/>
      <c r="J30" s="420"/>
      <c r="K30" s="420"/>
      <c r="L30" s="421" t="s">
        <v>109</v>
      </c>
      <c r="M30" s="350">
        <v>24</v>
      </c>
      <c r="N30" s="417" t="str">
        <f>IF(M30&lt;=0,"",IF(M30&lt;=2,"Muy Baja",IF(M30&lt;=24,"Baja",IF(M30&lt;=500,"Media",IF(M30&lt;=5000,"Alta","Muy Alta")))))</f>
        <v>Baja</v>
      </c>
      <c r="O30" s="418">
        <f>IF(N30="","",IF(N30="Muy Baja",0.2,IF(N30="Baja",0.4,IF(N30="Media",0.6,IF(N30="Alta",0.8,IF(N30="Muy Alta",1,))))))</f>
        <v>0.4</v>
      </c>
      <c r="P30" s="419" t="s">
        <v>110</v>
      </c>
      <c r="Q30" s="419" t="str">
        <f ca="1">IF(NOT(ISERROR(MATCH(P30,'Tabla Impacto'!$B$221:$B$223,0))),'Tabla Impacto'!$F$223&amp;"Por favor no seleccionar los criterios de impacto(Afectación Económica o presupuestal y Pérdida Reputacional)",P30)</f>
        <v xml:space="preserve">     El riesgo afecta la imagen de la entidad internamente, de conocimiento general, nivel interno, de junta directiva y accionistas y/o de proveedores</v>
      </c>
      <c r="R30" s="417" t="str">
        <f ca="1">IF(OR(Q30='Tabla Impacto'!$C$11,Q30='Tabla Impacto'!$D$11),"Leve",IF(OR(Q30='Tabla Impacto'!$C$12,Q30='Tabla Impacto'!$D$12),"Menor",IF(OR(Q30='Tabla Impacto'!$C$13,Q30='Tabla Impacto'!$D$13),"Moderado",IF(OR(Q30='Tabla Impacto'!$C$14,Q30='Tabla Impacto'!$D$14),"Mayor",IF(OR(Q30='Tabla Impacto'!$C$15,Q30='Tabla Impacto'!$D$15),"Catastrófico","")))))</f>
        <v>Menor</v>
      </c>
      <c r="S30" s="427">
        <f ca="1">IF(R30="","",IF(R30="Leve",0.2,IF(R30="Menor",0.4,IF(R30="Moderado",0.6,IF(R30="Mayor",0.8,IF(R30="Catastrófico",1,))))))</f>
        <v>0.4</v>
      </c>
      <c r="T30" s="428" t="str">
        <f ca="1">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Moderado</v>
      </c>
      <c r="U30" s="92">
        <v>1</v>
      </c>
      <c r="V30" s="93" t="s">
        <v>111</v>
      </c>
      <c r="W30" s="92" t="str">
        <f t="shared" si="0"/>
        <v>Probabilidad</v>
      </c>
      <c r="X30" s="94" t="s">
        <v>95</v>
      </c>
      <c r="Y30" s="94" t="s">
        <v>96</v>
      </c>
      <c r="Z30" s="95" t="str">
        <f t="shared" si="1"/>
        <v>40%</v>
      </c>
      <c r="AA30" s="94" t="s">
        <v>97</v>
      </c>
      <c r="AB30" s="96" t="s">
        <v>105</v>
      </c>
      <c r="AC30" s="94" t="s">
        <v>99</v>
      </c>
      <c r="AD30" s="97">
        <f>IFERROR(IF(W30="Probabilidad",(O30-(+O30*Z30)),IF(W30="Impacto",O30,"")),"")</f>
        <v>0.24</v>
      </c>
      <c r="AE30" s="98" t="str">
        <f t="shared" si="2"/>
        <v>Baja</v>
      </c>
      <c r="AF30" s="95">
        <f t="shared" si="3"/>
        <v>0.24</v>
      </c>
      <c r="AG30" s="98" t="str">
        <f t="shared" ca="1" si="4"/>
        <v>Menor</v>
      </c>
      <c r="AH30" s="99">
        <f ca="1">IFERROR(IF(W30="Impacto",(S30-(+S30*Z30)),IF(W30="Probabilidad",S30,"")),"")</f>
        <v>0.4</v>
      </c>
      <c r="AI30" s="100" t="str">
        <f t="shared" ca="1" si="5"/>
        <v>Moderado</v>
      </c>
      <c r="AJ30" s="94" t="s">
        <v>100</v>
      </c>
      <c r="AK30" s="101"/>
      <c r="AL30" s="419" t="s">
        <v>112</v>
      </c>
      <c r="AM30" s="625" t="s">
        <v>136</v>
      </c>
      <c r="AN30" s="419" t="s">
        <v>102</v>
      </c>
      <c r="AO30" s="89"/>
      <c r="AP30" s="90"/>
      <c r="AQ30" s="91"/>
      <c r="AR30" s="53"/>
      <c r="AS30" s="53"/>
      <c r="AT30" s="53"/>
      <c r="AU30" s="53"/>
      <c r="AV30" s="53"/>
      <c r="AW30" s="53"/>
      <c r="AX30" s="53"/>
      <c r="AY30" s="53"/>
      <c r="AZ30" s="53"/>
      <c r="BA30" s="53"/>
      <c r="BB30" s="53"/>
      <c r="BC30" s="53"/>
      <c r="BD30" s="53"/>
      <c r="BE30" s="53"/>
      <c r="BF30" s="53"/>
      <c r="BG30" s="53"/>
      <c r="BH30" s="53"/>
      <c r="BI30" s="53"/>
      <c r="BJ30" s="53"/>
      <c r="BK30" s="53"/>
    </row>
    <row r="31" spans="1:63" ht="165.75" customHeight="1">
      <c r="A31" s="351"/>
      <c r="B31" s="351"/>
      <c r="C31" s="351"/>
      <c r="D31" s="351"/>
      <c r="E31" s="351"/>
      <c r="F31" s="351"/>
      <c r="G31" s="351"/>
      <c r="H31" s="351"/>
      <c r="I31" s="351"/>
      <c r="J31" s="351"/>
      <c r="K31" s="351"/>
      <c r="L31" s="351"/>
      <c r="M31" s="351"/>
      <c r="N31" s="351"/>
      <c r="O31" s="351"/>
      <c r="P31" s="351"/>
      <c r="Q31" s="351"/>
      <c r="R31" s="351"/>
      <c r="S31" s="351"/>
      <c r="T31" s="351"/>
      <c r="U31" s="80">
        <v>2</v>
      </c>
      <c r="V31" s="102" t="s">
        <v>113</v>
      </c>
      <c r="W31" s="80" t="str">
        <f t="shared" si="0"/>
        <v>Probabilidad</v>
      </c>
      <c r="X31" s="82" t="s">
        <v>95</v>
      </c>
      <c r="Y31" s="103" t="s">
        <v>96</v>
      </c>
      <c r="Z31" s="83" t="str">
        <f t="shared" si="1"/>
        <v>40%</v>
      </c>
      <c r="AA31" s="103" t="s">
        <v>114</v>
      </c>
      <c r="AB31" s="82" t="s">
        <v>105</v>
      </c>
      <c r="AC31" s="82" t="s">
        <v>99</v>
      </c>
      <c r="AD31" s="84">
        <f>IFERROR(IF(AND(W30="Probabilidad",W31="Probabilidad"),(AF30-(+AF30*Z31)),IF(W31="Probabilidad",(O30-(+O30*Z31)),IF(W31="Impacto",AF30,""))),"")</f>
        <v>0.14399999999999999</v>
      </c>
      <c r="AE31" s="85" t="str">
        <f t="shared" si="2"/>
        <v>Muy Baja</v>
      </c>
      <c r="AF31" s="83">
        <f t="shared" si="3"/>
        <v>0.14399999999999999</v>
      </c>
      <c r="AG31" s="85" t="str">
        <f t="shared" ca="1" si="4"/>
        <v>Menor</v>
      </c>
      <c r="AH31" s="86">
        <f ca="1">IFERROR(IF(AND(W30="Impacto",W31="Impacto"),(AH30-(+AH30*Z31)),IF(W31="Impacto",(S30-(+S30*Z31)),IF(W31="Probabilidad",AH30,""))),"")</f>
        <v>0.4</v>
      </c>
      <c r="AI31" s="87" t="str">
        <f t="shared" ca="1" si="5"/>
        <v>Bajo</v>
      </c>
      <c r="AJ31" s="82" t="s">
        <v>100</v>
      </c>
      <c r="AK31" s="88"/>
      <c r="AL31" s="622"/>
      <c r="AM31" s="624"/>
      <c r="AN31" s="351"/>
      <c r="AO31" s="89"/>
      <c r="AP31" s="90"/>
      <c r="AQ31" s="91"/>
      <c r="AR31" s="53"/>
      <c r="AS31" s="53"/>
      <c r="AT31" s="53"/>
      <c r="AU31" s="53"/>
      <c r="AV31" s="53"/>
      <c r="AW31" s="53"/>
      <c r="AX31" s="53"/>
      <c r="AY31" s="53"/>
      <c r="AZ31" s="53"/>
      <c r="BA31" s="53"/>
      <c r="BB31" s="53"/>
      <c r="BC31" s="53"/>
      <c r="BD31" s="53"/>
      <c r="BE31" s="53"/>
      <c r="BF31" s="53"/>
      <c r="BG31" s="53"/>
      <c r="BH31" s="53"/>
      <c r="BI31" s="53"/>
      <c r="BJ31" s="53"/>
      <c r="BK31" s="53"/>
    </row>
    <row r="32" spans="1:63" ht="151.5" customHeight="1">
      <c r="A32" s="357">
        <v>3</v>
      </c>
      <c r="B32" s="354" t="s">
        <v>118</v>
      </c>
      <c r="C32" s="354" t="s">
        <v>88</v>
      </c>
      <c r="D32" s="354" t="s">
        <v>119</v>
      </c>
      <c r="E32" s="354"/>
      <c r="F32" s="354" t="s">
        <v>120</v>
      </c>
      <c r="G32" s="354" t="s">
        <v>439</v>
      </c>
      <c r="H32" s="354"/>
      <c r="I32" s="354"/>
      <c r="J32" s="354"/>
      <c r="K32" s="354"/>
      <c r="L32" s="354" t="s">
        <v>121</v>
      </c>
      <c r="M32" s="354">
        <v>2</v>
      </c>
      <c r="N32" s="355" t="str">
        <f>IF(M32&lt;=0,"",IF(M32&lt;=2,"Muy Baja",IF(M32&lt;=24,"Baja",IF(M32&lt;=500,"Media",IF(M32&lt;=5000,"Alta","Muy Alta")))))</f>
        <v>Muy Baja</v>
      </c>
      <c r="O32" s="352">
        <f>IF(N32="","",IF(N32="Muy Baja",0.2,IF(N32="Baja",0.4,IF(N32="Media",0.6,IF(N32="Alta",0.8,IF(N32="Muy Alta",1,))))))</f>
        <v>0.2</v>
      </c>
      <c r="P32" s="354" t="s">
        <v>122</v>
      </c>
      <c r="Q32" s="354" t="str">
        <f ca="1">IF(NOT(ISERROR(MATCH(P32,'Tabla Impacto'!$B$221:$B$223,0))),'Tabla Impacto'!$F$223&amp;"Por favor no seleccionar los criterios de impacto(Afectación Económica o presupuestal y Pérdida Reputacional)",P32)</f>
        <v xml:space="preserve">     Afectación menor a 10 SMLMV .</v>
      </c>
      <c r="R32" s="355" t="str">
        <f ca="1">IF(OR(Q32='Tabla Impacto'!$C$11,Q32='Tabla Impacto'!$D$11),"Leve",IF(OR(Q32='Tabla Impacto'!$C$12,Q32='Tabla Impacto'!$D$12),"Menor",IF(OR(Q32='Tabla Impacto'!$C$13,Q32='Tabla Impacto'!$D$13),"Moderado",IF(OR(Q32='Tabla Impacto'!$C$14,Q32='Tabla Impacto'!$D$14),"Mayor",IF(OR(Q32='Tabla Impacto'!$C$15,Q32='Tabla Impacto'!$D$15),"Catastrófico","")))))</f>
        <v>Leve</v>
      </c>
      <c r="S32" s="352">
        <f ca="1">IF(R32="","",IF(R32="Leve",0.2,IF(R32="Menor",0.4,IF(R32="Moderado",0.6,IF(R32="Mayor",0.8,IF(R32="Catastrófico",1,))))))</f>
        <v>0.2</v>
      </c>
      <c r="T32" s="356" t="str">
        <f ca="1">IF(OR(AND(N32="Muy Baja",R32="Leve"),AND(N32="Muy Baja",R32="Menor"),AND(N32="Baja",R32="Leve")),"Bajo",IF(OR(AND(N32="Muy baja",R32="Moderado"),AND(N32="Baja",R32="Menor"),AND(N32="Baja",R32="Moderado"),AND(N32="Media",R32="Leve"),AND(N32="Media",R32="Menor"),AND(N32="Media",R32="Moderado"),AND(N32="Alta",R32="Leve"),AND(N32="Alta",R32="Menor")),"Moderado",IF(OR(AND(N32="Muy Baja",R32="Mayor"),AND(N32="Baja",R32="Mayor"),AND(N32="Media",R32="Mayor"),AND(N32="Alta",R32="Moderado"),AND(N32="Alta",R32="Mayor"),AND(N32="Muy Alta",R32="Leve"),AND(N32="Muy Alta",R32="Menor"),AND(N32="Muy Alta",R32="Moderado"),AND(N32="Muy Alta",R32="Mayor")),"Alto",IF(OR(AND(N32="Muy Baja",R32="Catastrófico"),AND(N32="Baja",R32="Catastrófico"),AND(N32="Media",R32="Catastrófico"),AND(N32="Alta",R32="Catastrófico"),AND(N32="Muy Alta",R32="Catastrófico")),"Extremo",""))))</f>
        <v>Bajo</v>
      </c>
      <c r="U32" s="68">
        <v>1</v>
      </c>
      <c r="V32" s="69" t="s">
        <v>123</v>
      </c>
      <c r="W32" s="68" t="str">
        <f t="shared" si="0"/>
        <v>Probabilidad</v>
      </c>
      <c r="X32" s="70" t="s">
        <v>95</v>
      </c>
      <c r="Y32" s="70" t="s">
        <v>96</v>
      </c>
      <c r="Z32" s="71" t="str">
        <f t="shared" si="1"/>
        <v>40%</v>
      </c>
      <c r="AA32" s="70" t="s">
        <v>97</v>
      </c>
      <c r="AB32" s="70" t="s">
        <v>105</v>
      </c>
      <c r="AC32" s="70" t="s">
        <v>99</v>
      </c>
      <c r="AD32" s="104">
        <f>IFERROR(IF(W32="Probabilidad",(O32-(+O32*Z32)),IF(W32="Impacto",O32,"")),"")</f>
        <v>0.12</v>
      </c>
      <c r="AE32" s="73" t="str">
        <f t="shared" si="2"/>
        <v>Muy Baja</v>
      </c>
      <c r="AF32" s="71">
        <f t="shared" si="3"/>
        <v>0.12</v>
      </c>
      <c r="AG32" s="73" t="str">
        <f t="shared" ca="1" si="4"/>
        <v>Leve</v>
      </c>
      <c r="AH32" s="71">
        <f ca="1">IFERROR(IF(W32="Impacto",(S32-(+S32*Z32)),IF(W32="Probabilidad",S32,"")),"")</f>
        <v>0.2</v>
      </c>
      <c r="AI32" s="75" t="str">
        <f t="shared" ca="1" si="5"/>
        <v>Bajo</v>
      </c>
      <c r="AJ32" s="70" t="s">
        <v>117</v>
      </c>
      <c r="AK32" s="105"/>
      <c r="AL32" s="106"/>
      <c r="AM32" s="626"/>
      <c r="AN32" s="107"/>
      <c r="AO32" s="89"/>
      <c r="AP32" s="90"/>
      <c r="AQ32" s="91"/>
      <c r="AR32" s="53"/>
      <c r="AS32" s="53"/>
      <c r="AT32" s="53"/>
      <c r="AU32" s="53"/>
      <c r="AV32" s="53"/>
      <c r="AW32" s="53"/>
      <c r="AX32" s="53"/>
      <c r="AY32" s="53"/>
      <c r="AZ32" s="53"/>
      <c r="BA32" s="53"/>
      <c r="BB32" s="53"/>
      <c r="BC32" s="53"/>
      <c r="BD32" s="53"/>
      <c r="BE32" s="53"/>
      <c r="BF32" s="53"/>
      <c r="BG32" s="53"/>
      <c r="BH32" s="53"/>
      <c r="BI32" s="53"/>
      <c r="BJ32" s="53"/>
      <c r="BK32" s="53"/>
    </row>
    <row r="33" spans="1:64" ht="151.5" customHeight="1">
      <c r="A33" s="353"/>
      <c r="B33" s="353"/>
      <c r="C33" s="353"/>
      <c r="D33" s="353"/>
      <c r="E33" s="353"/>
      <c r="F33" s="353"/>
      <c r="G33" s="353"/>
      <c r="H33" s="353"/>
      <c r="I33" s="353"/>
      <c r="J33" s="353"/>
      <c r="K33" s="353"/>
      <c r="L33" s="353"/>
      <c r="M33" s="353"/>
      <c r="N33" s="353"/>
      <c r="O33" s="353"/>
      <c r="P33" s="353"/>
      <c r="Q33" s="353"/>
      <c r="R33" s="353"/>
      <c r="S33" s="349"/>
      <c r="T33" s="353"/>
      <c r="U33" s="108">
        <v>2</v>
      </c>
      <c r="V33" s="109" t="s">
        <v>124</v>
      </c>
      <c r="W33" s="108" t="str">
        <f t="shared" si="0"/>
        <v>Probabilidad</v>
      </c>
      <c r="X33" s="110" t="s">
        <v>95</v>
      </c>
      <c r="Y33" s="110" t="s">
        <v>96</v>
      </c>
      <c r="Z33" s="111" t="str">
        <f t="shared" si="1"/>
        <v>40%</v>
      </c>
      <c r="AA33" s="110" t="s">
        <v>97</v>
      </c>
      <c r="AB33" s="110" t="s">
        <v>105</v>
      </c>
      <c r="AC33" s="110" t="s">
        <v>99</v>
      </c>
      <c r="AD33" s="112">
        <f>IFERROR(IF(AND(W32="Probabilidad",W33="Probabilidad"),(AF32-(+AF32*Z33)),IF(W33="Probabilidad",(O32-(+O32*Z33)),IF(W33="Impacto",AF32,""))),"")</f>
        <v>7.1999999999999995E-2</v>
      </c>
      <c r="AE33" s="113" t="str">
        <f t="shared" si="2"/>
        <v>Muy Baja</v>
      </c>
      <c r="AF33" s="111">
        <f t="shared" si="3"/>
        <v>7.1999999999999995E-2</v>
      </c>
      <c r="AG33" s="113" t="str">
        <f t="shared" ca="1" si="4"/>
        <v>Leve</v>
      </c>
      <c r="AH33" s="111">
        <f ca="1">IFERROR(IF(AND(W32="Impacto",W33="Impacto"),(AH32-(+AH32*Z33)),IF(W33="Impacto",(S32-(+S32*Z33)),IF(W33="Probabilidad",AH32,""))),"")</f>
        <v>0.2</v>
      </c>
      <c r="AI33" s="114" t="str">
        <f t="shared" ca="1" si="5"/>
        <v>Bajo</v>
      </c>
      <c r="AJ33" s="110" t="s">
        <v>117</v>
      </c>
      <c r="AK33" s="115"/>
      <c r="AL33" s="116"/>
      <c r="AM33" s="627"/>
      <c r="AN33" s="117"/>
      <c r="AO33" s="89"/>
      <c r="AP33" s="90"/>
      <c r="AQ33" s="91"/>
      <c r="AR33" s="53"/>
      <c r="AS33" s="53"/>
      <c r="AT33" s="53"/>
      <c r="AU33" s="53"/>
      <c r="AV33" s="53"/>
      <c r="AW33" s="53"/>
      <c r="AX33" s="53"/>
      <c r="AY33" s="53"/>
      <c r="AZ33" s="53"/>
      <c r="BA33" s="53"/>
      <c r="BB33" s="53"/>
      <c r="BC33" s="53"/>
      <c r="BD33" s="53"/>
      <c r="BE33" s="53"/>
      <c r="BF33" s="53"/>
      <c r="BG33" s="53"/>
      <c r="BH33" s="53"/>
      <c r="BI33" s="53"/>
      <c r="BJ33" s="53"/>
      <c r="BK33" s="53"/>
    </row>
    <row r="34" spans="1:64" ht="183" customHeight="1">
      <c r="A34" s="338"/>
      <c r="B34" s="338"/>
      <c r="C34" s="338"/>
      <c r="D34" s="338"/>
      <c r="E34" s="338"/>
      <c r="F34" s="338"/>
      <c r="G34" s="338"/>
      <c r="H34" s="338"/>
      <c r="I34" s="338"/>
      <c r="J34" s="338"/>
      <c r="K34" s="338"/>
      <c r="L34" s="338"/>
      <c r="M34" s="338"/>
      <c r="N34" s="338"/>
      <c r="O34" s="338"/>
      <c r="P34" s="338"/>
      <c r="Q34" s="338"/>
      <c r="R34" s="338"/>
      <c r="S34" s="118" t="str">
        <f t="shared" ref="S34:S36" si="6">IF(R34="","",IF(R34="Leve",0.2,IF(R34="Menor",0.4,IF(R34="Moderado",0.6,IF(R34="Mayor",0.8,IF(R34="Catastrófico",1,))))))</f>
        <v/>
      </c>
      <c r="T34" s="338"/>
      <c r="U34" s="119">
        <v>3</v>
      </c>
      <c r="V34" s="120" t="s">
        <v>125</v>
      </c>
      <c r="W34" s="119" t="str">
        <f t="shared" si="0"/>
        <v>Probabilidad</v>
      </c>
      <c r="X34" s="121" t="s">
        <v>95</v>
      </c>
      <c r="Y34" s="121" t="s">
        <v>96</v>
      </c>
      <c r="Z34" s="122" t="str">
        <f t="shared" si="1"/>
        <v>40%</v>
      </c>
      <c r="AA34" s="121" t="s">
        <v>97</v>
      </c>
      <c r="AB34" s="121" t="s">
        <v>105</v>
      </c>
      <c r="AC34" s="121" t="s">
        <v>99</v>
      </c>
      <c r="AD34" s="123">
        <f>IFERROR(IF(AND(W33="Probabilidad",W34="Probabilidad"),(AF33-(+AF33*Z34)),IF(AND(W33="Impacto",W34="Probabilidad"),(AF32-(+AF32*Z34)),IF(W34="Impacto",AF33,""))),"")</f>
        <v>4.3199999999999995E-2</v>
      </c>
      <c r="AE34" s="124" t="str">
        <f t="shared" si="2"/>
        <v>Muy Baja</v>
      </c>
      <c r="AF34" s="122">
        <f t="shared" si="3"/>
        <v>4.3199999999999995E-2</v>
      </c>
      <c r="AG34" s="124" t="str">
        <f t="shared" ca="1" si="4"/>
        <v>Leve</v>
      </c>
      <c r="AH34" s="122">
        <f ca="1">IFERROR(IF(AND(W33="Impacto",W34="Impacto"),(AH33-(+AH33*Z34)),IF(AND(W33="Probabilidad",W34="Impacto"),(AH32-(+AH32*Z34)),IF(W34="Probabilidad",AH33,""))),"")</f>
        <v>0.2</v>
      </c>
      <c r="AI34" s="125" t="str">
        <f t="shared" ca="1" si="5"/>
        <v>Bajo</v>
      </c>
      <c r="AJ34" s="121" t="s">
        <v>117</v>
      </c>
      <c r="AK34" s="126"/>
      <c r="AL34" s="127"/>
      <c r="AM34" s="628"/>
      <c r="AN34" s="120"/>
      <c r="AO34" s="89"/>
      <c r="AP34" s="90"/>
      <c r="AQ34" s="91"/>
      <c r="AR34" s="53"/>
      <c r="AS34" s="53"/>
      <c r="AT34" s="53"/>
      <c r="AU34" s="53"/>
      <c r="AV34" s="53"/>
      <c r="AW34" s="53"/>
      <c r="AX34" s="53"/>
      <c r="AY34" s="53"/>
      <c r="AZ34" s="53"/>
      <c r="BA34" s="53"/>
      <c r="BB34" s="53"/>
      <c r="BC34" s="53"/>
      <c r="BD34" s="53"/>
      <c r="BE34" s="53"/>
      <c r="BF34" s="53"/>
      <c r="BG34" s="53"/>
      <c r="BH34" s="53"/>
      <c r="BI34" s="53"/>
      <c r="BJ34" s="53"/>
      <c r="BK34" s="53"/>
    </row>
    <row r="35" spans="1:64" ht="151.5" customHeight="1">
      <c r="A35" s="128">
        <v>4</v>
      </c>
      <c r="B35" s="129" t="s">
        <v>118</v>
      </c>
      <c r="C35" s="130" t="s">
        <v>88</v>
      </c>
      <c r="D35" s="129" t="s">
        <v>126</v>
      </c>
      <c r="E35" s="128"/>
      <c r="F35" s="129" t="s">
        <v>127</v>
      </c>
      <c r="G35" s="128" t="s">
        <v>440</v>
      </c>
      <c r="H35" s="129"/>
      <c r="I35" s="129"/>
      <c r="J35" s="129"/>
      <c r="K35" s="129"/>
      <c r="L35" s="129" t="s">
        <v>121</v>
      </c>
      <c r="M35" s="128">
        <v>2</v>
      </c>
      <c r="N35" s="131" t="str">
        <f t="shared" ref="N35:N36" si="7">IF(M35&lt;=0,"",IF(M35&lt;=2,"Muy Baja",IF(M35&lt;=24,"Baja",IF(M35&lt;=500,"Media",IF(M35&lt;=5000,"Alta","Muy Alta")))))</f>
        <v>Muy Baja</v>
      </c>
      <c r="O35" s="132">
        <f t="shared" ref="O35:O36" si="8">IF(N35="","",IF(N35="Muy Baja",0.2,IF(N35="Baja",0.4,IF(N35="Media",0.6,IF(N35="Alta",0.8,IF(N35="Muy Alta",1,))))))</f>
        <v>0.2</v>
      </c>
      <c r="P35" s="129" t="s">
        <v>122</v>
      </c>
      <c r="Q35" s="133" t="str">
        <f ca="1">IF(NOT(ISERROR(MATCH(P35,'Tabla Impacto'!$B$221:$B$223,0))),'Tabla Impacto'!$F$223&amp;"Por favor no seleccionar los criterios de impacto(Afectación Económica o presupuestal y Pérdida Reputacional)",P35)</f>
        <v xml:space="preserve">     Afectación menor a 10 SMLMV .</v>
      </c>
      <c r="R35" s="131" t="str">
        <f ca="1">IF(OR(Q35='Tabla Impacto'!$C$11,Q35='Tabla Impacto'!$D$11),"Leve",IF(OR(Q35='Tabla Impacto'!$C$12,Q35='Tabla Impacto'!$D$12),"Menor",IF(OR(Q35='Tabla Impacto'!$C$13,Q35='Tabla Impacto'!$D$13),"Moderado",IF(OR(Q35='Tabla Impacto'!$C$14,Q35='Tabla Impacto'!$D$14),"Mayor",IF(OR(Q35='Tabla Impacto'!$C$15,Q35='Tabla Impacto'!$D$15),"Catastrófico","")))))</f>
        <v>Leve</v>
      </c>
      <c r="S35" s="134">
        <f t="shared" ca="1" si="6"/>
        <v>0.2</v>
      </c>
      <c r="T35" s="135" t="str">
        <f t="shared" ref="T35:T36" ca="1" si="9">IF(OR(AND(N35="Muy Baja",R35="Leve"),AND(N35="Muy Baja",R35="Menor"),AND(N35="Baja",R35="Leve")),"Bajo",IF(OR(AND(N35="Muy baja",R35="Moderado"),AND(N35="Baja",R35="Menor"),AND(N35="Baja",R35="Moderado"),AND(N35="Media",R35="Leve"),AND(N35="Media",R35="Menor"),AND(N35="Media",R35="Moderado"),AND(N35="Alta",R35="Leve"),AND(N35="Alta",R35="Menor")),"Moderado",IF(OR(AND(N35="Muy Baja",R35="Mayor"),AND(N35="Baja",R35="Mayor"),AND(N35="Media",R35="Mayor"),AND(N35="Alta",R35="Moderado"),AND(N35="Alta",R35="Mayor"),AND(N35="Muy Alta",R35="Leve"),AND(N35="Muy Alta",R35="Menor"),AND(N35="Muy Alta",R35="Moderado"),AND(N35="Muy Alta",R35="Mayor")),"Alto",IF(OR(AND(N35="Muy Baja",R35="Catastrófico"),AND(N35="Baja",R35="Catastrófico"),AND(N35="Media",R35="Catastrófico"),AND(N35="Alta",R35="Catastrófico"),AND(N35="Muy Alta",R35="Catastrófico")),"Extremo",""))))</f>
        <v>Bajo</v>
      </c>
      <c r="U35" s="136">
        <v>1</v>
      </c>
      <c r="V35" s="137" t="s">
        <v>128</v>
      </c>
      <c r="W35" s="136" t="str">
        <f t="shared" si="0"/>
        <v>Probabilidad</v>
      </c>
      <c r="X35" s="138" t="s">
        <v>95</v>
      </c>
      <c r="Y35" s="138" t="s">
        <v>96</v>
      </c>
      <c r="Z35" s="139" t="str">
        <f t="shared" si="1"/>
        <v>40%</v>
      </c>
      <c r="AA35" s="138" t="s">
        <v>97</v>
      </c>
      <c r="AB35" s="138" t="s">
        <v>105</v>
      </c>
      <c r="AC35" s="138" t="s">
        <v>99</v>
      </c>
      <c r="AD35" s="140">
        <f t="shared" ref="AD35:AD36" si="10">IFERROR(IF(W35="Probabilidad",(O35-(+O35*Z35)),IF(W35="Impacto",O35,"")),"")</f>
        <v>0.12</v>
      </c>
      <c r="AE35" s="141" t="str">
        <f t="shared" si="2"/>
        <v>Muy Baja</v>
      </c>
      <c r="AF35" s="139">
        <f t="shared" si="3"/>
        <v>0.12</v>
      </c>
      <c r="AG35" s="141" t="str">
        <f t="shared" ca="1" si="4"/>
        <v>Leve</v>
      </c>
      <c r="AH35" s="142">
        <f t="shared" ref="AH35:AH36" ca="1" si="11">IFERROR(IF(W35="Impacto",(S35-(+S35*Z35)),IF(W35="Probabilidad",S35,"")),"")</f>
        <v>0.2</v>
      </c>
      <c r="AI35" s="143" t="str">
        <f t="shared" ca="1" si="5"/>
        <v>Bajo</v>
      </c>
      <c r="AJ35" s="138" t="s">
        <v>117</v>
      </c>
      <c r="AK35" s="126"/>
      <c r="AL35" s="144"/>
      <c r="AM35" s="629"/>
      <c r="AN35" s="145"/>
      <c r="AO35" s="89"/>
      <c r="AP35" s="90"/>
      <c r="AQ35" s="91"/>
      <c r="AR35" s="14"/>
      <c r="AS35" s="14"/>
      <c r="AT35" s="14"/>
      <c r="AU35" s="14"/>
      <c r="AV35" s="14"/>
      <c r="AW35" s="14"/>
      <c r="AX35" s="14"/>
      <c r="AY35" s="14"/>
      <c r="AZ35" s="14"/>
      <c r="BA35" s="14"/>
      <c r="BB35" s="14"/>
      <c r="BC35" s="14"/>
      <c r="BD35" s="14"/>
      <c r="BE35" s="14"/>
      <c r="BF35" s="14"/>
      <c r="BG35" s="14"/>
      <c r="BH35" s="14"/>
      <c r="BI35" s="14"/>
      <c r="BJ35" s="14"/>
      <c r="BK35" s="14"/>
    </row>
    <row r="36" spans="1:64" ht="151.5" customHeight="1">
      <c r="A36" s="146">
        <v>5</v>
      </c>
      <c r="B36" s="147" t="s">
        <v>129</v>
      </c>
      <c r="C36" s="147" t="s">
        <v>88</v>
      </c>
      <c r="D36" s="147" t="s">
        <v>130</v>
      </c>
      <c r="E36" s="148"/>
      <c r="F36" s="149" t="s">
        <v>131</v>
      </c>
      <c r="G36" s="147" t="s">
        <v>441</v>
      </c>
      <c r="H36" s="147"/>
      <c r="I36" s="147"/>
      <c r="J36" s="147"/>
      <c r="K36" s="147"/>
      <c r="L36" s="147" t="s">
        <v>121</v>
      </c>
      <c r="M36" s="147">
        <v>10</v>
      </c>
      <c r="N36" s="150" t="str">
        <f t="shared" si="7"/>
        <v>Baja</v>
      </c>
      <c r="O36" s="151">
        <f t="shared" si="8"/>
        <v>0.4</v>
      </c>
      <c r="P36" s="147" t="s">
        <v>132</v>
      </c>
      <c r="Q36" s="152" t="str">
        <f ca="1">IF(NOT(ISERROR(MATCH(P36,'Tabla Impacto'!$B$221:$B$223,0))),'Tabla Impacto'!$F$223&amp;"Por favor no seleccionar los criterios de impacto(Afectación Económica o presupuestal y Pérdida Reputacional)",P36)</f>
        <v xml:space="preserve">     El riesgo afecta la imagen de la entidad con algunos usuarios de relevancia frente al logro de los objetivos</v>
      </c>
      <c r="R36" s="150" t="str">
        <f ca="1">IF(OR(Q36='Tabla Impacto'!$C$11,Q36='Tabla Impacto'!$D$11),"Leve",IF(OR(Q36='Tabla Impacto'!$C$12,Q36='Tabla Impacto'!$D$12),"Menor",IF(OR(Q36='Tabla Impacto'!$C$13,Q36='Tabla Impacto'!$D$13),"Moderado",IF(OR(Q36='Tabla Impacto'!$C$14,Q36='Tabla Impacto'!$D$14),"Mayor",IF(OR(Q36='Tabla Impacto'!$C$15,Q36='Tabla Impacto'!$D$15),"Catastrófico","")))))</f>
        <v>Moderado</v>
      </c>
      <c r="S36" s="151">
        <f t="shared" ca="1" si="6"/>
        <v>0.6</v>
      </c>
      <c r="T36" s="153" t="str">
        <f t="shared" ca="1" si="9"/>
        <v>Moderado</v>
      </c>
      <c r="U36" s="146">
        <v>1</v>
      </c>
      <c r="V36" s="147" t="s">
        <v>133</v>
      </c>
      <c r="W36" s="146" t="str">
        <f t="shared" si="0"/>
        <v>Probabilidad</v>
      </c>
      <c r="X36" s="154" t="s">
        <v>95</v>
      </c>
      <c r="Y36" s="154" t="s">
        <v>96</v>
      </c>
      <c r="Z36" s="142" t="str">
        <f t="shared" si="1"/>
        <v>40%</v>
      </c>
      <c r="AA36" s="154" t="s">
        <v>97</v>
      </c>
      <c r="AB36" s="154" t="s">
        <v>105</v>
      </c>
      <c r="AC36" s="154" t="s">
        <v>99</v>
      </c>
      <c r="AD36" s="140">
        <f t="shared" si="10"/>
        <v>0.24</v>
      </c>
      <c r="AE36" s="155" t="str">
        <f t="shared" si="2"/>
        <v>Baja</v>
      </c>
      <c r="AF36" s="142">
        <f t="shared" si="3"/>
        <v>0.24</v>
      </c>
      <c r="AG36" s="156" t="str">
        <f t="shared" ca="1" si="4"/>
        <v>Moderado</v>
      </c>
      <c r="AH36" s="157">
        <f t="shared" ca="1" si="11"/>
        <v>0.6</v>
      </c>
      <c r="AI36" s="158" t="str">
        <f t="shared" ca="1" si="5"/>
        <v>Moderado</v>
      </c>
      <c r="AJ36" s="154" t="s">
        <v>117</v>
      </c>
      <c r="AK36" s="148"/>
      <c r="AL36" s="159"/>
      <c r="AM36" s="630"/>
      <c r="AN36" s="160"/>
      <c r="AO36" s="161"/>
      <c r="AP36" s="162"/>
      <c r="AQ36" s="163"/>
      <c r="AR36" s="49"/>
      <c r="AS36" s="49"/>
      <c r="AT36" s="49"/>
      <c r="AU36" s="49"/>
      <c r="AV36" s="49"/>
      <c r="AW36" s="49"/>
      <c r="AX36" s="49"/>
      <c r="AY36" s="49"/>
      <c r="AZ36" s="49"/>
      <c r="BA36" s="49"/>
      <c r="BB36" s="49"/>
      <c r="BC36" s="49"/>
      <c r="BD36" s="49"/>
      <c r="BE36" s="49"/>
      <c r="BF36" s="49"/>
      <c r="BG36" s="49"/>
      <c r="BH36" s="49"/>
      <c r="BI36" s="49"/>
      <c r="BJ36" s="49"/>
      <c r="BK36" s="49"/>
    </row>
    <row r="37" spans="1:64" ht="122.25" customHeight="1">
      <c r="A37" s="337">
        <v>6</v>
      </c>
      <c r="B37" s="337" t="s">
        <v>137</v>
      </c>
      <c r="C37" s="337" t="s">
        <v>88</v>
      </c>
      <c r="D37" s="337" t="s">
        <v>138</v>
      </c>
      <c r="E37" s="166"/>
      <c r="F37" s="337" t="s">
        <v>139</v>
      </c>
      <c r="G37" s="337" t="s">
        <v>442</v>
      </c>
      <c r="H37" s="337"/>
      <c r="I37" s="337"/>
      <c r="J37" s="337"/>
      <c r="K37" s="337"/>
      <c r="L37" s="337" t="s">
        <v>115</v>
      </c>
      <c r="M37" s="339">
        <v>2</v>
      </c>
      <c r="N37" s="340" t="str">
        <f>IF(M37&lt;=0,"",IF(M37&lt;=2,"Muy Baja",IF(M37&lt;=24,"Baja",IF(M37&lt;=500,"Media",IF(M37&lt;=5000,"Alta","Muy Alta")))))</f>
        <v>Muy Baja</v>
      </c>
      <c r="O37" s="341">
        <f>IF(N37="","",IF(N37="Muy Baja",0.2,IF(N37="Baja",0.4,IF(N37="Media",0.6,IF(N37="Alta",0.8,IF(N37="Muy Alta",1,))))))</f>
        <v>0.2</v>
      </c>
      <c r="P37" s="337" t="s">
        <v>140</v>
      </c>
      <c r="Q37" s="342" t="str">
        <f ca="1">IF(NOT(ISERROR(MATCH(P37,'Tabla Impacto'!$B$221:$B$223,0))),'Tabla Impacto'!$F$223&amp;"Por favor no seleccionar los criterios de impacto(Afectación Económica o presupuestal y Pérdida Reputacional)",P37)</f>
        <v xml:space="preserve">     El riesgo afecta la imagen de  la entidad con efecto publicitario sostenido a nivel de sector administrativo, nivel departamental o municipal</v>
      </c>
      <c r="R37" s="340" t="str">
        <f ca="1">IF(OR(Q37='Tabla Impacto'!$C$11,Q37='Tabla Impacto'!$D$11),"Leve",IF(OR(Q37='Tabla Impacto'!$C$12,Q37='Tabla Impacto'!$D$12),"Menor",IF(OR(Q37='Tabla Impacto'!$C$13,Q37='Tabla Impacto'!$D$13),"Moderado",IF(OR(Q37='Tabla Impacto'!$C$14,Q37='Tabla Impacto'!$D$14),"Mayor",IF(OR(Q37='Tabla Impacto'!$C$15,Q37='Tabla Impacto'!$D$15),"Catastrófico","")))))</f>
        <v>Mayor</v>
      </c>
      <c r="S37" s="343">
        <f ca="1">IF(R37="","",IF(R37="Leve",0.2,IF(R37="Menor",0.4,IF(R37="Moderado",0.6,IF(R37="Mayor",0.8,IF(R37="Catastrófico",1,))))))</f>
        <v>0.8</v>
      </c>
      <c r="T37" s="344" t="str">
        <f ca="1">IF(OR(AND(N37="Muy Baja",R37="Leve"),AND(N37="Muy Baja",R37="Menor"),AND(N37="Baja",R37="Leve")),"Bajo",IF(OR(AND(N37="Muy baja",R37="Moderado"),AND(N37="Baja",R37="Menor"),AND(N37="Baja",R37="Moderado"),AND(N37="Media",R37="Leve"),AND(N37="Media",R37="Menor"),AND(N37="Media",R37="Moderado"),AND(N37="Alta",R37="Leve"),AND(N37="Alta",R37="Menor")),"Moderado",IF(OR(AND(N37="Muy Baja",R37="Mayor"),AND(N37="Baja",R37="Mayor"),AND(N37="Media",R37="Mayor"),AND(N37="Alta",R37="Moderado"),AND(N37="Alta",R37="Mayor"),AND(N37="Muy Alta",R37="Leve"),AND(N37="Muy Alta",R37="Menor"),AND(N37="Muy Alta",R37="Moderado"),AND(N37="Muy Alta",R37="Mayor")),"Alto",IF(OR(AND(N37="Muy Baja",R37="Catastrófico"),AND(N37="Baja",R37="Catastrófico"),AND(N37="Media",R37="Catastrófico"),AND(N37="Alta",R37="Catastrófico"),AND(N37="Muy Alta",R37="Catastrófico")),"Extremo",""))))</f>
        <v>Alto</v>
      </c>
      <c r="U37" s="339">
        <v>1</v>
      </c>
      <c r="V37" s="337" t="s">
        <v>141</v>
      </c>
      <c r="W37" s="339" t="str">
        <f t="shared" si="0"/>
        <v>Probabilidad</v>
      </c>
      <c r="X37" s="348" t="s">
        <v>95</v>
      </c>
      <c r="Y37" s="348" t="s">
        <v>96</v>
      </c>
      <c r="Z37" s="341" t="str">
        <f t="shared" si="1"/>
        <v>40%</v>
      </c>
      <c r="AA37" s="348" t="s">
        <v>97</v>
      </c>
      <c r="AB37" s="348" t="s">
        <v>105</v>
      </c>
      <c r="AC37" s="348" t="s">
        <v>99</v>
      </c>
      <c r="AD37" s="345">
        <f>IFERROR(IF(W37="Probabilidad",(O37-(+O37*Z37)),IF(W37="Impacto",O37,"")),"")</f>
        <v>0.12</v>
      </c>
      <c r="AE37" s="346" t="str">
        <f t="shared" si="2"/>
        <v>Muy Baja</v>
      </c>
      <c r="AF37" s="341">
        <f t="shared" si="3"/>
        <v>0.12</v>
      </c>
      <c r="AG37" s="346" t="str">
        <f t="shared" ca="1" si="4"/>
        <v>Mayor</v>
      </c>
      <c r="AH37" s="341">
        <f ca="1">IFERROR(IF(W37="Impacto",(S37-(+S37*Z37)),IF(W37="Probabilidad",S37,"")),"")</f>
        <v>0.8</v>
      </c>
      <c r="AI37" s="347" t="str">
        <f t="shared" ca="1" si="5"/>
        <v>Alto</v>
      </c>
      <c r="AJ37" s="348" t="s">
        <v>100</v>
      </c>
      <c r="AK37" s="172"/>
      <c r="AL37" s="173"/>
      <c r="AM37" s="631"/>
      <c r="AN37" s="174"/>
      <c r="AO37" s="175"/>
      <c r="AP37" s="176"/>
      <c r="AQ37" s="177"/>
      <c r="AR37" s="178"/>
      <c r="AS37" s="178"/>
      <c r="AT37" s="178"/>
      <c r="AU37" s="178"/>
      <c r="AV37" s="178"/>
      <c r="AW37" s="178"/>
      <c r="AX37" s="178"/>
      <c r="AY37" s="178"/>
      <c r="AZ37" s="178"/>
      <c r="BA37" s="178"/>
      <c r="BB37" s="178"/>
      <c r="BC37" s="178"/>
      <c r="BD37" s="178"/>
      <c r="BE37" s="178"/>
      <c r="BF37" s="178"/>
      <c r="BG37" s="178"/>
      <c r="BH37" s="178"/>
      <c r="BI37" s="178"/>
      <c r="BJ37" s="178"/>
      <c r="BK37" s="178"/>
    </row>
    <row r="38" spans="1:64" ht="132.75" customHeight="1">
      <c r="A38" s="338"/>
      <c r="B38" s="338"/>
      <c r="C38" s="338"/>
      <c r="D38" s="338"/>
      <c r="E38" s="179"/>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180"/>
      <c r="AL38" s="181"/>
      <c r="AM38" s="632"/>
      <c r="AN38" s="182"/>
      <c r="AO38" s="175"/>
      <c r="AP38" s="176"/>
      <c r="AQ38" s="177"/>
      <c r="AR38" s="178"/>
      <c r="AS38" s="178"/>
      <c r="AT38" s="178"/>
      <c r="AU38" s="178"/>
      <c r="AV38" s="178"/>
      <c r="AW38" s="178"/>
      <c r="AX38" s="178"/>
      <c r="AY38" s="178"/>
      <c r="AZ38" s="178"/>
      <c r="BA38" s="178"/>
      <c r="BB38" s="178"/>
      <c r="BC38" s="178"/>
      <c r="BD38" s="178"/>
      <c r="BE38" s="178"/>
      <c r="BF38" s="178"/>
      <c r="BG38" s="178"/>
      <c r="BH38" s="178"/>
      <c r="BI38" s="178"/>
      <c r="BJ38" s="178"/>
      <c r="BK38" s="178"/>
    </row>
    <row r="39" spans="1:64" ht="143.25" customHeight="1" thickBot="1">
      <c r="A39" s="147">
        <v>7</v>
      </c>
      <c r="B39" s="147" t="s">
        <v>137</v>
      </c>
      <c r="C39" s="147" t="s">
        <v>88</v>
      </c>
      <c r="D39" s="147" t="s">
        <v>138</v>
      </c>
      <c r="E39" s="147"/>
      <c r="F39" s="147" t="s">
        <v>139</v>
      </c>
      <c r="G39" s="147" t="s">
        <v>443</v>
      </c>
      <c r="H39" s="147"/>
      <c r="I39" s="147"/>
      <c r="J39" s="147"/>
      <c r="K39" s="147"/>
      <c r="L39" s="149" t="s">
        <v>109</v>
      </c>
      <c r="M39" s="146">
        <v>24</v>
      </c>
      <c r="N39" s="183" t="str">
        <f t="shared" ref="N39:N41" si="12">IF(M39&lt;=0,"",IF(M39&lt;=2,"Muy Baja",IF(M39&lt;=24,"Baja",IF(M39&lt;=500,"Media",IF(M39&lt;=5000,"Alta","Muy Alta")))))</f>
        <v>Baja</v>
      </c>
      <c r="O39" s="184">
        <f>IF(N39="","",IF(N39="Muy Baja",0.2,IF(N39="Baja",0.4,IF(N39="Media",0.6,IF(N39="Alta",0.8,IF(N39="Muy Alta",1,))))))</f>
        <v>0.4</v>
      </c>
      <c r="P39" s="147" t="s">
        <v>140</v>
      </c>
      <c r="Q39" s="185" t="str">
        <f ca="1">IF(NOT(ISERROR(MATCH(P39,'Tabla Impacto'!$B$221:$B$223,0))),'Tabla Impacto'!$F$223&amp;"Por favor no seleccionar los criterios de impacto(Afectación Económica o presupuestal y Pérdida Reputacional)",P39)</f>
        <v xml:space="preserve">     El riesgo afecta la imagen de  la entidad con efecto publicitario sostenido a nivel de sector administrativo, nivel departamental o municipal</v>
      </c>
      <c r="R39" s="183" t="str">
        <f ca="1">IF(OR(Q39='Tabla Impacto'!$C$11,Q39='Tabla Impacto'!$D$11),"Leve",IF(OR(Q39='Tabla Impacto'!$C$12,Q39='Tabla Impacto'!$D$12),"Menor",IF(OR(Q39='Tabla Impacto'!$C$13,Q39='Tabla Impacto'!$D$13),"Moderado",IF(OR(Q39='Tabla Impacto'!$C$14,Q39='Tabla Impacto'!$D$14),"Mayor",IF(OR(Q39='Tabla Impacto'!$C$15,Q39='Tabla Impacto'!$D$15),"Catastrófico","")))))</f>
        <v>Mayor</v>
      </c>
      <c r="S39" s="186">
        <f ca="1">IF(R39="","",IF(R39="Leve",0.2,IF(R39="Menor",0.4,IF(R39="Moderado",0.6,IF(R39="Mayor",0.8,IF(R39="Catastrófico",1,))))))</f>
        <v>0.8</v>
      </c>
      <c r="T39" s="187" t="str">
        <f t="shared" ref="T39:T41" ca="1" si="13">IF(OR(AND(N39="Muy Baja",R39="Leve"),AND(N39="Muy Baja",R39="Menor"),AND(N39="Baja",R39="Leve")),"Bajo",IF(OR(AND(N39="Muy baja",R39="Moderado"),AND(N39="Baja",R39="Menor"),AND(N39="Baja",R39="Moderado"),AND(N39="Media",R39="Leve"),AND(N39="Media",R39="Menor"),AND(N39="Media",R39="Moderado"),AND(N39="Alta",R39="Leve"),AND(N39="Alta",R39="Menor")),"Moderado",IF(OR(AND(N39="Muy Baja",R39="Mayor"),AND(N39="Baja",R39="Mayor"),AND(N39="Media",R39="Mayor"),AND(N39="Alta",R39="Moderado"),AND(N39="Alta",R39="Mayor"),AND(N39="Muy Alta",R39="Leve"),AND(N39="Muy Alta",R39="Menor"),AND(N39="Muy Alta",R39="Moderado"),AND(N39="Muy Alta",R39="Mayor")),"Alto",IF(OR(AND(N39="Muy Baja",R39="Catastrófico"),AND(N39="Baja",R39="Catastrófico"),AND(N39="Media",R39="Catastrófico"),AND(N39="Alta",R39="Catastrófico"),AND(N39="Muy Alta",R39="Catastrófico")),"Extremo",""))))</f>
        <v>Alto</v>
      </c>
      <c r="U39" s="146">
        <v>1</v>
      </c>
      <c r="V39" s="147" t="s">
        <v>141</v>
      </c>
      <c r="W39" s="146" t="str">
        <f>IF(OR(X39="Preventivo",X39="Detectivo"),"Probabilidad",IF(X39="Correctivo","Impacto",""))</f>
        <v>Probabilidad</v>
      </c>
      <c r="X39" s="154" t="s">
        <v>95</v>
      </c>
      <c r="Y39" s="154" t="s">
        <v>96</v>
      </c>
      <c r="Z39" s="142" t="str">
        <f>IF(AND(X39="Preventivo",Y39="Automático"),"50%",IF(AND(X39="Preventivo",Y39="Manual"),"40%",IF(AND(X39="Detectivo",Y39="Automático"),"40%",IF(AND(X39="Detectivo",Y39="Manual"),"30%",IF(AND(X39="Correctivo",Y39="Automático"),"35%",IF(AND(X39="Correctivo",Y39="Manual"),"25%",""))))))</f>
        <v>40%</v>
      </c>
      <c r="AA39" s="154" t="s">
        <v>97</v>
      </c>
      <c r="AB39" s="154" t="s">
        <v>105</v>
      </c>
      <c r="AC39" s="154" t="s">
        <v>99</v>
      </c>
      <c r="AD39" s="140">
        <f>IFERROR(IF(W39="Probabilidad",(O39-(+O39*Z39)),IF(W39="Impacto",O39,"")),"")</f>
        <v>0.24</v>
      </c>
      <c r="AE39" s="155" t="str">
        <f>IFERROR(IF(AD39="","",IF(AD39&lt;=0.2,"Muy Baja",IF(AD39&lt;=0.4,"Baja",IF(AD39&lt;=0.6,"Media",IF(AD39&lt;=0.8,"Alta","Muy Alta"))))),"")</f>
        <v>Baja</v>
      </c>
      <c r="AF39" s="142">
        <f>+AD39</f>
        <v>0.24</v>
      </c>
      <c r="AG39" s="155" t="str">
        <f ca="1">IFERROR(IF(AH39="","",IF(AH39&lt;=0.2,"Leve",IF(AH39&lt;=0.4,"Menor",IF(AH39&lt;=0.6,"Moderado",IF(AH39&lt;=0.8,"Mayor","Catastrófico"))))),"")</f>
        <v>Mayor</v>
      </c>
      <c r="AH39" s="142">
        <f ca="1">IFERROR(IF(W39="Impacto",(S39-(+S39*Z39)),IF(W39="Probabilidad",S39,"")),"")</f>
        <v>0.8</v>
      </c>
      <c r="AI39" s="188" t="str">
        <f ca="1">IFERROR(IF(OR(AND(AE39="Muy Baja",AG39="Leve"),AND(AE39="Muy Baja",AG39="Menor"),AND(AE39="Baja",AG39="Leve")),"Bajo",IF(OR(AND(AE39="Muy baja",AG39="Moderado"),AND(AE39="Baja",AG39="Menor"),AND(AE39="Baja",AG39="Moderado"),AND(AE39="Media",AG39="Leve"),AND(AE39="Media",AG39="Menor"),AND(AE39="Media",AG39="Moderado"),AND(AE39="Alta",AG39="Leve"),AND(AE39="Alta",AG39="Menor")),"Moderado",IF(OR(AND(AE39="Muy Baja",AG39="Mayor"),AND(AE39="Baja",AG39="Mayor"),AND(AE39="Media",AG39="Mayor"),AND(AE39="Alta",AG39="Moderado"),AND(AE39="Alta",AG39="Mayor"),AND(AE39="Muy Alta",AG39="Leve"),AND(AE39="Muy Alta",AG39="Menor"),AND(AE39="Muy Alta",AG39="Moderado"),AND(AE39="Muy Alta",AG39="Mayor")),"Alto",IF(OR(AND(AE39="Muy Baja",AG39="Catastrófico"),AND(AE39="Baja",AG39="Catastrófico"),AND(AE39="Media",AG39="Catastrófico"),AND(AE39="Alta",AG39="Catastrófico"),AND(AE39="Muy Alta",AG39="Catastrófico")),"Extremo","")))),"")</f>
        <v>Alto</v>
      </c>
      <c r="AJ39" s="154" t="s">
        <v>100</v>
      </c>
      <c r="AK39" s="148"/>
      <c r="AL39" s="189"/>
      <c r="AM39" s="633"/>
      <c r="AN39" s="190"/>
      <c r="AO39" s="191"/>
      <c r="AP39" s="192"/>
      <c r="AQ39" s="193"/>
      <c r="AR39" s="178"/>
      <c r="AS39" s="178"/>
      <c r="AT39" s="178"/>
      <c r="AU39" s="178"/>
      <c r="AV39" s="178"/>
      <c r="AW39" s="178"/>
      <c r="AX39" s="178"/>
      <c r="AY39" s="178"/>
      <c r="AZ39" s="178"/>
      <c r="BA39" s="178"/>
      <c r="BB39" s="178"/>
      <c r="BC39" s="178"/>
      <c r="BD39" s="178"/>
      <c r="BE39" s="178"/>
      <c r="BF39" s="178"/>
      <c r="BG39" s="178"/>
      <c r="BH39" s="178"/>
      <c r="BI39" s="178"/>
      <c r="BJ39" s="178"/>
      <c r="BK39" s="178"/>
    </row>
    <row r="40" spans="1:64" ht="151.5" customHeight="1" thickBot="1">
      <c r="A40" s="147">
        <v>8</v>
      </c>
      <c r="B40" s="147" t="s">
        <v>137</v>
      </c>
      <c r="C40" s="147" t="s">
        <v>88</v>
      </c>
      <c r="D40" s="147" t="s">
        <v>138</v>
      </c>
      <c r="E40" s="147"/>
      <c r="F40" s="147" t="s">
        <v>139</v>
      </c>
      <c r="G40" s="147" t="s">
        <v>444</v>
      </c>
      <c r="H40" s="147"/>
      <c r="I40" s="147"/>
      <c r="J40" s="147"/>
      <c r="K40" s="147"/>
      <c r="L40" s="147" t="s">
        <v>115</v>
      </c>
      <c r="M40" s="146">
        <v>24</v>
      </c>
      <c r="N40" s="183" t="str">
        <f t="shared" si="12"/>
        <v>Baja</v>
      </c>
      <c r="O40" s="184">
        <v>0.4</v>
      </c>
      <c r="P40" s="147" t="s">
        <v>140</v>
      </c>
      <c r="Q40" s="185" t="s">
        <v>140</v>
      </c>
      <c r="R40" s="183" t="s">
        <v>143</v>
      </c>
      <c r="S40" s="151">
        <v>0.8</v>
      </c>
      <c r="T40" s="187" t="str">
        <f t="shared" si="13"/>
        <v>Alto</v>
      </c>
      <c r="U40" s="146">
        <v>1</v>
      </c>
      <c r="V40" s="147" t="s">
        <v>141</v>
      </c>
      <c r="W40" s="146" t="s">
        <v>144</v>
      </c>
      <c r="X40" s="154" t="s">
        <v>95</v>
      </c>
      <c r="Y40" s="154" t="s">
        <v>96</v>
      </c>
      <c r="Z40" s="154" t="s">
        <v>145</v>
      </c>
      <c r="AA40" s="154" t="s">
        <v>97</v>
      </c>
      <c r="AB40" s="154" t="s">
        <v>105</v>
      </c>
      <c r="AC40" s="154" t="s">
        <v>99</v>
      </c>
      <c r="AD40" s="140">
        <v>0.24</v>
      </c>
      <c r="AE40" s="155" t="s">
        <v>146</v>
      </c>
      <c r="AF40" s="142">
        <v>0.24</v>
      </c>
      <c r="AG40" s="155" t="s">
        <v>143</v>
      </c>
      <c r="AH40" s="142">
        <v>0.8</v>
      </c>
      <c r="AI40" s="188" t="s">
        <v>147</v>
      </c>
      <c r="AJ40" s="154" t="s">
        <v>100</v>
      </c>
      <c r="AK40" s="148"/>
      <c r="AL40" s="137" t="s">
        <v>148</v>
      </c>
      <c r="AM40" s="633" t="s">
        <v>438</v>
      </c>
      <c r="AN40" s="194">
        <v>45595</v>
      </c>
      <c r="AO40" s="191"/>
      <c r="AP40" s="192"/>
      <c r="AQ40" s="193"/>
      <c r="AR40" s="178"/>
      <c r="AS40" s="178"/>
      <c r="AT40" s="178"/>
      <c r="AU40" s="178"/>
      <c r="AV40" s="178"/>
      <c r="AW40" s="178"/>
      <c r="AX40" s="178"/>
      <c r="AY40" s="178"/>
      <c r="AZ40" s="178"/>
      <c r="BA40" s="178"/>
      <c r="BB40" s="178"/>
      <c r="BC40" s="178"/>
      <c r="BD40" s="178"/>
      <c r="BE40" s="178"/>
      <c r="BF40" s="178"/>
      <c r="BG40" s="178"/>
      <c r="BH40" s="178"/>
      <c r="BI40" s="178"/>
      <c r="BJ40" s="178"/>
      <c r="BK40" s="178"/>
    </row>
    <row r="41" spans="1:64" ht="151.5" customHeight="1" thickBot="1">
      <c r="A41" s="357">
        <v>9</v>
      </c>
      <c r="B41" s="354" t="s">
        <v>149</v>
      </c>
      <c r="C41" s="357" t="s">
        <v>88</v>
      </c>
      <c r="D41" s="354" t="s">
        <v>150</v>
      </c>
      <c r="E41" s="357"/>
      <c r="F41" s="358" t="s">
        <v>151</v>
      </c>
      <c r="G41" s="358" t="s">
        <v>445</v>
      </c>
      <c r="H41" s="357"/>
      <c r="I41" s="357"/>
      <c r="J41" s="357"/>
      <c r="K41" s="357"/>
      <c r="L41" s="354" t="s">
        <v>121</v>
      </c>
      <c r="M41" s="357">
        <v>2</v>
      </c>
      <c r="N41" s="355" t="str">
        <f t="shared" si="12"/>
        <v>Muy Baja</v>
      </c>
      <c r="O41" s="359">
        <f>IF(N41="","",IF(N41="Muy Baja",0.2,IF(N41="Baja",0.4,IF(N41="Media",0.6,IF(N41="Alta",0.8,IF(N41="Muy Alta",1,))))))</f>
        <v>0.2</v>
      </c>
      <c r="P41" s="354" t="s">
        <v>116</v>
      </c>
      <c r="Q41" s="354" t="str">
        <f>P41</f>
        <v xml:space="preserve">     El riesgo afecta la imagen de alguna área de la organización</v>
      </c>
      <c r="R41" s="340" t="str">
        <f>IF(OR(Q41='Tabla Impacto'!$C$11,Q41='Tabla Impacto'!$D$11),"Leve",IF(OR(Q41='Tabla Impacto'!$C$12,Q41='Tabla Impacto'!$D$12),"Menor",IF(OR(Q41='Tabla Impacto'!$C$13,Q41='Tabla Impacto'!$D$13),"Moderado",IF(OR(Q41='Tabla Impacto'!$C$14,Q41='Tabla Impacto'!$D$14),"Mayor",IF(OR(Q41='Tabla Impacto'!$C$15,Q41='Tabla Impacto'!$D$15),"Catastrófico","")))))</f>
        <v>Leve</v>
      </c>
      <c r="S41" s="343">
        <f>IF(R41="","",IF(R41="Leve",0.2,IF(R41="Menor",0.4,IF(R41="Moderado",0.6,IF(R41="Mayor",0.8,IF(R41="Catastrófico",1,))))))</f>
        <v>0.2</v>
      </c>
      <c r="T41" s="344" t="str">
        <f t="shared" si="13"/>
        <v>Bajo</v>
      </c>
      <c r="U41" s="68">
        <v>1</v>
      </c>
      <c r="V41" s="69" t="s">
        <v>152</v>
      </c>
      <c r="W41" s="68" t="str">
        <f t="shared" ref="W41:W54" si="14">IF(OR(X41="Preventivo",X41="Detectivo"),"Probabilidad",IF(X41="Correctivo","Impacto",""))</f>
        <v>Probabilidad</v>
      </c>
      <c r="X41" s="70" t="s">
        <v>95</v>
      </c>
      <c r="Y41" s="70" t="s">
        <v>96</v>
      </c>
      <c r="Z41" s="74" t="str">
        <f t="shared" ref="Z41:Z54" si="15">IF(AND(X41="Preventivo",Y41="Automático"),"50%",IF(AND(X41="Preventivo",Y41="Manual"),"40%",IF(AND(X41="Detectivo",Y41="Automático"),"40%",IF(AND(X41="Detectivo",Y41="Manual"),"30%",IF(AND(X41="Correctivo",Y41="Automático"),"35%",IF(AND(X41="Correctivo",Y41="Manual"),"25%",""))))))</f>
        <v>40%</v>
      </c>
      <c r="AA41" s="70" t="s">
        <v>97</v>
      </c>
      <c r="AB41" s="70" t="s">
        <v>105</v>
      </c>
      <c r="AC41" s="70" t="s">
        <v>99</v>
      </c>
      <c r="AD41" s="72">
        <f>IFERROR(IF(W41="Probabilidad",(O41-(+O41*Z41)),IF(W41="Impacto",O41,"")),"")</f>
        <v>0.12</v>
      </c>
      <c r="AE41" s="196" t="str">
        <f t="shared" ref="AE41:AE54" si="16">IFERROR(IF(AD41="","",IF(AD41&lt;=0.2,"Muy Baja",IF(AD41&lt;=0.4,"Baja",IF(AD41&lt;=0.6,"Media",IF(AD41&lt;=0.8,"Alta","Muy Alta"))))),"")</f>
        <v>Muy Baja</v>
      </c>
      <c r="AF41" s="74">
        <f t="shared" ref="AF41:AF54" si="17">+AD41</f>
        <v>0.12</v>
      </c>
      <c r="AG41" s="196" t="str">
        <f t="shared" ref="AG41:AG54" si="18">IFERROR(IF(AH41="","",IF(AH41&lt;=0.2,"Leve",IF(AH41&lt;=0.4,"Menor",IF(AH41&lt;=0.6,"Moderado",IF(AH41&lt;=0.8,"Mayor","Catastrófico"))))),"")</f>
        <v>Leve</v>
      </c>
      <c r="AH41" s="74">
        <f>IFERROR(IF(W41="Impacto",(S41-(+S41*Z41)),IF(W41="Probabilidad",S41,"")),"")</f>
        <v>0.2</v>
      </c>
      <c r="AI41" s="197" t="str">
        <f t="shared" ref="AI41:AI56" si="19">IFERROR(IF(OR(AND(AE41="Muy Baja",AG41="Leve"),AND(AE41="Muy Baja",AG41="Menor"),AND(AE41="Baja",AG41="Leve")),"Bajo",IF(OR(AND(AE41="Muy baja",AG41="Moderado"),AND(AE41="Baja",AG41="Menor"),AND(AE41="Baja",AG41="Moderado"),AND(AE41="Media",AG41="Leve"),AND(AE41="Media",AG41="Menor"),AND(AE41="Media",AG41="Moderado"),AND(AE41="Alta",AG41="Leve"),AND(AE41="Alta",AG41="Menor")),"Moderado",IF(OR(AND(AE41="Muy Baja",AG41="Mayor"),AND(AE41="Baja",AG41="Mayor"),AND(AE41="Media",AG41="Mayor"),AND(AE41="Alta",AG41="Moderado"),AND(AE41="Alta",AG41="Mayor"),AND(AE41="Muy Alta",AG41="Leve"),AND(AE41="Muy Alta",AG41="Menor"),AND(AE41="Muy Alta",AG41="Moderado"),AND(AE41="Muy Alta",AG41="Mayor")),"Alto",IF(OR(AND(AE41="Muy Baja",AG41="Catastrófico"),AND(AE41="Baja",AG41="Catastrófico"),AND(AE41="Media",AG41="Catastrófico"),AND(AE41="Alta",AG41="Catastrófico"),AND(AE41="Muy Alta",AG41="Catastrófico")),"Extremo","")))),"")</f>
        <v>Bajo</v>
      </c>
      <c r="AJ41" s="70" t="s">
        <v>117</v>
      </c>
      <c r="AK41" s="148"/>
      <c r="AL41" s="106"/>
      <c r="AM41" s="631"/>
      <c r="AN41" s="198"/>
      <c r="AO41" s="199"/>
      <c r="AP41" s="200"/>
      <c r="AQ41" s="201"/>
      <c r="AR41" s="53"/>
      <c r="AS41" s="178"/>
      <c r="AT41" s="178"/>
      <c r="AU41" s="178"/>
      <c r="AV41" s="178"/>
      <c r="AW41" s="178"/>
      <c r="AX41" s="178"/>
      <c r="AY41" s="178"/>
      <c r="AZ41" s="178"/>
      <c r="BA41" s="178"/>
      <c r="BB41" s="178"/>
      <c r="BC41" s="178"/>
      <c r="BD41" s="178"/>
      <c r="BE41" s="178"/>
      <c r="BF41" s="178"/>
      <c r="BG41" s="178"/>
      <c r="BH41" s="178"/>
      <c r="BI41" s="178"/>
      <c r="BJ41" s="178"/>
      <c r="BK41" s="178"/>
      <c r="BL41" s="53"/>
    </row>
    <row r="42" spans="1:64" ht="171" customHeight="1">
      <c r="A42" s="353"/>
      <c r="B42" s="353"/>
      <c r="C42" s="353"/>
      <c r="D42" s="353"/>
      <c r="E42" s="353"/>
      <c r="F42" s="353"/>
      <c r="G42" s="353"/>
      <c r="H42" s="353"/>
      <c r="I42" s="353"/>
      <c r="J42" s="353"/>
      <c r="K42" s="353"/>
      <c r="L42" s="353"/>
      <c r="M42" s="353"/>
      <c r="N42" s="353"/>
      <c r="O42" s="353"/>
      <c r="P42" s="353"/>
      <c r="Q42" s="353"/>
      <c r="R42" s="353"/>
      <c r="S42" s="353"/>
      <c r="T42" s="353"/>
      <c r="U42" s="108">
        <v>2</v>
      </c>
      <c r="V42" s="202" t="s">
        <v>153</v>
      </c>
      <c r="W42" s="108" t="str">
        <f t="shared" si="14"/>
        <v>Probabilidad</v>
      </c>
      <c r="X42" s="110" t="s">
        <v>95</v>
      </c>
      <c r="Y42" s="110" t="s">
        <v>96</v>
      </c>
      <c r="Z42" s="203" t="str">
        <f t="shared" si="15"/>
        <v>40%</v>
      </c>
      <c r="AA42" s="110" t="s">
        <v>97</v>
      </c>
      <c r="AB42" s="110" t="s">
        <v>105</v>
      </c>
      <c r="AC42" s="110" t="s">
        <v>99</v>
      </c>
      <c r="AD42" s="204">
        <f>IFERROR(IF(AND(W41="Probabilidad",W42="Probabilidad"),(AF41-(+AF41*Z42)),IF(W42="Probabilidad",(O41-(+O41*Z42)),IF(W42="Impacto",AF41,""))),"")</f>
        <v>7.1999999999999995E-2</v>
      </c>
      <c r="AE42" s="205" t="str">
        <f t="shared" si="16"/>
        <v>Muy Baja</v>
      </c>
      <c r="AF42" s="203">
        <f t="shared" si="17"/>
        <v>7.1999999999999995E-2</v>
      </c>
      <c r="AG42" s="205" t="str">
        <f t="shared" si="18"/>
        <v>Leve</v>
      </c>
      <c r="AH42" s="203">
        <f>IFERROR(IF(AND(W41="Impacto",W42="Impacto"),(AH41-(+AH41*Z42)),IF(W42="Impacto",(S41-(+S41*Z42)),IF(W42="Probabilidad",AH41,""))),"")</f>
        <v>0.2</v>
      </c>
      <c r="AI42" s="206" t="str">
        <f t="shared" si="19"/>
        <v>Bajo</v>
      </c>
      <c r="AJ42" s="110" t="s">
        <v>117</v>
      </c>
      <c r="AK42" s="148"/>
      <c r="AL42" s="116"/>
      <c r="AM42" s="627"/>
      <c r="AN42" s="207"/>
      <c r="AO42" s="199"/>
      <c r="AP42" s="200"/>
      <c r="AQ42" s="201"/>
      <c r="AR42" s="53"/>
      <c r="AS42" s="178"/>
      <c r="AT42" s="178"/>
      <c r="AU42" s="178"/>
      <c r="AV42" s="178"/>
      <c r="AW42" s="178"/>
      <c r="AX42" s="178"/>
      <c r="AY42" s="178"/>
      <c r="AZ42" s="178"/>
      <c r="BA42" s="178"/>
      <c r="BB42" s="178"/>
      <c r="BC42" s="178"/>
      <c r="BD42" s="178"/>
      <c r="BE42" s="178"/>
      <c r="BF42" s="178"/>
      <c r="BG42" s="178"/>
      <c r="BH42" s="178"/>
      <c r="BI42" s="178"/>
      <c r="BJ42" s="178"/>
      <c r="BK42" s="178"/>
      <c r="BL42" s="53"/>
    </row>
    <row r="43" spans="1:64" ht="213" customHeight="1">
      <c r="A43" s="338"/>
      <c r="B43" s="338"/>
      <c r="C43" s="338"/>
      <c r="D43" s="338"/>
      <c r="E43" s="338"/>
      <c r="F43" s="338"/>
      <c r="G43" s="338"/>
      <c r="H43" s="338"/>
      <c r="I43" s="338"/>
      <c r="J43" s="338"/>
      <c r="K43" s="338"/>
      <c r="L43" s="338"/>
      <c r="M43" s="338"/>
      <c r="N43" s="338"/>
      <c r="O43" s="338"/>
      <c r="P43" s="338"/>
      <c r="Q43" s="338"/>
      <c r="R43" s="338"/>
      <c r="S43" s="338"/>
      <c r="T43" s="338"/>
      <c r="U43" s="119">
        <v>3</v>
      </c>
      <c r="V43" s="120" t="s">
        <v>154</v>
      </c>
      <c r="W43" s="119" t="str">
        <f t="shared" si="14"/>
        <v>Probabilidad</v>
      </c>
      <c r="X43" s="121" t="s">
        <v>95</v>
      </c>
      <c r="Y43" s="121" t="s">
        <v>96</v>
      </c>
      <c r="Z43" s="208" t="str">
        <f t="shared" si="15"/>
        <v>40%</v>
      </c>
      <c r="AA43" s="121" t="s">
        <v>97</v>
      </c>
      <c r="AB43" s="121" t="s">
        <v>105</v>
      </c>
      <c r="AC43" s="121" t="s">
        <v>99</v>
      </c>
      <c r="AD43" s="209">
        <f>IFERROR(IF(AND(W42="Probabilidad",W43="Probabilidad"),(AF42-(+AF42*Z43)),IF(AND(W42="Impacto",W43="Probabilidad"),(AF41-(+AF41*Z43)),IF(W43="Impacto",AF42,""))),"")</f>
        <v>4.3199999999999995E-2</v>
      </c>
      <c r="AE43" s="210" t="str">
        <f t="shared" si="16"/>
        <v>Muy Baja</v>
      </c>
      <c r="AF43" s="208">
        <f t="shared" si="17"/>
        <v>4.3199999999999995E-2</v>
      </c>
      <c r="AG43" s="210" t="str">
        <f t="shared" si="18"/>
        <v>Leve</v>
      </c>
      <c r="AH43" s="208">
        <f>IFERROR(IF(AND(W42="Impacto",W43="Impacto"),(AH42-(+AH42*Z43)),IF(AND(W42="Probabilidad",W43="Impacto"),(AH41-(+AH41*Z43)),IF(W43="Probabilidad",AH42,""))),"")</f>
        <v>0.2</v>
      </c>
      <c r="AI43" s="211" t="str">
        <f t="shared" si="19"/>
        <v>Bajo</v>
      </c>
      <c r="AJ43" s="121" t="s">
        <v>117</v>
      </c>
      <c r="AK43" s="148"/>
      <c r="AL43" s="127"/>
      <c r="AM43" s="628"/>
      <c r="AN43" s="165"/>
      <c r="AO43" s="199"/>
      <c r="AP43" s="200"/>
      <c r="AQ43" s="201"/>
      <c r="AR43" s="53"/>
      <c r="AS43" s="178"/>
      <c r="AT43" s="178"/>
      <c r="AU43" s="178"/>
      <c r="AV43" s="178"/>
      <c r="AW43" s="178"/>
      <c r="AX43" s="178"/>
      <c r="AY43" s="178"/>
      <c r="AZ43" s="178"/>
      <c r="BA43" s="178"/>
      <c r="BB43" s="178"/>
      <c r="BC43" s="178"/>
      <c r="BD43" s="178"/>
      <c r="BE43" s="178"/>
      <c r="BF43" s="178"/>
      <c r="BG43" s="178"/>
      <c r="BH43" s="178"/>
      <c r="BI43" s="178"/>
      <c r="BJ43" s="178"/>
      <c r="BK43" s="178"/>
      <c r="BL43" s="53"/>
    </row>
    <row r="44" spans="1:64" ht="141" customHeight="1">
      <c r="A44" s="357">
        <v>10</v>
      </c>
      <c r="B44" s="354" t="s">
        <v>149</v>
      </c>
      <c r="C44" s="357" t="s">
        <v>88</v>
      </c>
      <c r="D44" s="354" t="s">
        <v>150</v>
      </c>
      <c r="E44" s="357"/>
      <c r="F44" s="358" t="s">
        <v>151</v>
      </c>
      <c r="G44" s="358" t="s">
        <v>446</v>
      </c>
      <c r="H44" s="357"/>
      <c r="I44" s="357"/>
      <c r="J44" s="357"/>
      <c r="K44" s="357"/>
      <c r="L44" s="354" t="s">
        <v>121</v>
      </c>
      <c r="M44" s="357">
        <v>2</v>
      </c>
      <c r="N44" s="355" t="str">
        <f>IF(M44&lt;=0,"",IF(M44&lt;=2,"Muy Baja",IF(M44&lt;=24,"Baja",IF(M44&lt;=500,"Media",IF(M44&lt;=5000,"Alta","Muy Alta")))))</f>
        <v>Muy Baja</v>
      </c>
      <c r="O44" s="359">
        <f>IF(N44="","",IF(N44="Muy Baja",0.2,IF(N44="Baja",0.4,IF(N44="Media",0.6,IF(N44="Alta",0.8,IF(N44="Muy Alta",1,))))))</f>
        <v>0.2</v>
      </c>
      <c r="P44" s="354" t="s">
        <v>116</v>
      </c>
      <c r="Q44" s="354" t="str">
        <f>P44</f>
        <v xml:space="preserve">     El riesgo afecta la imagen de alguna área de la organización</v>
      </c>
      <c r="R44" s="340" t="str">
        <f>IF(OR(Q44='Tabla Impacto'!$C$11,Q44='Tabla Impacto'!$D$11),"Leve",IF(OR(Q44='Tabla Impacto'!$C$12,Q44='Tabla Impacto'!$D$12),"Menor",IF(OR(Q44='Tabla Impacto'!$C$13,Q44='Tabla Impacto'!$D$13),"Moderado",IF(OR(Q44='Tabla Impacto'!$C$14,Q44='Tabla Impacto'!$D$14),"Mayor",IF(OR(Q44='Tabla Impacto'!$C$15,Q44='Tabla Impacto'!$D$15),"Catastrófico","")))))</f>
        <v>Leve</v>
      </c>
      <c r="S44" s="343">
        <f>IF(R44="","",IF(R44="Leve",0.2,IF(R44="Menor",0.4,IF(R44="Moderado",0.6,IF(R44="Mayor",0.8,IF(R44="Catastrófico",1,))))))</f>
        <v>0.2</v>
      </c>
      <c r="T44" s="344" t="str">
        <f>IF(OR(AND(N44="Muy Baja",R44="Leve"),AND(N44="Muy Baja",R44="Menor"),AND(N44="Baja",R44="Leve")),"Bajo",IF(OR(AND(N44="Muy baja",R44="Moderado"),AND(N44="Baja",R44="Menor"),AND(N44="Baja",R44="Moderado"),AND(N44="Media",R44="Leve"),AND(N44="Media",R44="Menor"),AND(N44="Media",R44="Moderado"),AND(N44="Alta",R44="Leve"),AND(N44="Alta",R44="Menor")),"Moderado",IF(OR(AND(N44="Muy Baja",R44="Mayor"),AND(N44="Baja",R44="Mayor"),AND(N44="Media",R44="Mayor"),AND(N44="Alta",R44="Moderado"),AND(N44="Alta",R44="Mayor"),AND(N44="Muy Alta",R44="Leve"),AND(N44="Muy Alta",R44="Menor"),AND(N44="Muy Alta",R44="Moderado"),AND(N44="Muy Alta",R44="Mayor")),"Alto",IF(OR(AND(N44="Muy Baja",R44="Catastrófico"),AND(N44="Baja",R44="Catastrófico"),AND(N44="Media",R44="Catastrófico"),AND(N44="Alta",R44="Catastrófico"),AND(N44="Muy Alta",R44="Catastrófico")),"Extremo",""))))</f>
        <v>Bajo</v>
      </c>
      <c r="U44" s="68">
        <v>1</v>
      </c>
      <c r="V44" s="69" t="s">
        <v>155</v>
      </c>
      <c r="W44" s="68" t="str">
        <f t="shared" si="14"/>
        <v>Probabilidad</v>
      </c>
      <c r="X44" s="70" t="s">
        <v>95</v>
      </c>
      <c r="Y44" s="70" t="s">
        <v>96</v>
      </c>
      <c r="Z44" s="74" t="str">
        <f t="shared" si="15"/>
        <v>40%</v>
      </c>
      <c r="AA44" s="70" t="s">
        <v>97</v>
      </c>
      <c r="AB44" s="70" t="s">
        <v>105</v>
      </c>
      <c r="AC44" s="70" t="s">
        <v>99</v>
      </c>
      <c r="AD44" s="72">
        <f>IFERROR(IF(W44="Probabilidad",(O44-(+O44*Z44)),IF(W44="Impacto",O44,"")),"")</f>
        <v>0.12</v>
      </c>
      <c r="AE44" s="196" t="str">
        <f t="shared" si="16"/>
        <v>Muy Baja</v>
      </c>
      <c r="AF44" s="74">
        <f t="shared" si="17"/>
        <v>0.12</v>
      </c>
      <c r="AG44" s="196" t="str">
        <f t="shared" si="18"/>
        <v>Leve</v>
      </c>
      <c r="AH44" s="74">
        <f>IFERROR(IF(W44="Impacto",(S44-(+S44*Z44)),IF(W44="Probabilidad",S44,"")),"")</f>
        <v>0.2</v>
      </c>
      <c r="AI44" s="197" t="str">
        <f t="shared" si="19"/>
        <v>Bajo</v>
      </c>
      <c r="AJ44" s="70" t="s">
        <v>117</v>
      </c>
      <c r="AK44" s="148"/>
      <c r="AL44" s="106"/>
      <c r="AM44" s="631"/>
      <c r="AN44" s="212"/>
      <c r="AO44" s="199"/>
      <c r="AP44" s="200"/>
      <c r="AQ44" s="201"/>
      <c r="AR44" s="53"/>
      <c r="AS44" s="178"/>
      <c r="AT44" s="178"/>
      <c r="AU44" s="178"/>
      <c r="AV44" s="178"/>
      <c r="AW44" s="178"/>
      <c r="AX44" s="178"/>
      <c r="AY44" s="178"/>
      <c r="AZ44" s="178"/>
      <c r="BA44" s="178"/>
      <c r="BB44" s="178"/>
      <c r="BC44" s="178"/>
      <c r="BD44" s="178"/>
      <c r="BE44" s="178"/>
      <c r="BF44" s="178"/>
      <c r="BG44" s="178"/>
      <c r="BH44" s="178"/>
      <c r="BI44" s="178"/>
      <c r="BJ44" s="178"/>
      <c r="BK44" s="178"/>
      <c r="BL44" s="53"/>
    </row>
    <row r="45" spans="1:64" ht="157.5" customHeight="1">
      <c r="A45" s="353"/>
      <c r="B45" s="353"/>
      <c r="C45" s="353"/>
      <c r="D45" s="353"/>
      <c r="E45" s="353"/>
      <c r="F45" s="353"/>
      <c r="G45" s="353"/>
      <c r="H45" s="353"/>
      <c r="I45" s="353"/>
      <c r="J45" s="353"/>
      <c r="K45" s="353"/>
      <c r="L45" s="353"/>
      <c r="M45" s="353"/>
      <c r="N45" s="353"/>
      <c r="O45" s="353"/>
      <c r="P45" s="353"/>
      <c r="Q45" s="353"/>
      <c r="R45" s="353"/>
      <c r="S45" s="353"/>
      <c r="T45" s="353"/>
      <c r="U45" s="108">
        <v>2</v>
      </c>
      <c r="V45" s="202" t="s">
        <v>156</v>
      </c>
      <c r="W45" s="108" t="str">
        <f t="shared" si="14"/>
        <v>Probabilidad</v>
      </c>
      <c r="X45" s="110" t="s">
        <v>95</v>
      </c>
      <c r="Y45" s="110" t="s">
        <v>96</v>
      </c>
      <c r="Z45" s="203" t="str">
        <f t="shared" si="15"/>
        <v>40%</v>
      </c>
      <c r="AA45" s="110" t="s">
        <v>97</v>
      </c>
      <c r="AB45" s="110" t="s">
        <v>105</v>
      </c>
      <c r="AC45" s="110" t="s">
        <v>99</v>
      </c>
      <c r="AD45" s="204">
        <f>IFERROR(IF(AND(W44="Probabilidad",W45="Probabilidad"),(AF44-(+AF44*Z45)),IF(W45="Probabilidad",(O44-(+O44*Z45)),IF(W45="Impacto",AF44,""))),"")</f>
        <v>7.1999999999999995E-2</v>
      </c>
      <c r="AE45" s="205" t="str">
        <f t="shared" si="16"/>
        <v>Muy Baja</v>
      </c>
      <c r="AF45" s="203">
        <f t="shared" si="17"/>
        <v>7.1999999999999995E-2</v>
      </c>
      <c r="AG45" s="205" t="str">
        <f t="shared" si="18"/>
        <v>Leve</v>
      </c>
      <c r="AH45" s="203">
        <f>IFERROR(IF(AND(W44="Impacto",W45="Impacto"),(AH44-(+AH44*Z45)),IF(W45="Impacto",(S44-(+S44*Z45)),IF(W45="Probabilidad",AH44,""))),"")</f>
        <v>0.2</v>
      </c>
      <c r="AI45" s="206" t="str">
        <f t="shared" si="19"/>
        <v>Bajo</v>
      </c>
      <c r="AJ45" s="110" t="s">
        <v>117</v>
      </c>
      <c r="AK45" s="148"/>
      <c r="AL45" s="116"/>
      <c r="AM45" s="627"/>
      <c r="AN45" s="117"/>
      <c r="AO45" s="199"/>
      <c r="AP45" s="200"/>
      <c r="AQ45" s="201"/>
      <c r="AR45" s="53"/>
      <c r="AS45" s="178"/>
      <c r="AT45" s="178"/>
      <c r="AU45" s="178"/>
      <c r="AV45" s="178"/>
      <c r="AW45" s="178"/>
      <c r="AX45" s="178"/>
      <c r="AY45" s="178"/>
      <c r="AZ45" s="178"/>
      <c r="BA45" s="178"/>
      <c r="BB45" s="178"/>
      <c r="BC45" s="178"/>
      <c r="BD45" s="178"/>
      <c r="BE45" s="178"/>
      <c r="BF45" s="178"/>
      <c r="BG45" s="178"/>
      <c r="BH45" s="178"/>
      <c r="BI45" s="178"/>
      <c r="BJ45" s="178"/>
      <c r="BK45" s="178"/>
      <c r="BL45" s="53"/>
    </row>
    <row r="46" spans="1:64" ht="138" customHeight="1" thickBot="1">
      <c r="A46" s="338"/>
      <c r="B46" s="338"/>
      <c r="C46" s="338"/>
      <c r="D46" s="338"/>
      <c r="E46" s="338"/>
      <c r="F46" s="338"/>
      <c r="G46" s="338"/>
      <c r="H46" s="338"/>
      <c r="I46" s="338"/>
      <c r="J46" s="338"/>
      <c r="K46" s="338"/>
      <c r="L46" s="338"/>
      <c r="M46" s="338"/>
      <c r="N46" s="338"/>
      <c r="O46" s="338"/>
      <c r="P46" s="338"/>
      <c r="Q46" s="338"/>
      <c r="R46" s="338"/>
      <c r="S46" s="338"/>
      <c r="T46" s="338"/>
      <c r="U46" s="119">
        <v>3</v>
      </c>
      <c r="V46" s="120" t="s">
        <v>154</v>
      </c>
      <c r="W46" s="119" t="str">
        <f t="shared" si="14"/>
        <v>Probabilidad</v>
      </c>
      <c r="X46" s="121" t="s">
        <v>95</v>
      </c>
      <c r="Y46" s="121" t="s">
        <v>96</v>
      </c>
      <c r="Z46" s="208" t="str">
        <f t="shared" si="15"/>
        <v>40%</v>
      </c>
      <c r="AA46" s="121" t="s">
        <v>97</v>
      </c>
      <c r="AB46" s="121" t="s">
        <v>105</v>
      </c>
      <c r="AC46" s="121" t="s">
        <v>99</v>
      </c>
      <c r="AD46" s="209">
        <f>IFERROR(IF(AND(W45="Probabilidad",W46="Probabilidad"),(AF45-(+AF45*Z46)),IF(AND(W45="Impacto",W46="Probabilidad"),(AF44-(+AF44*Z46)),IF(W46="Impacto",AF45,""))),"")</f>
        <v>4.3199999999999995E-2</v>
      </c>
      <c r="AE46" s="210" t="str">
        <f t="shared" si="16"/>
        <v>Muy Baja</v>
      </c>
      <c r="AF46" s="208">
        <f t="shared" si="17"/>
        <v>4.3199999999999995E-2</v>
      </c>
      <c r="AG46" s="210" t="str">
        <f t="shared" si="18"/>
        <v>Leve</v>
      </c>
      <c r="AH46" s="208">
        <f>IFERROR(IF(AND(W45="Impacto",W46="Impacto"),(AH45-(+AH45*Z46)),IF(AND(W45="Probabilidad",W46="Impacto"),(AH44-(+AH44*Z46)),IF(W46="Probabilidad",AH45,""))),"")</f>
        <v>0.2</v>
      </c>
      <c r="AI46" s="211" t="str">
        <f t="shared" si="19"/>
        <v>Bajo</v>
      </c>
      <c r="AJ46" s="121" t="s">
        <v>117</v>
      </c>
      <c r="AK46" s="148"/>
      <c r="AL46" s="127"/>
      <c r="AM46" s="628"/>
      <c r="AN46" s="213"/>
      <c r="AO46" s="199"/>
      <c r="AP46" s="200"/>
      <c r="AQ46" s="201"/>
      <c r="AR46" s="53"/>
      <c r="AS46" s="178"/>
      <c r="AT46" s="178"/>
      <c r="AU46" s="178"/>
      <c r="AV46" s="178"/>
      <c r="AW46" s="178"/>
      <c r="AX46" s="178"/>
      <c r="AY46" s="178"/>
      <c r="AZ46" s="178"/>
      <c r="BA46" s="178"/>
      <c r="BB46" s="178"/>
      <c r="BC46" s="178"/>
      <c r="BD46" s="178"/>
      <c r="BE46" s="178"/>
      <c r="BF46" s="178"/>
      <c r="BG46" s="178"/>
      <c r="BH46" s="178"/>
      <c r="BI46" s="178"/>
      <c r="BJ46" s="178"/>
      <c r="BK46" s="178"/>
      <c r="BL46" s="53"/>
    </row>
    <row r="47" spans="1:64" ht="205.5" customHeight="1" thickBot="1">
      <c r="A47" s="354">
        <v>11</v>
      </c>
      <c r="B47" s="354" t="s">
        <v>157</v>
      </c>
      <c r="C47" s="354" t="s">
        <v>158</v>
      </c>
      <c r="D47" s="354" t="s">
        <v>159</v>
      </c>
      <c r="E47" s="354"/>
      <c r="F47" s="354" t="s">
        <v>160</v>
      </c>
      <c r="G47" s="354" t="s">
        <v>447</v>
      </c>
      <c r="H47" s="354"/>
      <c r="I47" s="354"/>
      <c r="J47" s="354"/>
      <c r="K47" s="354"/>
      <c r="L47" s="354" t="s">
        <v>161</v>
      </c>
      <c r="M47" s="357">
        <v>2</v>
      </c>
      <c r="N47" s="355" t="str">
        <f>IF(M47&lt;=0,"",IF(M47&lt;=2,"Muy Baja",IF(M47&lt;=24,"Baja",IF(M47&lt;=500,"Media",IF(M47&lt;=5000,"Alta","Muy Alta")))))</f>
        <v>Muy Baja</v>
      </c>
      <c r="O47" s="341">
        <f>IF(N47="","",IF(N47="Muy Baja",0.2,IF(N47="Baja",0.4,IF(N47="Media",0.6,IF(N47="Alta",0.8,IF(N47="Muy Alta",1,))))))</f>
        <v>0.2</v>
      </c>
      <c r="P47" s="354" t="s">
        <v>162</v>
      </c>
      <c r="Q47" s="357" t="str">
        <f>P47</f>
        <v xml:space="preserve">     Entre 10 y 50 SMLMV </v>
      </c>
      <c r="R47" s="340" t="str">
        <f>IF(OR(Q47='Tabla Impacto'!$C$11,Q47='Tabla Impacto'!$D$11),"Leve",IF(OR(Q47='Tabla Impacto'!$C$12,Q47='Tabla Impacto'!$D$12),"Menor",IF(OR(Q47='Tabla Impacto'!$C$13,Q47='Tabla Impacto'!$D$13),"Moderado",IF(OR(Q47='Tabla Impacto'!$C$14,Q47='Tabla Impacto'!$D$14),"Mayor",IF(OR(Q47='Tabla Impacto'!$C$15,Q47='Tabla Impacto'!$D$15),"Catastrófico","")))))</f>
        <v>Menor</v>
      </c>
      <c r="S47" s="343">
        <f>IF(R47="","",IF(R47="Leve",0.2,IF(R47="Menor",0.4,IF(R47="Moderado",0.6,IF(R47="Mayor",0.8,IF(R47="Catastrófico",1,))))))</f>
        <v>0.4</v>
      </c>
      <c r="T47" s="344" t="str">
        <f>IF(OR(AND(N47="Muy Baja",R47="Leve"),AND(N47="Muy Baja",R47="Menor"),AND(N47="Baja",R47="Leve")),"Bajo",IF(OR(AND(N47="Muy baja",R47="Moderado"),AND(N47="Baja",R47="Menor"),AND(N47="Baja",R47="Moderado"),AND(N47="Media",R47="Leve"),AND(N47="Media",R47="Menor"),AND(N47="Media",R47="Moderado"),AND(N47="Alta",R47="Leve"),AND(N47="Alta",R47="Menor")),"Moderado",IF(OR(AND(N47="Muy Baja",R47="Mayor"),AND(N47="Baja",R47="Mayor"),AND(N47="Media",R47="Mayor"),AND(N47="Alta",R47="Moderado"),AND(N47="Alta",R47="Mayor"),AND(N47="Muy Alta",R47="Leve"),AND(N47="Muy Alta",R47="Menor"),AND(N47="Muy Alta",R47="Moderado"),AND(N47="Muy Alta",R47="Mayor")),"Alto",IF(OR(AND(N47="Muy Baja",R47="Catastrófico"),AND(N47="Baja",R47="Catastrófico"),AND(N47="Media",R47="Catastrófico"),AND(N47="Alta",R47="Catastrófico"),AND(N47="Muy Alta",R47="Catastrófico")),"Extremo",""))))</f>
        <v>Bajo</v>
      </c>
      <c r="U47" s="68">
        <v>1</v>
      </c>
      <c r="V47" s="214" t="s">
        <v>163</v>
      </c>
      <c r="W47" s="68" t="str">
        <f t="shared" si="14"/>
        <v>Probabilidad</v>
      </c>
      <c r="X47" s="70" t="s">
        <v>95</v>
      </c>
      <c r="Y47" s="70" t="s">
        <v>96</v>
      </c>
      <c r="Z47" s="74" t="str">
        <f t="shared" si="15"/>
        <v>40%</v>
      </c>
      <c r="AA47" s="70" t="s">
        <v>97</v>
      </c>
      <c r="AB47" s="70" t="s">
        <v>105</v>
      </c>
      <c r="AC47" s="70" t="s">
        <v>99</v>
      </c>
      <c r="AD47" s="72">
        <f>IFERROR(IF(W47="Probabilidad",(O47-(+O47*Z47)),IF(W47="Impacto",O47,"")),"")</f>
        <v>0.12</v>
      </c>
      <c r="AE47" s="196" t="str">
        <f t="shared" si="16"/>
        <v>Muy Baja</v>
      </c>
      <c r="AF47" s="74">
        <f t="shared" si="17"/>
        <v>0.12</v>
      </c>
      <c r="AG47" s="196" t="str">
        <f t="shared" si="18"/>
        <v>Menor</v>
      </c>
      <c r="AH47" s="74">
        <f>IFERROR(IF(W47="Impacto",(S47-(+S47*Z47)),IF(W47="Probabilidad",S47,"")),"")</f>
        <v>0.4</v>
      </c>
      <c r="AI47" s="197" t="str">
        <f t="shared" si="19"/>
        <v>Bajo</v>
      </c>
      <c r="AJ47" s="70" t="s">
        <v>100</v>
      </c>
      <c r="AK47" s="148"/>
      <c r="AL47" s="214" t="s">
        <v>164</v>
      </c>
      <c r="AM47" s="626" t="s">
        <v>454</v>
      </c>
      <c r="AN47" s="214" t="s">
        <v>165</v>
      </c>
      <c r="AO47" s="199"/>
      <c r="AP47" s="200"/>
      <c r="AQ47" s="201"/>
      <c r="AR47" s="53"/>
      <c r="AS47" s="178"/>
      <c r="AT47" s="178"/>
      <c r="AU47" s="178"/>
      <c r="AV47" s="178"/>
      <c r="AW47" s="178"/>
      <c r="AX47" s="178"/>
      <c r="AY47" s="178"/>
      <c r="AZ47" s="178"/>
      <c r="BA47" s="178"/>
      <c r="BB47" s="178"/>
      <c r="BC47" s="178"/>
      <c r="BD47" s="178"/>
      <c r="BE47" s="178"/>
      <c r="BF47" s="178"/>
      <c r="BG47" s="178"/>
      <c r="BH47" s="178"/>
      <c r="BI47" s="178"/>
      <c r="BJ47" s="178"/>
      <c r="BK47" s="178"/>
      <c r="BL47" s="53"/>
    </row>
    <row r="48" spans="1:64" ht="210" customHeight="1" thickBot="1">
      <c r="A48" s="338"/>
      <c r="B48" s="338"/>
      <c r="C48" s="338"/>
      <c r="D48" s="338"/>
      <c r="E48" s="338"/>
      <c r="F48" s="338"/>
      <c r="G48" s="338"/>
      <c r="H48" s="338"/>
      <c r="I48" s="338"/>
      <c r="J48" s="338"/>
      <c r="K48" s="338"/>
      <c r="L48" s="338"/>
      <c r="M48" s="338"/>
      <c r="N48" s="338"/>
      <c r="O48" s="338"/>
      <c r="P48" s="338"/>
      <c r="Q48" s="338"/>
      <c r="R48" s="338"/>
      <c r="S48" s="338"/>
      <c r="T48" s="338"/>
      <c r="U48" s="119">
        <v>2</v>
      </c>
      <c r="V48" s="120" t="s">
        <v>166</v>
      </c>
      <c r="W48" s="119" t="str">
        <f t="shared" si="14"/>
        <v>Probabilidad</v>
      </c>
      <c r="X48" s="121" t="s">
        <v>95</v>
      </c>
      <c r="Y48" s="121" t="s">
        <v>96</v>
      </c>
      <c r="Z48" s="208" t="str">
        <f t="shared" si="15"/>
        <v>40%</v>
      </c>
      <c r="AA48" s="121" t="s">
        <v>97</v>
      </c>
      <c r="AB48" s="121" t="s">
        <v>105</v>
      </c>
      <c r="AC48" s="121" t="s">
        <v>99</v>
      </c>
      <c r="AD48" s="209">
        <f>IFERROR(IF(AND(W46="Probabilidad",W48="Probabilidad"),(AF46-(+AF46*Z48)),IF(W48="Probabilidad",(O46-(+O46*Z48)),IF(W48="Impacto",AF46,""))),"")</f>
        <v>2.5919999999999995E-2</v>
      </c>
      <c r="AE48" s="210" t="str">
        <f t="shared" si="16"/>
        <v>Muy Baja</v>
      </c>
      <c r="AF48" s="208">
        <f t="shared" si="17"/>
        <v>2.5919999999999995E-2</v>
      </c>
      <c r="AG48" s="210" t="str">
        <f t="shared" si="18"/>
        <v>Leve</v>
      </c>
      <c r="AH48" s="208">
        <f>IFERROR(IF(AND(W46="Impacto",W48="Impacto"),(AH46-(+AH46*Z48)),IF(W48="Impacto",(S46-(+S46*Z48)),IF(W48="Probabilidad",AH46,""))),"")</f>
        <v>0.2</v>
      </c>
      <c r="AI48" s="211" t="str">
        <f t="shared" si="19"/>
        <v>Bajo</v>
      </c>
      <c r="AJ48" s="121" t="s">
        <v>100</v>
      </c>
      <c r="AK48" s="148"/>
      <c r="AL48" s="215"/>
      <c r="AM48" s="628"/>
      <c r="AN48" s="213"/>
      <c r="AO48" s="199"/>
      <c r="AP48" s="200"/>
      <c r="AQ48" s="201"/>
      <c r="AR48" s="56"/>
      <c r="AS48" s="178"/>
      <c r="AT48" s="178"/>
      <c r="AU48" s="178"/>
      <c r="AV48" s="178"/>
      <c r="AW48" s="178"/>
      <c r="AX48" s="178"/>
      <c r="AY48" s="178"/>
      <c r="AZ48" s="178"/>
      <c r="BA48" s="178"/>
      <c r="BB48" s="178"/>
      <c r="BC48" s="178"/>
      <c r="BD48" s="178"/>
      <c r="BE48" s="178"/>
      <c r="BF48" s="178"/>
      <c r="BG48" s="178"/>
      <c r="BH48" s="178"/>
      <c r="BI48" s="178"/>
      <c r="BJ48" s="178"/>
      <c r="BK48" s="178"/>
      <c r="BL48" s="53"/>
    </row>
    <row r="49" spans="1:64" ht="213" customHeight="1" thickBot="1">
      <c r="A49" s="65">
        <v>12</v>
      </c>
      <c r="B49" s="565" t="s">
        <v>167</v>
      </c>
      <c r="C49" s="63" t="s">
        <v>88</v>
      </c>
      <c r="D49" s="63" t="s">
        <v>150</v>
      </c>
      <c r="E49" s="65"/>
      <c r="F49" s="63" t="s">
        <v>135</v>
      </c>
      <c r="G49" s="65" t="s">
        <v>448</v>
      </c>
      <c r="H49" s="65"/>
      <c r="I49" s="65"/>
      <c r="J49" s="65"/>
      <c r="K49" s="65"/>
      <c r="L49" s="65" t="s">
        <v>92</v>
      </c>
      <c r="M49" s="66">
        <v>10</v>
      </c>
      <c r="N49" s="67" t="str">
        <f t="shared" ref="N49:N54" si="20">IF(M49&lt;=0,"",IF(M49&lt;=2,"Muy Baja",IF(M49&lt;=24,"Baja",IF(M49&lt;=500,"Media",IF(M49&lt;=5000,"Alta","Muy Alta")))))</f>
        <v>Baja</v>
      </c>
      <c r="O49" s="195">
        <f t="shared" ref="O49:O56" si="21">IF(N49="","",IF(N49="Muy Baja",0.2,IF(N49="Baja",0.4,IF(N49="Media",0.6,IF(N49="Alta",0.8,IF(N49="Muy Alta",1,))))))</f>
        <v>0.4</v>
      </c>
      <c r="P49" s="63" t="s">
        <v>122</v>
      </c>
      <c r="Q49" s="64" t="str">
        <f t="shared" ref="Q49:Q54" si="22">P49</f>
        <v xml:space="preserve">     Afectación menor a 10 SMLMV .</v>
      </c>
      <c r="R49" s="566" t="str">
        <f>IF(OR(Q49='Tabla Impacto'!$C$11,Q49='Tabla Impacto'!$D$11),"Leve",IF(OR(Q49='Tabla Impacto'!$C$12,Q49='Tabla Impacto'!$D$12),"Menor",IF(OR(Q49='Tabla Impacto'!$C$13,Q49='Tabla Impacto'!$D$13),"Moderado",IF(OR(Q49='Tabla Impacto'!$C$14,Q49='Tabla Impacto'!$D$14),"Mayor",IF(OR(Q49='Tabla Impacto'!$C$15,Q49='Tabla Impacto'!$D$15),"Catastrófico","")))))</f>
        <v>Leve</v>
      </c>
      <c r="S49" s="567">
        <f t="shared" ref="S49:S54" si="23">IF(R49="","",IF(R49="Leve",0.2,IF(R49="Menor",0.4,IF(R49="Moderado",0.6,IF(R49="Mayor",0.8,IF(R49="Catastrófico",1,))))))</f>
        <v>0.2</v>
      </c>
      <c r="T49" s="168" t="str">
        <f t="shared" ref="T49:T54" si="24">IF(OR(AND(N49="Muy Baja",R49="Leve"),AND(N49="Muy Baja",R49="Menor"),AND(N49="Baja",R49="Leve")),"Bajo",IF(OR(AND(N49="Muy baja",R49="Moderado"),AND(N49="Baja",R49="Menor"),AND(N49="Baja",R49="Moderado"),AND(N49="Media",R49="Leve"),AND(N49="Media",R49="Menor"),AND(N49="Media",R49="Moderado"),AND(N49="Alta",R49="Leve"),AND(N49="Alta",R49="Menor")),"Moderado",IF(OR(AND(N49="Muy Baja",R49="Mayor"),AND(N49="Baja",R49="Mayor"),AND(N49="Media",R49="Mayor"),AND(N49="Alta",R49="Moderado"),AND(N49="Alta",R49="Mayor"),AND(N49="Muy Alta",R49="Leve"),AND(N49="Muy Alta",R49="Menor"),AND(N49="Muy Alta",R49="Moderado"),AND(N49="Muy Alta",R49="Mayor")),"Alto",IF(OR(AND(N49="Muy Baja",R49="Catastrófico"),AND(N49="Baja",R49="Catastrófico"),AND(N49="Media",R49="Catastrófico"),AND(N49="Alta",R49="Catastrófico"),AND(N49="Muy Alta",R49="Catastrófico")),"Extremo",""))))</f>
        <v>Bajo</v>
      </c>
      <c r="U49" s="66">
        <v>1</v>
      </c>
      <c r="V49" s="65"/>
      <c r="W49" s="66" t="str">
        <f t="shared" si="14"/>
        <v>Probabilidad</v>
      </c>
      <c r="X49" s="568" t="s">
        <v>95</v>
      </c>
      <c r="Y49" s="568" t="s">
        <v>96</v>
      </c>
      <c r="Z49" s="167" t="str">
        <f t="shared" si="15"/>
        <v>40%</v>
      </c>
      <c r="AA49" s="568" t="s">
        <v>114</v>
      </c>
      <c r="AB49" s="568" t="s">
        <v>105</v>
      </c>
      <c r="AC49" s="568" t="s">
        <v>99</v>
      </c>
      <c r="AD49" s="169">
        <f t="shared" ref="AD49:AD54" si="25">IFERROR(IF(W49="Probabilidad",(O49-(+O49*Z49)),IF(W49="Impacto",O49,"")),"")</f>
        <v>0.24</v>
      </c>
      <c r="AE49" s="170" t="str">
        <f t="shared" si="16"/>
        <v>Baja</v>
      </c>
      <c r="AF49" s="167">
        <f t="shared" si="17"/>
        <v>0.24</v>
      </c>
      <c r="AG49" s="170" t="str">
        <f t="shared" si="18"/>
        <v>Leve</v>
      </c>
      <c r="AH49" s="167">
        <f t="shared" ref="AH49:AH54" si="26">IFERROR(IF(W49="Impacto",(S49-(+S49*Z49)),IF(W49="Probabilidad",S49,"")),"")</f>
        <v>0.2</v>
      </c>
      <c r="AI49" s="171" t="str">
        <f t="shared" si="19"/>
        <v>Bajo</v>
      </c>
      <c r="AJ49" s="568" t="s">
        <v>100</v>
      </c>
      <c r="AK49" s="569"/>
      <c r="AL49" s="555" t="s">
        <v>168</v>
      </c>
      <c r="AM49" s="634" t="s">
        <v>438</v>
      </c>
      <c r="AN49" s="570">
        <v>45656</v>
      </c>
      <c r="AO49" s="216"/>
      <c r="AP49" s="216"/>
      <c r="AQ49" s="216"/>
      <c r="AS49" s="178"/>
      <c r="AT49" s="178"/>
      <c r="AU49" s="178"/>
      <c r="AV49" s="178"/>
      <c r="AW49" s="178"/>
      <c r="AX49" s="178"/>
      <c r="AY49" s="178"/>
      <c r="AZ49" s="178"/>
      <c r="BA49" s="178"/>
      <c r="BB49" s="178"/>
      <c r="BC49" s="178"/>
      <c r="BD49" s="178"/>
      <c r="BE49" s="178"/>
      <c r="BF49" s="178"/>
      <c r="BG49" s="178"/>
      <c r="BH49" s="178"/>
      <c r="BI49" s="178"/>
      <c r="BJ49" s="178"/>
      <c r="BK49" s="178"/>
      <c r="BL49" s="53"/>
    </row>
    <row r="50" spans="1:64" ht="144.75" customHeight="1" thickTop="1">
      <c r="A50" s="571">
        <v>13</v>
      </c>
      <c r="B50" s="572" t="s">
        <v>170</v>
      </c>
      <c r="C50" s="573" t="s">
        <v>88</v>
      </c>
      <c r="D50" s="572" t="s">
        <v>169</v>
      </c>
      <c r="E50" s="573"/>
      <c r="F50" s="572" t="s">
        <v>171</v>
      </c>
      <c r="G50" s="572" t="s">
        <v>449</v>
      </c>
      <c r="H50" s="573"/>
      <c r="I50" s="573"/>
      <c r="J50" s="573"/>
      <c r="K50" s="573"/>
      <c r="L50" s="573" t="s">
        <v>121</v>
      </c>
      <c r="M50" s="573">
        <v>1</v>
      </c>
      <c r="N50" s="574" t="str">
        <f t="shared" si="20"/>
        <v>Muy Baja</v>
      </c>
      <c r="O50" s="575">
        <f t="shared" si="21"/>
        <v>0.2</v>
      </c>
      <c r="P50" s="573" t="s">
        <v>162</v>
      </c>
      <c r="Q50" s="573" t="str">
        <f t="shared" si="22"/>
        <v xml:space="preserve">     Entre 10 y 50 SMLMV </v>
      </c>
      <c r="R50" s="574" t="str">
        <f>IF(OR(Q50='Tabla Impacto'!$C$11,Q50='Tabla Impacto'!$D$11),"Leve",IF(OR(Q50='Tabla Impacto'!$C$12,Q50='Tabla Impacto'!$D$12),"Menor",IF(OR(Q50='Tabla Impacto'!$C$13,Q50='Tabla Impacto'!$D$13),"Moderado",IF(OR(Q50='Tabla Impacto'!$C$14,Q50='Tabla Impacto'!$D$14),"Mayor",IF(OR(Q50='Tabla Impacto'!$C$15,Q50='Tabla Impacto'!$D$15),"Catastrófico","")))))</f>
        <v>Menor</v>
      </c>
      <c r="S50" s="576">
        <f t="shared" si="23"/>
        <v>0.4</v>
      </c>
      <c r="T50" s="577" t="str">
        <f t="shared" si="24"/>
        <v>Bajo</v>
      </c>
      <c r="U50" s="573">
        <v>1</v>
      </c>
      <c r="V50" s="572" t="s">
        <v>172</v>
      </c>
      <c r="W50" s="573" t="str">
        <f t="shared" si="14"/>
        <v>Probabilidad</v>
      </c>
      <c r="X50" s="578" t="s">
        <v>95</v>
      </c>
      <c r="Y50" s="578" t="s">
        <v>96</v>
      </c>
      <c r="Z50" s="579" t="str">
        <f t="shared" si="15"/>
        <v>40%</v>
      </c>
      <c r="AA50" s="578" t="s">
        <v>97</v>
      </c>
      <c r="AB50" s="578" t="s">
        <v>105</v>
      </c>
      <c r="AC50" s="578" t="s">
        <v>99</v>
      </c>
      <c r="AD50" s="580">
        <f t="shared" si="25"/>
        <v>0.12</v>
      </c>
      <c r="AE50" s="581" t="str">
        <f t="shared" si="16"/>
        <v>Muy Baja</v>
      </c>
      <c r="AF50" s="579">
        <f t="shared" si="17"/>
        <v>0.12</v>
      </c>
      <c r="AG50" s="581" t="str">
        <f t="shared" si="18"/>
        <v>Menor</v>
      </c>
      <c r="AH50" s="579">
        <f t="shared" si="26"/>
        <v>0.4</v>
      </c>
      <c r="AI50" s="582" t="str">
        <f t="shared" si="19"/>
        <v>Bajo</v>
      </c>
      <c r="AJ50" s="578" t="s">
        <v>117</v>
      </c>
      <c r="AK50" s="583"/>
      <c r="AL50" s="572" t="s">
        <v>173</v>
      </c>
      <c r="AM50" s="635" t="s">
        <v>454</v>
      </c>
      <c r="AN50" s="584">
        <v>45473</v>
      </c>
      <c r="AO50" s="217"/>
      <c r="AP50" s="217"/>
      <c r="AQ50" s="217"/>
      <c r="AR50" s="218"/>
      <c r="AS50" s="218"/>
      <c r="AT50" s="218"/>
      <c r="AU50" s="218"/>
      <c r="AV50" s="218"/>
      <c r="AW50" s="218"/>
      <c r="AX50" s="218"/>
      <c r="AY50" s="218"/>
      <c r="AZ50" s="218"/>
      <c r="BA50" s="218"/>
      <c r="BB50" s="218"/>
      <c r="BC50" s="218"/>
      <c r="BD50" s="218"/>
      <c r="BE50" s="218"/>
      <c r="BF50" s="218"/>
      <c r="BG50" s="552"/>
      <c r="BH50" s="552"/>
      <c r="BI50" s="552"/>
      <c r="BJ50" s="552"/>
      <c r="BK50" s="552"/>
      <c r="BL50" s="553"/>
    </row>
    <row r="51" spans="1:64" ht="126" customHeight="1">
      <c r="A51" s="585">
        <v>14</v>
      </c>
      <c r="B51" s="586" t="s">
        <v>170</v>
      </c>
      <c r="C51" s="587" t="s">
        <v>88</v>
      </c>
      <c r="D51" s="586" t="s">
        <v>169</v>
      </c>
      <c r="E51" s="588"/>
      <c r="F51" s="586" t="s">
        <v>171</v>
      </c>
      <c r="G51" s="586" t="s">
        <v>450</v>
      </c>
      <c r="H51" s="589"/>
      <c r="I51" s="589"/>
      <c r="J51" s="589"/>
      <c r="K51" s="589"/>
      <c r="L51" s="587" t="s">
        <v>121</v>
      </c>
      <c r="M51" s="587">
        <v>1</v>
      </c>
      <c r="N51" s="590" t="str">
        <f t="shared" si="20"/>
        <v>Muy Baja</v>
      </c>
      <c r="O51" s="591">
        <f t="shared" si="21"/>
        <v>0.2</v>
      </c>
      <c r="P51" s="587" t="s">
        <v>162</v>
      </c>
      <c r="Q51" s="587" t="str">
        <f t="shared" si="22"/>
        <v xml:space="preserve">     Entre 10 y 50 SMLMV </v>
      </c>
      <c r="R51" s="590" t="str">
        <f>IF(OR(Q51='Tabla Impacto'!$C$11,Q51='Tabla Impacto'!$D$11),"Leve",IF(OR(Q51='Tabla Impacto'!$C$12,Q51='Tabla Impacto'!$D$12),"Menor",IF(OR(Q51='Tabla Impacto'!$C$13,Q51='Tabla Impacto'!$D$13),"Moderado",IF(OR(Q51='Tabla Impacto'!$C$14,Q51='Tabla Impacto'!$D$14),"Mayor",IF(OR(Q51='Tabla Impacto'!$C$15,Q51='Tabla Impacto'!$D$15),"Catastrófico","")))))</f>
        <v>Menor</v>
      </c>
      <c r="S51" s="592">
        <f t="shared" si="23"/>
        <v>0.4</v>
      </c>
      <c r="T51" s="593" t="str">
        <f t="shared" si="24"/>
        <v>Bajo</v>
      </c>
      <c r="U51" s="587">
        <v>1</v>
      </c>
      <c r="V51" s="586" t="s">
        <v>174</v>
      </c>
      <c r="W51" s="587" t="str">
        <f t="shared" si="14"/>
        <v>Probabilidad</v>
      </c>
      <c r="X51" s="594" t="s">
        <v>95</v>
      </c>
      <c r="Y51" s="594" t="s">
        <v>96</v>
      </c>
      <c r="Z51" s="595" t="str">
        <f t="shared" si="15"/>
        <v>40%</v>
      </c>
      <c r="AA51" s="594" t="s">
        <v>97</v>
      </c>
      <c r="AB51" s="594" t="s">
        <v>105</v>
      </c>
      <c r="AC51" s="594" t="s">
        <v>99</v>
      </c>
      <c r="AD51" s="596">
        <f t="shared" si="25"/>
        <v>0.12</v>
      </c>
      <c r="AE51" s="597" t="str">
        <f t="shared" si="16"/>
        <v>Muy Baja</v>
      </c>
      <c r="AF51" s="595">
        <f t="shared" si="17"/>
        <v>0.12</v>
      </c>
      <c r="AG51" s="597" t="str">
        <f t="shared" si="18"/>
        <v>Menor</v>
      </c>
      <c r="AH51" s="595">
        <f t="shared" si="26"/>
        <v>0.4</v>
      </c>
      <c r="AI51" s="598" t="str">
        <f t="shared" si="19"/>
        <v>Bajo</v>
      </c>
      <c r="AJ51" s="594" t="s">
        <v>117</v>
      </c>
      <c r="AK51" s="599"/>
      <c r="AL51" s="586" t="s">
        <v>173</v>
      </c>
      <c r="AM51" s="636" t="s">
        <v>454</v>
      </c>
      <c r="AN51" s="600">
        <v>45473</v>
      </c>
      <c r="AO51" s="164"/>
      <c r="AP51" s="164"/>
      <c r="AQ51" s="164"/>
      <c r="AR51" s="164"/>
      <c r="AS51" s="164"/>
      <c r="AT51" s="164"/>
      <c r="AU51" s="164"/>
      <c r="AV51" s="164"/>
      <c r="AW51" s="164"/>
      <c r="AX51" s="164"/>
      <c r="AY51" s="164"/>
      <c r="AZ51" s="164"/>
      <c r="BA51" s="164"/>
      <c r="BB51" s="164"/>
      <c r="BC51" s="164"/>
      <c r="BD51" s="164"/>
      <c r="BE51" s="164"/>
      <c r="BF51" s="164"/>
      <c r="BG51" s="164"/>
      <c r="BH51" s="164"/>
      <c r="BI51" s="164"/>
      <c r="BJ51" s="164"/>
      <c r="BK51" s="164"/>
    </row>
    <row r="52" spans="1:64" ht="142.5">
      <c r="A52" s="601">
        <v>15</v>
      </c>
      <c r="B52" s="586" t="s">
        <v>175</v>
      </c>
      <c r="C52" s="587" t="s">
        <v>88</v>
      </c>
      <c r="D52" s="602" t="s">
        <v>126</v>
      </c>
      <c r="E52" s="588"/>
      <c r="F52" s="586" t="s">
        <v>171</v>
      </c>
      <c r="G52" s="603" t="s">
        <v>451</v>
      </c>
      <c r="H52" s="589"/>
      <c r="I52" s="589"/>
      <c r="J52" s="589"/>
      <c r="K52" s="589"/>
      <c r="L52" s="587" t="s">
        <v>121</v>
      </c>
      <c r="M52" s="587">
        <v>2</v>
      </c>
      <c r="N52" s="590" t="str">
        <f t="shared" si="20"/>
        <v>Muy Baja</v>
      </c>
      <c r="O52" s="591">
        <f t="shared" si="21"/>
        <v>0.2</v>
      </c>
      <c r="P52" s="587" t="s">
        <v>162</v>
      </c>
      <c r="Q52" s="587" t="str">
        <f t="shared" si="22"/>
        <v xml:space="preserve">     Entre 10 y 50 SMLMV </v>
      </c>
      <c r="R52" s="590" t="str">
        <f>IF(OR(Q52='Tabla Impacto'!$C$11,Q52='Tabla Impacto'!$D$11),"Leve",IF(OR(Q52='Tabla Impacto'!$C$12,Q52='Tabla Impacto'!$D$12),"Menor",IF(OR(Q52='Tabla Impacto'!$C$13,Q52='Tabla Impacto'!$D$13),"Moderado",IF(OR(Q52='Tabla Impacto'!$C$14,Q52='Tabla Impacto'!$D$14),"Mayor",IF(OR(Q52='Tabla Impacto'!$C$15,Q52='Tabla Impacto'!$D$15),"Catastrófico","")))))</f>
        <v>Menor</v>
      </c>
      <c r="S52" s="592">
        <f t="shared" si="23"/>
        <v>0.4</v>
      </c>
      <c r="T52" s="593" t="str">
        <f t="shared" si="24"/>
        <v>Bajo</v>
      </c>
      <c r="U52" s="587">
        <v>1</v>
      </c>
      <c r="V52" s="586" t="s">
        <v>172</v>
      </c>
      <c r="W52" s="587" t="str">
        <f t="shared" si="14"/>
        <v>Probabilidad</v>
      </c>
      <c r="X52" s="594" t="s">
        <v>95</v>
      </c>
      <c r="Y52" s="594" t="s">
        <v>96</v>
      </c>
      <c r="Z52" s="595" t="str">
        <f t="shared" si="15"/>
        <v>40%</v>
      </c>
      <c r="AA52" s="594" t="s">
        <v>97</v>
      </c>
      <c r="AB52" s="594" t="s">
        <v>105</v>
      </c>
      <c r="AC52" s="594" t="s">
        <v>99</v>
      </c>
      <c r="AD52" s="596">
        <f t="shared" si="25"/>
        <v>0.12</v>
      </c>
      <c r="AE52" s="597" t="str">
        <f t="shared" si="16"/>
        <v>Muy Baja</v>
      </c>
      <c r="AF52" s="595">
        <f t="shared" si="17"/>
        <v>0.12</v>
      </c>
      <c r="AG52" s="597" t="str">
        <f t="shared" si="18"/>
        <v>Menor</v>
      </c>
      <c r="AH52" s="595">
        <f t="shared" si="26"/>
        <v>0.4</v>
      </c>
      <c r="AI52" s="598" t="str">
        <f t="shared" si="19"/>
        <v>Bajo</v>
      </c>
      <c r="AJ52" s="594" t="s">
        <v>117</v>
      </c>
      <c r="AK52" s="599"/>
      <c r="AL52" s="586" t="s">
        <v>173</v>
      </c>
      <c r="AM52" s="636" t="s">
        <v>454</v>
      </c>
      <c r="AN52" s="600">
        <v>45473</v>
      </c>
      <c r="AO52" s="164"/>
      <c r="AP52" s="164"/>
      <c r="AQ52" s="164"/>
      <c r="AR52" s="164"/>
      <c r="AS52" s="164"/>
      <c r="AT52" s="164"/>
      <c r="AU52" s="164"/>
      <c r="AV52" s="164"/>
      <c r="AW52" s="164"/>
      <c r="AX52" s="164"/>
      <c r="AY52" s="164"/>
      <c r="AZ52" s="164"/>
      <c r="BA52" s="164"/>
      <c r="BB52" s="164"/>
      <c r="BC52" s="164"/>
      <c r="BD52" s="164"/>
      <c r="BE52" s="164"/>
      <c r="BF52" s="164"/>
      <c r="BG52" s="164"/>
      <c r="BH52" s="164"/>
      <c r="BI52" s="164"/>
      <c r="BJ52" s="164"/>
      <c r="BK52" s="164"/>
    </row>
    <row r="53" spans="1:64" ht="142.5">
      <c r="A53" s="601">
        <v>16</v>
      </c>
      <c r="B53" s="586" t="s">
        <v>175</v>
      </c>
      <c r="C53" s="587" t="s">
        <v>88</v>
      </c>
      <c r="D53" s="602" t="s">
        <v>126</v>
      </c>
      <c r="E53" s="588"/>
      <c r="F53" s="586" t="s">
        <v>171</v>
      </c>
      <c r="G53" s="603" t="s">
        <v>452</v>
      </c>
      <c r="H53" s="589"/>
      <c r="I53" s="589"/>
      <c r="J53" s="589"/>
      <c r="K53" s="589"/>
      <c r="L53" s="587" t="s">
        <v>121</v>
      </c>
      <c r="M53" s="587">
        <v>2</v>
      </c>
      <c r="N53" s="590" t="str">
        <f t="shared" si="20"/>
        <v>Muy Baja</v>
      </c>
      <c r="O53" s="591">
        <f t="shared" si="21"/>
        <v>0.2</v>
      </c>
      <c r="P53" s="587" t="s">
        <v>162</v>
      </c>
      <c r="Q53" s="587" t="str">
        <f t="shared" si="22"/>
        <v xml:space="preserve">     Entre 10 y 50 SMLMV </v>
      </c>
      <c r="R53" s="590" t="str">
        <f>IF(OR(Q53='Tabla Impacto'!$C$11,Q53='Tabla Impacto'!$D$11),"Leve",IF(OR(Q53='Tabla Impacto'!$C$12,Q53='Tabla Impacto'!$D$12),"Menor",IF(OR(Q53='Tabla Impacto'!$C$13,Q53='Tabla Impacto'!$D$13),"Moderado",IF(OR(Q53='Tabla Impacto'!$C$14,Q53='Tabla Impacto'!$D$14),"Mayor",IF(OR(Q53='Tabla Impacto'!$C$15,Q53='Tabla Impacto'!$D$15),"Catastrófico","")))))</f>
        <v>Menor</v>
      </c>
      <c r="S53" s="592">
        <f t="shared" si="23"/>
        <v>0.4</v>
      </c>
      <c r="T53" s="593" t="str">
        <f t="shared" si="24"/>
        <v>Bajo</v>
      </c>
      <c r="U53" s="587">
        <v>1</v>
      </c>
      <c r="V53" s="586" t="s">
        <v>172</v>
      </c>
      <c r="W53" s="587" t="str">
        <f t="shared" si="14"/>
        <v>Probabilidad</v>
      </c>
      <c r="X53" s="594" t="s">
        <v>95</v>
      </c>
      <c r="Y53" s="594" t="s">
        <v>96</v>
      </c>
      <c r="Z53" s="595" t="str">
        <f t="shared" si="15"/>
        <v>40%</v>
      </c>
      <c r="AA53" s="594" t="s">
        <v>97</v>
      </c>
      <c r="AB53" s="594" t="s">
        <v>105</v>
      </c>
      <c r="AC53" s="594" t="s">
        <v>99</v>
      </c>
      <c r="AD53" s="596">
        <f t="shared" si="25"/>
        <v>0.12</v>
      </c>
      <c r="AE53" s="597" t="str">
        <f t="shared" si="16"/>
        <v>Muy Baja</v>
      </c>
      <c r="AF53" s="595">
        <f t="shared" si="17"/>
        <v>0.12</v>
      </c>
      <c r="AG53" s="597" t="str">
        <f t="shared" si="18"/>
        <v>Menor</v>
      </c>
      <c r="AH53" s="595">
        <f t="shared" si="26"/>
        <v>0.4</v>
      </c>
      <c r="AI53" s="598" t="str">
        <f t="shared" si="19"/>
        <v>Bajo</v>
      </c>
      <c r="AJ53" s="594" t="s">
        <v>117</v>
      </c>
      <c r="AK53" s="599"/>
      <c r="AL53" s="586" t="s">
        <v>173</v>
      </c>
      <c r="AM53" s="636" t="s">
        <v>454</v>
      </c>
      <c r="AN53" s="600">
        <v>45473</v>
      </c>
      <c r="AO53" s="164"/>
      <c r="AP53" s="164"/>
      <c r="AQ53" s="164"/>
      <c r="AR53" s="164"/>
      <c r="AS53" s="164"/>
      <c r="AT53" s="164"/>
      <c r="AU53" s="164"/>
      <c r="AV53" s="164"/>
      <c r="AW53" s="164"/>
      <c r="AX53" s="164"/>
      <c r="AY53" s="164"/>
      <c r="AZ53" s="164"/>
      <c r="BA53" s="164"/>
      <c r="BB53" s="164"/>
      <c r="BC53" s="164"/>
      <c r="BD53" s="164"/>
      <c r="BE53" s="164"/>
      <c r="BF53" s="164"/>
      <c r="BG53" s="164"/>
      <c r="BH53" s="164"/>
      <c r="BI53" s="164"/>
      <c r="BJ53" s="164"/>
      <c r="BK53" s="164"/>
    </row>
    <row r="54" spans="1:64" ht="143.25" thickBot="1">
      <c r="A54" s="604">
        <v>17</v>
      </c>
      <c r="B54" s="605" t="s">
        <v>175</v>
      </c>
      <c r="C54" s="606" t="s">
        <v>88</v>
      </c>
      <c r="D54" s="607" t="s">
        <v>126</v>
      </c>
      <c r="E54" s="608"/>
      <c r="F54" s="605" t="s">
        <v>171</v>
      </c>
      <c r="G54" s="609" t="s">
        <v>453</v>
      </c>
      <c r="H54" s="610"/>
      <c r="I54" s="610"/>
      <c r="J54" s="610"/>
      <c r="K54" s="610"/>
      <c r="L54" s="606" t="s">
        <v>121</v>
      </c>
      <c r="M54" s="606">
        <v>2</v>
      </c>
      <c r="N54" s="611" t="str">
        <f t="shared" si="20"/>
        <v>Muy Baja</v>
      </c>
      <c r="O54" s="612">
        <f t="shared" si="21"/>
        <v>0.2</v>
      </c>
      <c r="P54" s="606" t="s">
        <v>162</v>
      </c>
      <c r="Q54" s="606" t="str">
        <f t="shared" si="22"/>
        <v xml:space="preserve">     Entre 10 y 50 SMLMV </v>
      </c>
      <c r="R54" s="611" t="str">
        <f>IF(OR(Q54='Tabla Impacto'!$C$11,Q54='Tabla Impacto'!$D$11),"Leve",IF(OR(Q54='Tabla Impacto'!$C$12,Q54='Tabla Impacto'!$D$12),"Menor",IF(OR(Q54='Tabla Impacto'!$C$13,Q54='Tabla Impacto'!$D$13),"Moderado",IF(OR(Q54='Tabla Impacto'!$C$14,Q54='Tabla Impacto'!$D$14),"Mayor",IF(OR(Q54='Tabla Impacto'!$C$15,Q54='Tabla Impacto'!$D$15),"Catastrófico","")))))</f>
        <v>Menor</v>
      </c>
      <c r="S54" s="613">
        <f t="shared" si="23"/>
        <v>0.4</v>
      </c>
      <c r="T54" s="614" t="str">
        <f t="shared" si="24"/>
        <v>Bajo</v>
      </c>
      <c r="U54" s="606">
        <v>1</v>
      </c>
      <c r="V54" s="605" t="s">
        <v>172</v>
      </c>
      <c r="W54" s="606" t="str">
        <f t="shared" si="14"/>
        <v>Probabilidad</v>
      </c>
      <c r="X54" s="615" t="s">
        <v>95</v>
      </c>
      <c r="Y54" s="615" t="s">
        <v>96</v>
      </c>
      <c r="Z54" s="616" t="str">
        <f t="shared" si="15"/>
        <v>40%</v>
      </c>
      <c r="AA54" s="615" t="s">
        <v>97</v>
      </c>
      <c r="AB54" s="615" t="s">
        <v>105</v>
      </c>
      <c r="AC54" s="615" t="s">
        <v>99</v>
      </c>
      <c r="AD54" s="617">
        <f t="shared" si="25"/>
        <v>0.12</v>
      </c>
      <c r="AE54" s="618" t="str">
        <f t="shared" si="16"/>
        <v>Muy Baja</v>
      </c>
      <c r="AF54" s="616">
        <f t="shared" si="17"/>
        <v>0.12</v>
      </c>
      <c r="AG54" s="618" t="str">
        <f t="shared" si="18"/>
        <v>Menor</v>
      </c>
      <c r="AH54" s="616">
        <f t="shared" si="26"/>
        <v>0.4</v>
      </c>
      <c r="AI54" s="619" t="str">
        <f t="shared" si="19"/>
        <v>Bajo</v>
      </c>
      <c r="AJ54" s="615" t="s">
        <v>117</v>
      </c>
      <c r="AK54" s="620"/>
      <c r="AL54" s="605" t="s">
        <v>173</v>
      </c>
      <c r="AM54" s="637" t="s">
        <v>454</v>
      </c>
      <c r="AN54" s="621">
        <v>45473</v>
      </c>
      <c r="AO54" s="164"/>
      <c r="AP54" s="164"/>
      <c r="AQ54" s="164"/>
      <c r="AR54" s="164"/>
      <c r="AS54" s="164"/>
      <c r="AT54" s="164"/>
      <c r="AU54" s="164"/>
      <c r="AV54" s="164"/>
      <c r="AW54" s="164"/>
      <c r="AX54" s="164"/>
      <c r="AY54" s="164"/>
      <c r="AZ54" s="164"/>
      <c r="BA54" s="164"/>
      <c r="BB54" s="164"/>
      <c r="BC54" s="164"/>
      <c r="BD54" s="164"/>
      <c r="BE54" s="164"/>
      <c r="BF54" s="164"/>
      <c r="BG54" s="164"/>
      <c r="BH54" s="164"/>
      <c r="BI54" s="164"/>
      <c r="BJ54" s="164"/>
      <c r="BK54" s="164"/>
    </row>
    <row r="55" spans="1:64" ht="13.5" customHeight="1" thickTop="1">
      <c r="A55" s="554"/>
      <c r="B55" s="555"/>
      <c r="C55" s="556"/>
      <c r="D55" s="555"/>
      <c r="E55" s="556"/>
      <c r="F55" s="557"/>
      <c r="G55" s="558"/>
      <c r="H55" s="557"/>
      <c r="I55" s="557"/>
      <c r="J55" s="557"/>
      <c r="K55" s="557"/>
      <c r="L55" s="559"/>
      <c r="M55" s="559"/>
      <c r="N55" s="557"/>
      <c r="O55" s="560" t="str">
        <f t="shared" si="21"/>
        <v/>
      </c>
      <c r="P55" s="557"/>
      <c r="Q55" s="557"/>
      <c r="R55" s="557"/>
      <c r="S55" s="557"/>
      <c r="T55" s="559"/>
      <c r="U55" s="561"/>
      <c r="V55" s="557"/>
      <c r="W55" s="556"/>
      <c r="X55" s="556"/>
      <c r="Y55" s="556"/>
      <c r="Z55" s="556"/>
      <c r="AA55" s="556"/>
      <c r="AB55" s="556"/>
      <c r="AC55" s="556"/>
      <c r="AD55" s="556"/>
      <c r="AE55" s="556"/>
      <c r="AF55" s="556"/>
      <c r="AG55" s="556"/>
      <c r="AH55" s="556"/>
      <c r="AI55" s="556" t="str">
        <f t="shared" si="19"/>
        <v/>
      </c>
      <c r="AJ55" s="556"/>
      <c r="AK55" s="557"/>
      <c r="AL55" s="562"/>
      <c r="AM55" s="563"/>
      <c r="AN55" s="564"/>
      <c r="AO55" s="164"/>
      <c r="AP55" s="164"/>
      <c r="AQ55" s="164"/>
      <c r="AR55" s="164"/>
      <c r="AS55" s="164"/>
      <c r="AT55" s="164"/>
      <c r="AU55" s="164"/>
      <c r="AV55" s="164"/>
      <c r="AW55" s="164"/>
      <c r="AX55" s="164"/>
      <c r="AY55" s="164"/>
      <c r="AZ55" s="164"/>
      <c r="BA55" s="164"/>
      <c r="BB55" s="164"/>
      <c r="BC55" s="164"/>
      <c r="BD55" s="164"/>
      <c r="BE55" s="164"/>
      <c r="BF55" s="164"/>
      <c r="BG55" s="164"/>
      <c r="BH55" s="164"/>
      <c r="BI55" s="164"/>
      <c r="BJ55" s="164"/>
      <c r="BK55" s="164"/>
    </row>
    <row r="56" spans="1:64" ht="13.5" customHeight="1">
      <c r="A56" s="219"/>
      <c r="B56" s="216"/>
      <c r="C56" s="18"/>
      <c r="D56" s="216"/>
      <c r="E56" s="18"/>
      <c r="F56" s="164"/>
      <c r="G56" s="164"/>
      <c r="H56" s="164"/>
      <c r="I56" s="164"/>
      <c r="J56" s="164"/>
      <c r="K56" s="164"/>
      <c r="L56" s="220"/>
      <c r="M56" s="220"/>
      <c r="N56" s="164"/>
      <c r="O56" s="221" t="str">
        <f t="shared" si="21"/>
        <v/>
      </c>
      <c r="P56" s="164"/>
      <c r="Q56" s="164"/>
      <c r="R56" s="164"/>
      <c r="S56" s="164"/>
      <c r="T56" s="220"/>
      <c r="U56" s="222"/>
      <c r="V56" s="164"/>
      <c r="W56" s="18"/>
      <c r="X56" s="18"/>
      <c r="Y56" s="18"/>
      <c r="Z56" s="18"/>
      <c r="AA56" s="18"/>
      <c r="AB56" s="18"/>
      <c r="AC56" s="18"/>
      <c r="AD56" s="18"/>
      <c r="AE56" s="18"/>
      <c r="AF56" s="18"/>
      <c r="AG56" s="18"/>
      <c r="AH56" s="18"/>
      <c r="AI56" s="18" t="str">
        <f t="shared" si="19"/>
        <v/>
      </c>
      <c r="AJ56" s="18"/>
      <c r="AK56" s="164"/>
      <c r="AL56" s="223"/>
      <c r="AM56" s="225"/>
      <c r="AN56" s="224"/>
      <c r="AO56" s="164"/>
      <c r="AP56" s="164"/>
      <c r="AQ56" s="164"/>
      <c r="AR56" s="164"/>
      <c r="AS56" s="164"/>
      <c r="AT56" s="164"/>
      <c r="AU56" s="164"/>
      <c r="AV56" s="164"/>
      <c r="AW56" s="164"/>
      <c r="AX56" s="164"/>
      <c r="AY56" s="164"/>
      <c r="AZ56" s="164"/>
      <c r="BA56" s="164"/>
      <c r="BB56" s="164"/>
      <c r="BC56" s="164"/>
      <c r="BD56" s="164"/>
      <c r="BE56" s="164"/>
      <c r="BF56" s="164"/>
      <c r="BG56" s="164"/>
      <c r="BH56" s="164"/>
      <c r="BI56" s="164"/>
      <c r="BJ56" s="164"/>
      <c r="BK56" s="164"/>
    </row>
    <row r="57" spans="1:64" ht="13.5" customHeight="1">
      <c r="A57" s="219"/>
      <c r="B57" s="216"/>
      <c r="C57" s="18"/>
      <c r="D57" s="216"/>
      <c r="E57" s="18"/>
      <c r="F57" s="164"/>
      <c r="G57" s="164"/>
      <c r="H57" s="164"/>
      <c r="I57" s="164"/>
      <c r="J57" s="164"/>
      <c r="K57" s="164"/>
      <c r="L57" s="220"/>
      <c r="M57" s="220"/>
      <c r="N57" s="164"/>
      <c r="O57" s="226"/>
      <c r="P57" s="164"/>
      <c r="Q57" s="164"/>
      <c r="R57" s="164"/>
      <c r="S57" s="164"/>
      <c r="T57" s="220"/>
      <c r="U57" s="222"/>
      <c r="V57" s="164"/>
      <c r="W57" s="18"/>
      <c r="X57" s="18"/>
      <c r="Y57" s="18"/>
      <c r="Z57" s="18"/>
      <c r="AA57" s="18"/>
      <c r="AB57" s="18"/>
      <c r="AC57" s="18"/>
      <c r="AD57" s="18"/>
      <c r="AE57" s="18"/>
      <c r="AF57" s="18"/>
      <c r="AG57" s="18"/>
      <c r="AH57" s="18"/>
      <c r="AI57" s="18"/>
      <c r="AJ57" s="18"/>
      <c r="AK57" s="164"/>
      <c r="AL57" s="223"/>
      <c r="AM57" s="225"/>
      <c r="AN57" s="224"/>
      <c r="AO57" s="164"/>
      <c r="AP57" s="164"/>
      <c r="AQ57" s="164"/>
      <c r="AR57" s="164"/>
      <c r="AS57" s="164"/>
      <c r="AT57" s="164"/>
      <c r="AU57" s="164"/>
      <c r="AV57" s="164"/>
      <c r="AW57" s="164"/>
      <c r="AX57" s="164"/>
      <c r="AY57" s="164"/>
      <c r="AZ57" s="164"/>
      <c r="BA57" s="164"/>
      <c r="BB57" s="164"/>
      <c r="BC57" s="164"/>
      <c r="BD57" s="164"/>
      <c r="BE57" s="164"/>
      <c r="BF57" s="164"/>
      <c r="BG57" s="164"/>
      <c r="BH57" s="164"/>
      <c r="BI57" s="164"/>
      <c r="BJ57" s="164"/>
      <c r="BK57" s="164"/>
    </row>
    <row r="58" spans="1:64" ht="13.5" customHeight="1">
      <c r="A58" s="219"/>
      <c r="B58" s="216"/>
      <c r="C58" s="18"/>
      <c r="D58" s="216"/>
      <c r="E58" s="18"/>
      <c r="F58" s="164"/>
      <c r="G58" s="164"/>
      <c r="H58" s="164"/>
      <c r="I58" s="164"/>
      <c r="J58" s="164"/>
      <c r="K58" s="164"/>
      <c r="L58" s="220"/>
      <c r="M58" s="220"/>
      <c r="N58" s="164"/>
      <c r="O58" s="226"/>
      <c r="P58" s="164"/>
      <c r="Q58" s="164"/>
      <c r="R58" s="164"/>
      <c r="S58" s="164"/>
      <c r="T58" s="220"/>
      <c r="U58" s="222"/>
      <c r="V58" s="164"/>
      <c r="W58" s="18"/>
      <c r="X58" s="18"/>
      <c r="Y58" s="18"/>
      <c r="Z58" s="18"/>
      <c r="AA58" s="18"/>
      <c r="AB58" s="18"/>
      <c r="AC58" s="18"/>
      <c r="AD58" s="18"/>
      <c r="AE58" s="18"/>
      <c r="AF58" s="18"/>
      <c r="AG58" s="18"/>
      <c r="AH58" s="18"/>
      <c r="AI58" s="18"/>
      <c r="AJ58" s="18"/>
      <c r="AK58" s="164"/>
      <c r="AL58" s="223"/>
      <c r="AM58" s="225"/>
      <c r="AN58" s="224"/>
      <c r="AO58" s="164"/>
      <c r="AP58" s="164"/>
      <c r="AQ58" s="164"/>
      <c r="AR58" s="164"/>
      <c r="AS58" s="164"/>
      <c r="AT58" s="164"/>
      <c r="AU58" s="164"/>
      <c r="AV58" s="164"/>
      <c r="AW58" s="164"/>
      <c r="AX58" s="164"/>
      <c r="AY58" s="164"/>
      <c r="AZ58" s="164"/>
      <c r="BA58" s="164"/>
      <c r="BB58" s="164"/>
      <c r="BC58" s="164"/>
      <c r="BD58" s="164"/>
      <c r="BE58" s="164"/>
      <c r="BF58" s="164"/>
      <c r="BG58" s="164"/>
      <c r="BH58" s="164"/>
      <c r="BI58" s="164"/>
      <c r="BJ58" s="164"/>
      <c r="BK58" s="164"/>
    </row>
    <row r="59" spans="1:64" ht="13.5" customHeight="1">
      <c r="A59" s="219"/>
      <c r="B59" s="216"/>
      <c r="C59" s="18"/>
      <c r="D59" s="216"/>
      <c r="E59" s="18"/>
      <c r="F59" s="164"/>
      <c r="G59" s="164"/>
      <c r="H59" s="164"/>
      <c r="I59" s="164"/>
      <c r="J59" s="164"/>
      <c r="K59" s="164"/>
      <c r="L59" s="220"/>
      <c r="M59" s="220"/>
      <c r="N59" s="164"/>
      <c r="O59" s="226"/>
      <c r="P59" s="164"/>
      <c r="Q59" s="164"/>
      <c r="R59" s="164"/>
      <c r="S59" s="164"/>
      <c r="T59" s="220"/>
      <c r="U59" s="222"/>
      <c r="V59" s="164"/>
      <c r="W59" s="18"/>
      <c r="X59" s="18"/>
      <c r="Y59" s="18"/>
      <c r="Z59" s="18"/>
      <c r="AA59" s="18"/>
      <c r="AB59" s="18"/>
      <c r="AC59" s="18"/>
      <c r="AD59" s="18"/>
      <c r="AE59" s="18"/>
      <c r="AF59" s="18"/>
      <c r="AG59" s="18"/>
      <c r="AH59" s="18"/>
      <c r="AI59" s="18"/>
      <c r="AJ59" s="18"/>
      <c r="AK59" s="164"/>
      <c r="AL59" s="223"/>
      <c r="AM59" s="225"/>
      <c r="AN59" s="224"/>
      <c r="AO59" s="164"/>
      <c r="AP59" s="164"/>
      <c r="AQ59" s="164"/>
      <c r="AR59" s="164"/>
      <c r="AS59" s="164"/>
      <c r="AT59" s="164"/>
      <c r="AU59" s="164"/>
      <c r="AV59" s="164"/>
      <c r="AW59" s="164"/>
      <c r="AX59" s="164"/>
      <c r="AY59" s="164"/>
      <c r="AZ59" s="164"/>
      <c r="BA59" s="164"/>
      <c r="BB59" s="164"/>
      <c r="BC59" s="164"/>
      <c r="BD59" s="164"/>
      <c r="BE59" s="164"/>
      <c r="BF59" s="164"/>
      <c r="BG59" s="164"/>
      <c r="BH59" s="164"/>
      <c r="BI59" s="164"/>
      <c r="BJ59" s="164"/>
      <c r="BK59" s="164"/>
    </row>
    <row r="60" spans="1:64" ht="13.5" customHeight="1">
      <c r="A60" s="219"/>
      <c r="B60" s="216"/>
      <c r="C60" s="18"/>
      <c r="D60" s="216"/>
      <c r="E60" s="18"/>
      <c r="F60" s="164"/>
      <c r="G60" s="164"/>
      <c r="H60" s="164"/>
      <c r="I60" s="164"/>
      <c r="J60" s="164"/>
      <c r="K60" s="164"/>
      <c r="L60" s="220"/>
      <c r="M60" s="220"/>
      <c r="N60" s="164"/>
      <c r="O60" s="226"/>
      <c r="P60" s="164"/>
      <c r="Q60" s="164"/>
      <c r="R60" s="164"/>
      <c r="S60" s="164"/>
      <c r="T60" s="220"/>
      <c r="U60" s="222"/>
      <c r="V60" s="164"/>
      <c r="W60" s="18"/>
      <c r="X60" s="18"/>
      <c r="Y60" s="18"/>
      <c r="Z60" s="18"/>
      <c r="AA60" s="18"/>
      <c r="AB60" s="18"/>
      <c r="AC60" s="18"/>
      <c r="AD60" s="18"/>
      <c r="AE60" s="18"/>
      <c r="AF60" s="18"/>
      <c r="AG60" s="18"/>
      <c r="AH60" s="18"/>
      <c r="AI60" s="18"/>
      <c r="AJ60" s="18"/>
      <c r="AK60" s="164"/>
      <c r="AL60" s="223"/>
      <c r="AM60" s="225"/>
      <c r="AN60" s="224"/>
      <c r="AO60" s="164"/>
      <c r="AP60" s="164"/>
      <c r="AQ60" s="164"/>
      <c r="AR60" s="164"/>
      <c r="AS60" s="164"/>
      <c r="AT60" s="164"/>
      <c r="AU60" s="164"/>
      <c r="AV60" s="164"/>
      <c r="AW60" s="164"/>
      <c r="AX60" s="164"/>
      <c r="AY60" s="164"/>
      <c r="AZ60" s="164"/>
      <c r="BA60" s="164"/>
      <c r="BB60" s="164"/>
      <c r="BC60" s="164"/>
      <c r="BD60" s="164"/>
      <c r="BE60" s="164"/>
      <c r="BF60" s="164"/>
      <c r="BG60" s="164"/>
      <c r="BH60" s="164"/>
      <c r="BI60" s="164"/>
      <c r="BJ60" s="164"/>
      <c r="BK60" s="164"/>
    </row>
    <row r="61" spans="1:64" ht="13.5" customHeight="1">
      <c r="A61" s="219"/>
      <c r="B61" s="216"/>
      <c r="C61" s="18"/>
      <c r="D61" s="216"/>
      <c r="E61" s="18"/>
      <c r="F61" s="164"/>
      <c r="G61" s="164"/>
      <c r="H61" s="164"/>
      <c r="I61" s="164"/>
      <c r="J61" s="164"/>
      <c r="K61" s="164"/>
      <c r="L61" s="220"/>
      <c r="M61" s="220"/>
      <c r="N61" s="164"/>
      <c r="O61" s="226"/>
      <c r="P61" s="164"/>
      <c r="Q61" s="164"/>
      <c r="R61" s="164"/>
      <c r="S61" s="164"/>
      <c r="T61" s="220"/>
      <c r="U61" s="222"/>
      <c r="V61" s="164"/>
      <c r="W61" s="18"/>
      <c r="X61" s="18"/>
      <c r="Y61" s="18"/>
      <c r="Z61" s="18"/>
      <c r="AA61" s="18"/>
      <c r="AB61" s="18"/>
      <c r="AC61" s="18"/>
      <c r="AD61" s="18"/>
      <c r="AE61" s="18"/>
      <c r="AF61" s="18"/>
      <c r="AG61" s="18"/>
      <c r="AH61" s="18"/>
      <c r="AI61" s="18"/>
      <c r="AJ61" s="18"/>
      <c r="AK61" s="164"/>
      <c r="AL61" s="223"/>
      <c r="AM61" s="225"/>
      <c r="AN61" s="224"/>
      <c r="AO61" s="164"/>
      <c r="AP61" s="164"/>
      <c r="AQ61" s="164"/>
      <c r="AR61" s="164"/>
      <c r="AS61" s="164"/>
      <c r="AT61" s="164"/>
      <c r="AU61" s="164"/>
      <c r="AV61" s="164"/>
      <c r="AW61" s="164"/>
      <c r="AX61" s="164"/>
      <c r="AY61" s="164"/>
      <c r="AZ61" s="164"/>
      <c r="BA61" s="164"/>
      <c r="BB61" s="164"/>
      <c r="BC61" s="164"/>
      <c r="BD61" s="164"/>
      <c r="BE61" s="164"/>
      <c r="BF61" s="164"/>
      <c r="BG61" s="164"/>
      <c r="BH61" s="164"/>
      <c r="BI61" s="164"/>
      <c r="BJ61" s="164"/>
      <c r="BK61" s="164"/>
    </row>
    <row r="62" spans="1:64" ht="13.5" customHeight="1">
      <c r="A62" s="219"/>
      <c r="B62" s="216"/>
      <c r="C62" s="18"/>
      <c r="D62" s="216"/>
      <c r="E62" s="18"/>
      <c r="F62" s="164"/>
      <c r="G62" s="164"/>
      <c r="H62" s="164"/>
      <c r="I62" s="164"/>
      <c r="J62" s="164"/>
      <c r="K62" s="164"/>
      <c r="L62" s="220"/>
      <c r="M62" s="220"/>
      <c r="N62" s="164"/>
      <c r="O62" s="226"/>
      <c r="P62" s="164"/>
      <c r="Q62" s="164"/>
      <c r="R62" s="164"/>
      <c r="S62" s="164"/>
      <c r="T62" s="220"/>
      <c r="U62" s="222"/>
      <c r="V62" s="164"/>
      <c r="W62" s="18"/>
      <c r="X62" s="18"/>
      <c r="Y62" s="18"/>
      <c r="Z62" s="18"/>
      <c r="AA62" s="18"/>
      <c r="AB62" s="18"/>
      <c r="AC62" s="18"/>
      <c r="AD62" s="18"/>
      <c r="AE62" s="18"/>
      <c r="AF62" s="18"/>
      <c r="AG62" s="18"/>
      <c r="AH62" s="18"/>
      <c r="AI62" s="18"/>
      <c r="AJ62" s="18"/>
      <c r="AK62" s="164"/>
      <c r="AL62" s="223"/>
      <c r="AM62" s="225"/>
      <c r="AN62" s="224"/>
      <c r="AO62" s="164"/>
      <c r="AP62" s="164"/>
      <c r="AQ62" s="164"/>
      <c r="AR62" s="164"/>
      <c r="AS62" s="164"/>
      <c r="AT62" s="164"/>
      <c r="AU62" s="164"/>
      <c r="AV62" s="164"/>
      <c r="AW62" s="164"/>
      <c r="AX62" s="164"/>
      <c r="AY62" s="164"/>
      <c r="AZ62" s="164"/>
      <c r="BA62" s="164"/>
      <c r="BB62" s="164"/>
      <c r="BC62" s="164"/>
      <c r="BD62" s="164"/>
      <c r="BE62" s="164"/>
      <c r="BF62" s="164"/>
      <c r="BG62" s="164"/>
      <c r="BH62" s="164"/>
      <c r="BI62" s="164"/>
      <c r="BJ62" s="164"/>
      <c r="BK62" s="164"/>
    </row>
    <row r="63" spans="1:64" ht="13.5" customHeight="1">
      <c r="A63" s="219"/>
      <c r="B63" s="216"/>
      <c r="C63" s="18"/>
      <c r="D63" s="216"/>
      <c r="E63" s="18"/>
      <c r="F63" s="164"/>
      <c r="G63" s="164"/>
      <c r="H63" s="164"/>
      <c r="I63" s="164"/>
      <c r="J63" s="164"/>
      <c r="K63" s="164"/>
      <c r="L63" s="220"/>
      <c r="M63" s="220"/>
      <c r="N63" s="164"/>
      <c r="O63" s="226"/>
      <c r="P63" s="164"/>
      <c r="Q63" s="164"/>
      <c r="R63" s="164"/>
      <c r="S63" s="164"/>
      <c r="T63" s="220"/>
      <c r="U63" s="222"/>
      <c r="V63" s="164"/>
      <c r="W63" s="18"/>
      <c r="X63" s="18"/>
      <c r="Y63" s="18"/>
      <c r="Z63" s="18"/>
      <c r="AA63" s="18"/>
      <c r="AB63" s="18"/>
      <c r="AC63" s="18"/>
      <c r="AD63" s="18"/>
      <c r="AE63" s="18"/>
      <c r="AF63" s="18"/>
      <c r="AG63" s="18"/>
      <c r="AH63" s="18"/>
      <c r="AI63" s="18"/>
      <c r="AJ63" s="18"/>
      <c r="AK63" s="164"/>
      <c r="AL63" s="223"/>
      <c r="AM63" s="225"/>
      <c r="AN63" s="22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row>
    <row r="64" spans="1:64" ht="13.5" customHeight="1">
      <c r="A64" s="219"/>
      <c r="B64" s="216"/>
      <c r="C64" s="18"/>
      <c r="D64" s="216"/>
      <c r="E64" s="18"/>
      <c r="F64" s="164"/>
      <c r="G64" s="164"/>
      <c r="H64" s="164"/>
      <c r="I64" s="164"/>
      <c r="J64" s="164"/>
      <c r="K64" s="164"/>
      <c r="L64" s="220"/>
      <c r="M64" s="220"/>
      <c r="N64" s="164"/>
      <c r="O64" s="226"/>
      <c r="P64" s="164"/>
      <c r="Q64" s="164"/>
      <c r="R64" s="164"/>
      <c r="S64" s="164"/>
      <c r="T64" s="220"/>
      <c r="U64" s="222"/>
      <c r="V64" s="164"/>
      <c r="W64" s="18"/>
      <c r="X64" s="18"/>
      <c r="Y64" s="18"/>
      <c r="Z64" s="18"/>
      <c r="AA64" s="18"/>
      <c r="AB64" s="18"/>
      <c r="AC64" s="18"/>
      <c r="AD64" s="18"/>
      <c r="AE64" s="18"/>
      <c r="AF64" s="18"/>
      <c r="AG64" s="18"/>
      <c r="AH64" s="18"/>
      <c r="AI64" s="18"/>
      <c r="AJ64" s="18"/>
      <c r="AK64" s="164"/>
      <c r="AL64" s="223"/>
      <c r="AM64" s="225"/>
      <c r="AN64" s="224"/>
      <c r="AO64" s="164"/>
      <c r="AP64" s="164"/>
      <c r="AQ64" s="164"/>
      <c r="AR64" s="164"/>
      <c r="AS64" s="164"/>
      <c r="AT64" s="164"/>
      <c r="AU64" s="164"/>
      <c r="AV64" s="164"/>
      <c r="AW64" s="164"/>
      <c r="AX64" s="164"/>
      <c r="AY64" s="164"/>
      <c r="AZ64" s="164"/>
      <c r="BA64" s="164"/>
      <c r="BB64" s="164"/>
      <c r="BC64" s="164"/>
      <c r="BD64" s="164"/>
      <c r="BE64" s="164"/>
      <c r="BF64" s="164"/>
      <c r="BG64" s="164"/>
      <c r="BH64" s="164"/>
      <c r="BI64" s="164"/>
      <c r="BJ64" s="164"/>
      <c r="BK64" s="164"/>
    </row>
    <row r="65" spans="1:63" ht="13.5" customHeight="1">
      <c r="A65" s="219"/>
      <c r="B65" s="216"/>
      <c r="C65" s="18"/>
      <c r="D65" s="216"/>
      <c r="E65" s="18"/>
      <c r="F65" s="164"/>
      <c r="G65" s="164"/>
      <c r="H65" s="164"/>
      <c r="I65" s="164"/>
      <c r="J65" s="164"/>
      <c r="K65" s="164"/>
      <c r="L65" s="220"/>
      <c r="M65" s="220"/>
      <c r="N65" s="164"/>
      <c r="O65" s="226"/>
      <c r="P65" s="164"/>
      <c r="Q65" s="164"/>
      <c r="R65" s="164"/>
      <c r="S65" s="164"/>
      <c r="T65" s="220"/>
      <c r="U65" s="222"/>
      <c r="V65" s="164"/>
      <c r="W65" s="18"/>
      <c r="X65" s="18"/>
      <c r="Y65" s="18"/>
      <c r="Z65" s="18"/>
      <c r="AA65" s="18"/>
      <c r="AB65" s="18"/>
      <c r="AC65" s="18"/>
      <c r="AD65" s="18"/>
      <c r="AE65" s="18"/>
      <c r="AF65" s="18"/>
      <c r="AG65" s="18"/>
      <c r="AH65" s="18"/>
      <c r="AI65" s="18"/>
      <c r="AJ65" s="18"/>
      <c r="AK65" s="164"/>
      <c r="AL65" s="223"/>
      <c r="AM65" s="225"/>
      <c r="AN65" s="224"/>
      <c r="AO65" s="164"/>
      <c r="AP65" s="164"/>
      <c r="AQ65" s="164"/>
      <c r="AR65" s="164"/>
      <c r="AS65" s="164"/>
      <c r="AT65" s="164"/>
      <c r="AU65" s="164"/>
      <c r="AV65" s="164"/>
      <c r="AW65" s="164"/>
      <c r="AX65" s="164"/>
      <c r="AY65" s="164"/>
      <c r="AZ65" s="164"/>
      <c r="BA65" s="164"/>
      <c r="BB65" s="164"/>
      <c r="BC65" s="164"/>
      <c r="BD65" s="164"/>
      <c r="BE65" s="164"/>
      <c r="BF65" s="164"/>
      <c r="BG65" s="164"/>
      <c r="BH65" s="164"/>
      <c r="BI65" s="164"/>
      <c r="BJ65" s="164"/>
      <c r="BK65" s="164"/>
    </row>
    <row r="66" spans="1:63" ht="13.5" customHeight="1">
      <c r="A66" s="219"/>
      <c r="B66" s="216"/>
      <c r="C66" s="18"/>
      <c r="D66" s="216"/>
      <c r="E66" s="18"/>
      <c r="F66" s="164"/>
      <c r="G66" s="164"/>
      <c r="H66" s="164"/>
      <c r="I66" s="164"/>
      <c r="J66" s="164"/>
      <c r="K66" s="164"/>
      <c r="L66" s="220"/>
      <c r="M66" s="220"/>
      <c r="N66" s="164"/>
      <c r="O66" s="226"/>
      <c r="P66" s="164"/>
      <c r="Q66" s="164"/>
      <c r="R66" s="164"/>
      <c r="S66" s="164"/>
      <c r="T66" s="220"/>
      <c r="U66" s="222"/>
      <c r="V66" s="164"/>
      <c r="W66" s="18"/>
      <c r="X66" s="18"/>
      <c r="Y66" s="18"/>
      <c r="Z66" s="18"/>
      <c r="AA66" s="18"/>
      <c r="AB66" s="18"/>
      <c r="AC66" s="18"/>
      <c r="AD66" s="18"/>
      <c r="AE66" s="18"/>
      <c r="AF66" s="18"/>
      <c r="AG66" s="18"/>
      <c r="AH66" s="18"/>
      <c r="AI66" s="18"/>
      <c r="AJ66" s="18"/>
      <c r="AK66" s="164"/>
      <c r="AL66" s="223"/>
      <c r="AM66" s="225"/>
      <c r="AN66" s="224"/>
      <c r="AO66" s="164"/>
      <c r="AP66" s="164"/>
      <c r="AQ66" s="164"/>
      <c r="AR66" s="164"/>
      <c r="AS66" s="164"/>
      <c r="AT66" s="164"/>
      <c r="AU66" s="164"/>
      <c r="AV66" s="164"/>
      <c r="AW66" s="164"/>
      <c r="AX66" s="164"/>
      <c r="AY66" s="164"/>
      <c r="AZ66" s="164"/>
      <c r="BA66" s="164"/>
      <c r="BB66" s="164"/>
      <c r="BC66" s="164"/>
      <c r="BD66" s="164"/>
      <c r="BE66" s="164"/>
      <c r="BF66" s="164"/>
      <c r="BG66" s="164"/>
      <c r="BH66" s="164"/>
      <c r="BI66" s="164"/>
      <c r="BJ66" s="164"/>
      <c r="BK66" s="164"/>
    </row>
    <row r="67" spans="1:63" ht="13.5" customHeight="1">
      <c r="A67" s="219"/>
      <c r="B67" s="216"/>
      <c r="C67" s="18"/>
      <c r="D67" s="216"/>
      <c r="E67" s="18"/>
      <c r="F67" s="164"/>
      <c r="G67" s="164"/>
      <c r="H67" s="164"/>
      <c r="I67" s="164"/>
      <c r="J67" s="164"/>
      <c r="K67" s="164"/>
      <c r="L67" s="220"/>
      <c r="M67" s="220"/>
      <c r="N67" s="164"/>
      <c r="O67" s="226"/>
      <c r="P67" s="164"/>
      <c r="Q67" s="164"/>
      <c r="R67" s="164"/>
      <c r="S67" s="164"/>
      <c r="T67" s="220"/>
      <c r="U67" s="222"/>
      <c r="V67" s="164"/>
      <c r="W67" s="18"/>
      <c r="X67" s="18"/>
      <c r="Y67" s="18"/>
      <c r="Z67" s="18"/>
      <c r="AA67" s="18"/>
      <c r="AB67" s="18"/>
      <c r="AC67" s="18"/>
      <c r="AD67" s="18"/>
      <c r="AE67" s="18"/>
      <c r="AF67" s="18"/>
      <c r="AG67" s="18"/>
      <c r="AH67" s="18"/>
      <c r="AI67" s="18"/>
      <c r="AJ67" s="18"/>
      <c r="AK67" s="164"/>
      <c r="AL67" s="223"/>
      <c r="AM67" s="225"/>
      <c r="AN67" s="22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row>
    <row r="68" spans="1:63" ht="13.5" customHeight="1">
      <c r="A68" s="219"/>
      <c r="B68" s="216"/>
      <c r="C68" s="18"/>
      <c r="D68" s="216"/>
      <c r="E68" s="18"/>
      <c r="F68" s="164"/>
      <c r="G68" s="164"/>
      <c r="H68" s="164"/>
      <c r="I68" s="164"/>
      <c r="J68" s="164"/>
      <c r="K68" s="164"/>
      <c r="L68" s="220"/>
      <c r="M68" s="220"/>
      <c r="N68" s="164"/>
      <c r="O68" s="226"/>
      <c r="P68" s="164"/>
      <c r="Q68" s="164"/>
      <c r="R68" s="164"/>
      <c r="S68" s="164"/>
      <c r="T68" s="220"/>
      <c r="U68" s="222"/>
      <c r="V68" s="164"/>
      <c r="W68" s="18"/>
      <c r="X68" s="18"/>
      <c r="Y68" s="18"/>
      <c r="Z68" s="18"/>
      <c r="AA68" s="18"/>
      <c r="AB68" s="18"/>
      <c r="AC68" s="18"/>
      <c r="AD68" s="18"/>
      <c r="AE68" s="18"/>
      <c r="AF68" s="18"/>
      <c r="AG68" s="18"/>
      <c r="AH68" s="18"/>
      <c r="AI68" s="18"/>
      <c r="AJ68" s="18"/>
      <c r="AK68" s="164"/>
      <c r="AL68" s="223"/>
      <c r="AM68" s="225"/>
      <c r="AN68" s="224"/>
      <c r="AO68" s="164"/>
      <c r="AP68" s="164"/>
      <c r="AQ68" s="164"/>
      <c r="AR68" s="164"/>
      <c r="AS68" s="164"/>
      <c r="AT68" s="164"/>
      <c r="AU68" s="164"/>
      <c r="AV68" s="164"/>
      <c r="AW68" s="164"/>
      <c r="AX68" s="164"/>
      <c r="AY68" s="164"/>
      <c r="AZ68" s="164"/>
      <c r="BA68" s="164"/>
      <c r="BB68" s="164"/>
      <c r="BC68" s="164"/>
      <c r="BD68" s="164"/>
      <c r="BE68" s="164"/>
      <c r="BF68" s="164"/>
      <c r="BG68" s="164"/>
      <c r="BH68" s="164"/>
      <c r="BI68" s="164"/>
      <c r="BJ68" s="164"/>
      <c r="BK68" s="164"/>
    </row>
    <row r="69" spans="1:63" ht="13.5" customHeight="1">
      <c r="A69" s="219"/>
      <c r="B69" s="216"/>
      <c r="C69" s="18"/>
      <c r="D69" s="216"/>
      <c r="E69" s="18"/>
      <c r="F69" s="164"/>
      <c r="G69" s="164"/>
      <c r="H69" s="164"/>
      <c r="I69" s="164"/>
      <c r="J69" s="164"/>
      <c r="K69" s="164"/>
      <c r="L69" s="220"/>
      <c r="M69" s="220"/>
      <c r="N69" s="164"/>
      <c r="O69" s="226"/>
      <c r="P69" s="164"/>
      <c r="Q69" s="164"/>
      <c r="R69" s="164"/>
      <c r="S69" s="164"/>
      <c r="T69" s="220"/>
      <c r="U69" s="222"/>
      <c r="V69" s="164"/>
      <c r="W69" s="18"/>
      <c r="X69" s="18"/>
      <c r="Y69" s="18"/>
      <c r="Z69" s="18"/>
      <c r="AA69" s="18"/>
      <c r="AB69" s="18"/>
      <c r="AC69" s="18"/>
      <c r="AD69" s="18"/>
      <c r="AE69" s="18"/>
      <c r="AF69" s="18"/>
      <c r="AG69" s="18"/>
      <c r="AH69" s="18"/>
      <c r="AI69" s="18"/>
      <c r="AJ69" s="18"/>
      <c r="AK69" s="164"/>
      <c r="AL69" s="223"/>
      <c r="AM69" s="225"/>
      <c r="AN69" s="22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row>
    <row r="70" spans="1:63" ht="13.5" customHeight="1">
      <c r="A70" s="219"/>
      <c r="B70" s="216"/>
      <c r="C70" s="18"/>
      <c r="D70" s="216"/>
      <c r="E70" s="18"/>
      <c r="F70" s="164"/>
      <c r="G70" s="164"/>
      <c r="H70" s="164"/>
      <c r="I70" s="164"/>
      <c r="J70" s="164"/>
      <c r="K70" s="164"/>
      <c r="L70" s="220"/>
      <c r="M70" s="220"/>
      <c r="N70" s="164"/>
      <c r="O70" s="226"/>
      <c r="P70" s="164"/>
      <c r="Q70" s="164"/>
      <c r="R70" s="164"/>
      <c r="S70" s="164"/>
      <c r="T70" s="220"/>
      <c r="U70" s="222"/>
      <c r="V70" s="164"/>
      <c r="W70" s="18"/>
      <c r="X70" s="18"/>
      <c r="Y70" s="18"/>
      <c r="Z70" s="18"/>
      <c r="AA70" s="18"/>
      <c r="AB70" s="18"/>
      <c r="AC70" s="18"/>
      <c r="AD70" s="18"/>
      <c r="AE70" s="18"/>
      <c r="AF70" s="18"/>
      <c r="AG70" s="18"/>
      <c r="AH70" s="18"/>
      <c r="AI70" s="18"/>
      <c r="AJ70" s="18"/>
      <c r="AK70" s="164"/>
      <c r="AL70" s="223"/>
      <c r="AM70" s="225"/>
      <c r="AN70" s="22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4"/>
    </row>
    <row r="71" spans="1:63" ht="13.5" customHeight="1">
      <c r="A71" s="219"/>
      <c r="B71" s="216"/>
      <c r="C71" s="18"/>
      <c r="D71" s="216"/>
      <c r="E71" s="18"/>
      <c r="F71" s="164"/>
      <c r="G71" s="164"/>
      <c r="H71" s="164"/>
      <c r="I71" s="164"/>
      <c r="J71" s="164"/>
      <c r="K71" s="164"/>
      <c r="L71" s="220"/>
      <c r="M71" s="220"/>
      <c r="N71" s="164"/>
      <c r="O71" s="226"/>
      <c r="P71" s="164"/>
      <c r="Q71" s="164"/>
      <c r="R71" s="164"/>
      <c r="S71" s="164"/>
      <c r="T71" s="220"/>
      <c r="U71" s="222"/>
      <c r="V71" s="164"/>
      <c r="W71" s="18"/>
      <c r="X71" s="18"/>
      <c r="Y71" s="18"/>
      <c r="Z71" s="18"/>
      <c r="AA71" s="18"/>
      <c r="AB71" s="18"/>
      <c r="AC71" s="18"/>
      <c r="AD71" s="18"/>
      <c r="AE71" s="18"/>
      <c r="AF71" s="18"/>
      <c r="AG71" s="18"/>
      <c r="AH71" s="18"/>
      <c r="AI71" s="18"/>
      <c r="AJ71" s="18"/>
      <c r="AK71" s="164"/>
      <c r="AL71" s="223"/>
      <c r="AM71" s="225"/>
      <c r="AN71" s="22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4"/>
    </row>
    <row r="72" spans="1:63" ht="13.5" customHeight="1">
      <c r="A72" s="219"/>
      <c r="B72" s="216"/>
      <c r="C72" s="18"/>
      <c r="D72" s="216"/>
      <c r="E72" s="18"/>
      <c r="F72" s="164"/>
      <c r="G72" s="164"/>
      <c r="H72" s="164"/>
      <c r="I72" s="164"/>
      <c r="J72" s="164"/>
      <c r="K72" s="164"/>
      <c r="L72" s="220"/>
      <c r="M72" s="220"/>
      <c r="N72" s="164"/>
      <c r="O72" s="226"/>
      <c r="P72" s="164"/>
      <c r="Q72" s="164"/>
      <c r="R72" s="164"/>
      <c r="S72" s="164"/>
      <c r="T72" s="220"/>
      <c r="U72" s="222"/>
      <c r="V72" s="164"/>
      <c r="W72" s="18"/>
      <c r="X72" s="18"/>
      <c r="Y72" s="18"/>
      <c r="Z72" s="18"/>
      <c r="AA72" s="18"/>
      <c r="AB72" s="18"/>
      <c r="AC72" s="18"/>
      <c r="AD72" s="18"/>
      <c r="AE72" s="18"/>
      <c r="AF72" s="18"/>
      <c r="AG72" s="18"/>
      <c r="AH72" s="18"/>
      <c r="AI72" s="18"/>
      <c r="AJ72" s="18"/>
      <c r="AK72" s="164"/>
      <c r="AL72" s="223"/>
      <c r="AM72" s="225"/>
      <c r="AN72" s="22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4"/>
    </row>
    <row r="73" spans="1:63" ht="13.5" customHeight="1">
      <c r="A73" s="219"/>
      <c r="B73" s="216"/>
      <c r="C73" s="18"/>
      <c r="D73" s="216"/>
      <c r="E73" s="18"/>
      <c r="F73" s="164"/>
      <c r="G73" s="164"/>
      <c r="H73" s="164"/>
      <c r="I73" s="164"/>
      <c r="J73" s="164"/>
      <c r="K73" s="164"/>
      <c r="L73" s="220"/>
      <c r="M73" s="220"/>
      <c r="N73" s="164"/>
      <c r="O73" s="226"/>
      <c r="P73" s="164"/>
      <c r="Q73" s="164"/>
      <c r="R73" s="164"/>
      <c r="S73" s="164"/>
      <c r="T73" s="220"/>
      <c r="U73" s="222"/>
      <c r="V73" s="164"/>
      <c r="W73" s="18"/>
      <c r="X73" s="18"/>
      <c r="Y73" s="18"/>
      <c r="Z73" s="18"/>
      <c r="AA73" s="18"/>
      <c r="AB73" s="18"/>
      <c r="AC73" s="18"/>
      <c r="AD73" s="18"/>
      <c r="AE73" s="18"/>
      <c r="AF73" s="18"/>
      <c r="AG73" s="18"/>
      <c r="AH73" s="18"/>
      <c r="AI73" s="18"/>
      <c r="AJ73" s="18"/>
      <c r="AK73" s="164"/>
      <c r="AL73" s="223"/>
      <c r="AM73" s="225"/>
      <c r="AN73" s="22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4"/>
    </row>
    <row r="74" spans="1:63" ht="13.5" customHeight="1">
      <c r="A74" s="219"/>
      <c r="B74" s="216"/>
      <c r="C74" s="18"/>
      <c r="D74" s="216"/>
      <c r="E74" s="18"/>
      <c r="F74" s="164"/>
      <c r="G74" s="164"/>
      <c r="H74" s="164"/>
      <c r="I74" s="164"/>
      <c r="J74" s="164"/>
      <c r="K74" s="164"/>
      <c r="L74" s="220"/>
      <c r="M74" s="220"/>
      <c r="N74" s="164"/>
      <c r="O74" s="226"/>
      <c r="P74" s="164"/>
      <c r="Q74" s="164"/>
      <c r="R74" s="164"/>
      <c r="S74" s="164"/>
      <c r="T74" s="220"/>
      <c r="U74" s="222"/>
      <c r="V74" s="164"/>
      <c r="W74" s="18"/>
      <c r="X74" s="18"/>
      <c r="Y74" s="18"/>
      <c r="Z74" s="18"/>
      <c r="AA74" s="18"/>
      <c r="AB74" s="18"/>
      <c r="AC74" s="18"/>
      <c r="AD74" s="18"/>
      <c r="AE74" s="18"/>
      <c r="AF74" s="18"/>
      <c r="AG74" s="18"/>
      <c r="AH74" s="18"/>
      <c r="AI74" s="18"/>
      <c r="AJ74" s="18"/>
      <c r="AK74" s="164"/>
      <c r="AL74" s="223"/>
      <c r="AM74" s="225"/>
      <c r="AN74" s="22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4"/>
    </row>
    <row r="75" spans="1:63" ht="13.5" customHeight="1">
      <c r="A75" s="219"/>
      <c r="B75" s="216"/>
      <c r="C75" s="18"/>
      <c r="D75" s="216"/>
      <c r="E75" s="18"/>
      <c r="F75" s="164"/>
      <c r="G75" s="164"/>
      <c r="H75" s="164"/>
      <c r="I75" s="164"/>
      <c r="J75" s="164"/>
      <c r="K75" s="164"/>
      <c r="L75" s="220"/>
      <c r="M75" s="220"/>
      <c r="N75" s="164"/>
      <c r="O75" s="226"/>
      <c r="P75" s="164"/>
      <c r="Q75" s="164"/>
      <c r="R75" s="164"/>
      <c r="S75" s="164"/>
      <c r="T75" s="220"/>
      <c r="U75" s="222"/>
      <c r="V75" s="164"/>
      <c r="W75" s="18"/>
      <c r="X75" s="18"/>
      <c r="Y75" s="18"/>
      <c r="Z75" s="18"/>
      <c r="AA75" s="18"/>
      <c r="AB75" s="18"/>
      <c r="AC75" s="18"/>
      <c r="AD75" s="18"/>
      <c r="AE75" s="18"/>
      <c r="AF75" s="18"/>
      <c r="AG75" s="18"/>
      <c r="AH75" s="18"/>
      <c r="AI75" s="18"/>
      <c r="AJ75" s="18"/>
      <c r="AK75" s="164"/>
      <c r="AL75" s="223"/>
      <c r="AM75" s="225"/>
      <c r="AN75" s="22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4"/>
    </row>
    <row r="76" spans="1:63" ht="13.5" customHeight="1">
      <c r="A76" s="219"/>
      <c r="B76" s="216"/>
      <c r="C76" s="18"/>
      <c r="D76" s="216"/>
      <c r="E76" s="18"/>
      <c r="F76" s="164"/>
      <c r="G76" s="164"/>
      <c r="H76" s="164"/>
      <c r="I76" s="164"/>
      <c r="J76" s="164"/>
      <c r="K76" s="164"/>
      <c r="L76" s="220"/>
      <c r="M76" s="220"/>
      <c r="N76" s="164"/>
      <c r="O76" s="226"/>
      <c r="P76" s="164"/>
      <c r="Q76" s="164"/>
      <c r="R76" s="164"/>
      <c r="S76" s="164"/>
      <c r="T76" s="220"/>
      <c r="U76" s="222"/>
      <c r="V76" s="164"/>
      <c r="W76" s="18"/>
      <c r="X76" s="18"/>
      <c r="Y76" s="18"/>
      <c r="Z76" s="18"/>
      <c r="AA76" s="18"/>
      <c r="AB76" s="18"/>
      <c r="AC76" s="18"/>
      <c r="AD76" s="18"/>
      <c r="AE76" s="18"/>
      <c r="AF76" s="18"/>
      <c r="AG76" s="18"/>
      <c r="AH76" s="18"/>
      <c r="AI76" s="18"/>
      <c r="AJ76" s="18"/>
      <c r="AK76" s="164"/>
      <c r="AL76" s="223"/>
      <c r="AM76" s="225"/>
      <c r="AN76" s="22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4"/>
    </row>
    <row r="77" spans="1:63" ht="13.5" customHeight="1">
      <c r="A77" s="219"/>
      <c r="B77" s="216"/>
      <c r="C77" s="18"/>
      <c r="D77" s="216"/>
      <c r="E77" s="18"/>
      <c r="F77" s="164"/>
      <c r="G77" s="164"/>
      <c r="H77" s="164"/>
      <c r="I77" s="164"/>
      <c r="J77" s="164"/>
      <c r="K77" s="164"/>
      <c r="L77" s="220"/>
      <c r="M77" s="220"/>
      <c r="N77" s="164"/>
      <c r="O77" s="226"/>
      <c r="P77" s="164"/>
      <c r="Q77" s="164"/>
      <c r="R77" s="164"/>
      <c r="S77" s="164"/>
      <c r="T77" s="220"/>
      <c r="U77" s="222"/>
      <c r="V77" s="164"/>
      <c r="W77" s="18"/>
      <c r="X77" s="18"/>
      <c r="Y77" s="18"/>
      <c r="Z77" s="18"/>
      <c r="AA77" s="18"/>
      <c r="AB77" s="18"/>
      <c r="AC77" s="18"/>
      <c r="AD77" s="18"/>
      <c r="AE77" s="18"/>
      <c r="AF77" s="18"/>
      <c r="AG77" s="18"/>
      <c r="AH77" s="18"/>
      <c r="AI77" s="18"/>
      <c r="AJ77" s="18"/>
      <c r="AK77" s="164"/>
      <c r="AL77" s="223"/>
      <c r="AM77" s="225"/>
      <c r="AN77" s="224"/>
      <c r="AO77" s="164"/>
      <c r="AP77" s="164"/>
      <c r="AQ77" s="164"/>
      <c r="AR77" s="164"/>
      <c r="AS77" s="164"/>
      <c r="AT77" s="164"/>
      <c r="AU77" s="164"/>
      <c r="AV77" s="164"/>
      <c r="AW77" s="164"/>
      <c r="AX77" s="164"/>
      <c r="AY77" s="164"/>
      <c r="AZ77" s="164"/>
      <c r="BA77" s="164"/>
      <c r="BB77" s="164"/>
      <c r="BC77" s="164"/>
      <c r="BD77" s="164"/>
      <c r="BE77" s="164"/>
      <c r="BF77" s="164"/>
      <c r="BG77" s="164"/>
      <c r="BH77" s="164"/>
      <c r="BI77" s="164"/>
      <c r="BJ77" s="164"/>
      <c r="BK77" s="164"/>
    </row>
    <row r="78" spans="1:63" ht="13.5" customHeight="1">
      <c r="A78" s="219"/>
      <c r="B78" s="216"/>
      <c r="C78" s="18"/>
      <c r="D78" s="216"/>
      <c r="E78" s="18"/>
      <c r="F78" s="164"/>
      <c r="G78" s="164"/>
      <c r="H78" s="164"/>
      <c r="I78" s="164"/>
      <c r="J78" s="164"/>
      <c r="K78" s="164"/>
      <c r="L78" s="220"/>
      <c r="M78" s="220"/>
      <c r="N78" s="164"/>
      <c r="O78" s="226"/>
      <c r="P78" s="164"/>
      <c r="Q78" s="164"/>
      <c r="R78" s="164"/>
      <c r="S78" s="164"/>
      <c r="T78" s="220"/>
      <c r="U78" s="222"/>
      <c r="V78" s="164"/>
      <c r="W78" s="18"/>
      <c r="X78" s="18"/>
      <c r="Y78" s="18"/>
      <c r="Z78" s="18"/>
      <c r="AA78" s="18"/>
      <c r="AB78" s="18"/>
      <c r="AC78" s="18"/>
      <c r="AD78" s="18"/>
      <c r="AE78" s="18"/>
      <c r="AF78" s="18"/>
      <c r="AG78" s="18"/>
      <c r="AH78" s="18"/>
      <c r="AI78" s="18"/>
      <c r="AJ78" s="18"/>
      <c r="AK78" s="164"/>
      <c r="AL78" s="223"/>
      <c r="AM78" s="225"/>
      <c r="AN78" s="224"/>
      <c r="AO78" s="164"/>
      <c r="AP78" s="164"/>
      <c r="AQ78" s="164"/>
      <c r="AR78" s="164"/>
      <c r="AS78" s="164"/>
      <c r="AT78" s="164"/>
      <c r="AU78" s="164"/>
      <c r="AV78" s="164"/>
      <c r="AW78" s="164"/>
      <c r="AX78" s="164"/>
      <c r="AY78" s="164"/>
      <c r="AZ78" s="164"/>
      <c r="BA78" s="164"/>
      <c r="BB78" s="164"/>
      <c r="BC78" s="164"/>
      <c r="BD78" s="164"/>
      <c r="BE78" s="164"/>
      <c r="BF78" s="164"/>
      <c r="BG78" s="164"/>
      <c r="BH78" s="164"/>
      <c r="BI78" s="164"/>
      <c r="BJ78" s="164"/>
      <c r="BK78" s="164"/>
    </row>
    <row r="79" spans="1:63" ht="13.5" customHeight="1">
      <c r="A79" s="219"/>
      <c r="B79" s="216"/>
      <c r="C79" s="18"/>
      <c r="D79" s="216"/>
      <c r="E79" s="18"/>
      <c r="F79" s="164"/>
      <c r="G79" s="164"/>
      <c r="H79" s="164"/>
      <c r="I79" s="164"/>
      <c r="J79" s="164"/>
      <c r="K79" s="164"/>
      <c r="L79" s="220"/>
      <c r="M79" s="220"/>
      <c r="N79" s="164"/>
      <c r="O79" s="226"/>
      <c r="P79" s="164"/>
      <c r="Q79" s="164"/>
      <c r="R79" s="164"/>
      <c r="S79" s="164"/>
      <c r="T79" s="220"/>
      <c r="U79" s="222"/>
      <c r="V79" s="164"/>
      <c r="W79" s="18"/>
      <c r="X79" s="18"/>
      <c r="Y79" s="18"/>
      <c r="Z79" s="18"/>
      <c r="AA79" s="18"/>
      <c r="AB79" s="18"/>
      <c r="AC79" s="18"/>
      <c r="AD79" s="18"/>
      <c r="AE79" s="18"/>
      <c r="AF79" s="18"/>
      <c r="AG79" s="18"/>
      <c r="AH79" s="18"/>
      <c r="AI79" s="18"/>
      <c r="AJ79" s="18"/>
      <c r="AK79" s="164"/>
      <c r="AL79" s="223"/>
      <c r="AM79" s="225"/>
      <c r="AN79" s="22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row>
    <row r="80" spans="1:63" ht="13.5" customHeight="1">
      <c r="A80" s="219"/>
      <c r="B80" s="216"/>
      <c r="C80" s="18"/>
      <c r="D80" s="216"/>
      <c r="E80" s="18"/>
      <c r="F80" s="164"/>
      <c r="G80" s="164"/>
      <c r="H80" s="164"/>
      <c r="I80" s="164"/>
      <c r="J80" s="164"/>
      <c r="K80" s="164"/>
      <c r="L80" s="220"/>
      <c r="M80" s="220"/>
      <c r="N80" s="164"/>
      <c r="O80" s="226"/>
      <c r="P80" s="164"/>
      <c r="Q80" s="164"/>
      <c r="R80" s="164"/>
      <c r="S80" s="164"/>
      <c r="T80" s="220"/>
      <c r="U80" s="222"/>
      <c r="V80" s="164"/>
      <c r="W80" s="18"/>
      <c r="X80" s="18"/>
      <c r="Y80" s="18"/>
      <c r="Z80" s="18"/>
      <c r="AA80" s="18"/>
      <c r="AB80" s="18"/>
      <c r="AC80" s="18"/>
      <c r="AD80" s="18"/>
      <c r="AE80" s="18"/>
      <c r="AF80" s="18"/>
      <c r="AG80" s="18"/>
      <c r="AH80" s="18"/>
      <c r="AI80" s="18"/>
      <c r="AJ80" s="18"/>
      <c r="AK80" s="164"/>
      <c r="AL80" s="223"/>
      <c r="AM80" s="225"/>
      <c r="AN80" s="22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row>
    <row r="81" spans="1:63" ht="13.5" customHeight="1">
      <c r="A81" s="219"/>
      <c r="B81" s="216"/>
      <c r="C81" s="18"/>
      <c r="D81" s="216"/>
      <c r="E81" s="18"/>
      <c r="F81" s="164"/>
      <c r="G81" s="164"/>
      <c r="H81" s="164"/>
      <c r="I81" s="164"/>
      <c r="J81" s="164"/>
      <c r="K81" s="164"/>
      <c r="L81" s="220"/>
      <c r="M81" s="220"/>
      <c r="N81" s="164"/>
      <c r="O81" s="226"/>
      <c r="P81" s="164"/>
      <c r="Q81" s="164"/>
      <c r="R81" s="164"/>
      <c r="S81" s="164"/>
      <c r="T81" s="220"/>
      <c r="U81" s="222"/>
      <c r="V81" s="164"/>
      <c r="W81" s="18"/>
      <c r="X81" s="18"/>
      <c r="Y81" s="18"/>
      <c r="Z81" s="18"/>
      <c r="AA81" s="18"/>
      <c r="AB81" s="18"/>
      <c r="AC81" s="18"/>
      <c r="AD81" s="18"/>
      <c r="AE81" s="18"/>
      <c r="AF81" s="18"/>
      <c r="AG81" s="18"/>
      <c r="AH81" s="18"/>
      <c r="AI81" s="18"/>
      <c r="AJ81" s="18"/>
      <c r="AK81" s="164"/>
      <c r="AL81" s="223"/>
      <c r="AM81" s="225"/>
      <c r="AN81" s="224"/>
      <c r="AO81" s="164"/>
      <c r="AP81" s="164"/>
      <c r="AQ81" s="164"/>
      <c r="AR81" s="164"/>
      <c r="AS81" s="164"/>
      <c r="AT81" s="164"/>
      <c r="AU81" s="164"/>
      <c r="AV81" s="164"/>
      <c r="AW81" s="164"/>
      <c r="AX81" s="164"/>
      <c r="AY81" s="164"/>
      <c r="AZ81" s="164"/>
      <c r="BA81" s="164"/>
      <c r="BB81" s="164"/>
      <c r="BC81" s="164"/>
      <c r="BD81" s="164"/>
      <c r="BE81" s="164"/>
      <c r="BF81" s="164"/>
      <c r="BG81" s="164"/>
      <c r="BH81" s="164"/>
      <c r="BI81" s="164"/>
      <c r="BJ81" s="164"/>
      <c r="BK81" s="164"/>
    </row>
    <row r="82" spans="1:63" ht="13.5" customHeight="1">
      <c r="A82" s="219"/>
      <c r="B82" s="216"/>
      <c r="C82" s="18"/>
      <c r="D82" s="216"/>
      <c r="E82" s="18"/>
      <c r="F82" s="164"/>
      <c r="G82" s="164"/>
      <c r="H82" s="164"/>
      <c r="I82" s="164"/>
      <c r="J82" s="164"/>
      <c r="K82" s="164"/>
      <c r="L82" s="220"/>
      <c r="M82" s="220"/>
      <c r="N82" s="164"/>
      <c r="O82" s="226"/>
      <c r="P82" s="164"/>
      <c r="Q82" s="164"/>
      <c r="R82" s="164"/>
      <c r="S82" s="164"/>
      <c r="T82" s="220"/>
      <c r="U82" s="222"/>
      <c r="V82" s="164"/>
      <c r="W82" s="18"/>
      <c r="X82" s="18"/>
      <c r="Y82" s="18"/>
      <c r="Z82" s="18"/>
      <c r="AA82" s="18"/>
      <c r="AB82" s="18"/>
      <c r="AC82" s="18"/>
      <c r="AD82" s="18"/>
      <c r="AE82" s="18"/>
      <c r="AF82" s="18"/>
      <c r="AG82" s="18"/>
      <c r="AH82" s="18"/>
      <c r="AI82" s="18"/>
      <c r="AJ82" s="18"/>
      <c r="AK82" s="164"/>
      <c r="AL82" s="223"/>
      <c r="AM82" s="225"/>
      <c r="AN82" s="22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row>
    <row r="83" spans="1:63" ht="13.5" customHeight="1">
      <c r="A83" s="219"/>
      <c r="B83" s="216"/>
      <c r="C83" s="18"/>
      <c r="D83" s="216"/>
      <c r="E83" s="18"/>
      <c r="F83" s="164"/>
      <c r="G83" s="164"/>
      <c r="H83" s="164"/>
      <c r="I83" s="164"/>
      <c r="J83" s="164"/>
      <c r="K83" s="164"/>
      <c r="L83" s="220"/>
      <c r="M83" s="220"/>
      <c r="N83" s="164"/>
      <c r="O83" s="226"/>
      <c r="P83" s="164"/>
      <c r="Q83" s="164"/>
      <c r="R83" s="164"/>
      <c r="S83" s="164"/>
      <c r="T83" s="220"/>
      <c r="U83" s="222"/>
      <c r="V83" s="164"/>
      <c r="W83" s="18"/>
      <c r="X83" s="18"/>
      <c r="Y83" s="18"/>
      <c r="Z83" s="18"/>
      <c r="AA83" s="18"/>
      <c r="AB83" s="18"/>
      <c r="AC83" s="18"/>
      <c r="AD83" s="18"/>
      <c r="AE83" s="18"/>
      <c r="AF83" s="18"/>
      <c r="AG83" s="18"/>
      <c r="AH83" s="18"/>
      <c r="AI83" s="18"/>
      <c r="AJ83" s="18"/>
      <c r="AK83" s="164"/>
      <c r="AL83" s="223"/>
      <c r="AM83" s="225"/>
      <c r="AN83" s="22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row>
    <row r="84" spans="1:63" ht="13.5" customHeight="1">
      <c r="A84" s="219"/>
      <c r="B84" s="216"/>
      <c r="C84" s="18"/>
      <c r="D84" s="216"/>
      <c r="E84" s="18"/>
      <c r="F84" s="164"/>
      <c r="G84" s="164"/>
      <c r="H84" s="164"/>
      <c r="I84" s="164"/>
      <c r="J84" s="164"/>
      <c r="K84" s="164"/>
      <c r="L84" s="220"/>
      <c r="M84" s="220"/>
      <c r="N84" s="164"/>
      <c r="O84" s="226"/>
      <c r="P84" s="164"/>
      <c r="Q84" s="164"/>
      <c r="R84" s="164"/>
      <c r="S84" s="164"/>
      <c r="T84" s="220"/>
      <c r="U84" s="222"/>
      <c r="V84" s="164"/>
      <c r="W84" s="18"/>
      <c r="X84" s="18"/>
      <c r="Y84" s="18"/>
      <c r="Z84" s="18"/>
      <c r="AA84" s="18"/>
      <c r="AB84" s="18"/>
      <c r="AC84" s="18"/>
      <c r="AD84" s="18"/>
      <c r="AE84" s="18"/>
      <c r="AF84" s="18"/>
      <c r="AG84" s="18"/>
      <c r="AH84" s="18"/>
      <c r="AI84" s="18"/>
      <c r="AJ84" s="18"/>
      <c r="AK84" s="164"/>
      <c r="AL84" s="223"/>
      <c r="AM84" s="225"/>
      <c r="AN84" s="22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row>
    <row r="85" spans="1:63" ht="13.5" customHeight="1">
      <c r="A85" s="219"/>
      <c r="B85" s="216"/>
      <c r="C85" s="18"/>
      <c r="D85" s="216"/>
      <c r="E85" s="18"/>
      <c r="F85" s="164"/>
      <c r="G85" s="164"/>
      <c r="H85" s="164"/>
      <c r="I85" s="164"/>
      <c r="J85" s="164"/>
      <c r="K85" s="164"/>
      <c r="L85" s="220"/>
      <c r="M85" s="220"/>
      <c r="N85" s="164"/>
      <c r="O85" s="226"/>
      <c r="P85" s="164"/>
      <c r="Q85" s="164"/>
      <c r="R85" s="164"/>
      <c r="S85" s="164"/>
      <c r="T85" s="220"/>
      <c r="U85" s="222"/>
      <c r="V85" s="164"/>
      <c r="W85" s="18"/>
      <c r="X85" s="18"/>
      <c r="Y85" s="18"/>
      <c r="Z85" s="18"/>
      <c r="AA85" s="18"/>
      <c r="AB85" s="18"/>
      <c r="AC85" s="18"/>
      <c r="AD85" s="18"/>
      <c r="AE85" s="18"/>
      <c r="AF85" s="18"/>
      <c r="AG85" s="18"/>
      <c r="AH85" s="18"/>
      <c r="AI85" s="18"/>
      <c r="AJ85" s="18"/>
      <c r="AK85" s="164"/>
      <c r="AL85" s="223"/>
      <c r="AM85" s="225"/>
      <c r="AN85" s="22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row>
    <row r="86" spans="1:63" ht="13.5" customHeight="1">
      <c r="A86" s="219"/>
      <c r="B86" s="216"/>
      <c r="C86" s="18"/>
      <c r="D86" s="216"/>
      <c r="E86" s="18"/>
      <c r="F86" s="164"/>
      <c r="G86" s="164"/>
      <c r="H86" s="164"/>
      <c r="I86" s="164"/>
      <c r="J86" s="164"/>
      <c r="K86" s="164"/>
      <c r="L86" s="220"/>
      <c r="M86" s="220"/>
      <c r="N86" s="164"/>
      <c r="O86" s="226"/>
      <c r="P86" s="164"/>
      <c r="Q86" s="164"/>
      <c r="R86" s="164"/>
      <c r="S86" s="164"/>
      <c r="T86" s="220"/>
      <c r="U86" s="222"/>
      <c r="V86" s="164"/>
      <c r="W86" s="18"/>
      <c r="X86" s="18"/>
      <c r="Y86" s="18"/>
      <c r="Z86" s="18"/>
      <c r="AA86" s="18"/>
      <c r="AB86" s="18"/>
      <c r="AC86" s="18"/>
      <c r="AD86" s="18"/>
      <c r="AE86" s="18"/>
      <c r="AF86" s="18"/>
      <c r="AG86" s="18"/>
      <c r="AH86" s="18"/>
      <c r="AI86" s="18"/>
      <c r="AJ86" s="18"/>
      <c r="AK86" s="164"/>
      <c r="AL86" s="223"/>
      <c r="AM86" s="225"/>
      <c r="AN86" s="224"/>
      <c r="AO86" s="164"/>
      <c r="AP86" s="164"/>
      <c r="AQ86" s="164"/>
      <c r="AR86" s="164"/>
      <c r="AS86" s="164"/>
      <c r="AT86" s="164"/>
      <c r="AU86" s="164"/>
      <c r="AV86" s="164"/>
      <c r="AW86" s="164"/>
      <c r="AX86" s="164"/>
      <c r="AY86" s="164"/>
      <c r="AZ86" s="164"/>
      <c r="BA86" s="164"/>
      <c r="BB86" s="164"/>
      <c r="BC86" s="164"/>
      <c r="BD86" s="164"/>
      <c r="BE86" s="164"/>
      <c r="BF86" s="164"/>
      <c r="BG86" s="164"/>
      <c r="BH86" s="164"/>
      <c r="BI86" s="164"/>
      <c r="BJ86" s="164"/>
      <c r="BK86" s="164"/>
    </row>
    <row r="87" spans="1:63" ht="13.5" customHeight="1">
      <c r="A87" s="219"/>
      <c r="B87" s="216"/>
      <c r="C87" s="18"/>
      <c r="D87" s="216"/>
      <c r="E87" s="18"/>
      <c r="F87" s="164"/>
      <c r="G87" s="164"/>
      <c r="H87" s="164"/>
      <c r="I87" s="164"/>
      <c r="J87" s="164"/>
      <c r="K87" s="164"/>
      <c r="L87" s="220"/>
      <c r="M87" s="220"/>
      <c r="N87" s="164"/>
      <c r="O87" s="226"/>
      <c r="P87" s="164"/>
      <c r="Q87" s="164"/>
      <c r="R87" s="164"/>
      <c r="S87" s="164"/>
      <c r="T87" s="220"/>
      <c r="U87" s="222"/>
      <c r="V87" s="164"/>
      <c r="W87" s="18"/>
      <c r="X87" s="18"/>
      <c r="Y87" s="18"/>
      <c r="Z87" s="18"/>
      <c r="AA87" s="18"/>
      <c r="AB87" s="18"/>
      <c r="AC87" s="18"/>
      <c r="AD87" s="18"/>
      <c r="AE87" s="18"/>
      <c r="AF87" s="18"/>
      <c r="AG87" s="18"/>
      <c r="AH87" s="18"/>
      <c r="AI87" s="18"/>
      <c r="AJ87" s="18"/>
      <c r="AK87" s="164"/>
      <c r="AL87" s="223"/>
      <c r="AM87" s="225"/>
      <c r="AN87" s="224"/>
      <c r="AO87" s="164"/>
      <c r="AP87" s="164"/>
      <c r="AQ87" s="164"/>
      <c r="AR87" s="164"/>
      <c r="AS87" s="164"/>
      <c r="AT87" s="164"/>
      <c r="AU87" s="164"/>
      <c r="AV87" s="164"/>
      <c r="AW87" s="164"/>
      <c r="AX87" s="164"/>
      <c r="AY87" s="164"/>
      <c r="AZ87" s="164"/>
      <c r="BA87" s="164"/>
      <c r="BB87" s="164"/>
      <c r="BC87" s="164"/>
      <c r="BD87" s="164"/>
      <c r="BE87" s="164"/>
      <c r="BF87" s="164"/>
      <c r="BG87" s="164"/>
      <c r="BH87" s="164"/>
      <c r="BI87" s="164"/>
      <c r="BJ87" s="164"/>
      <c r="BK87" s="164"/>
    </row>
    <row r="88" spans="1:63" ht="13.5" customHeight="1">
      <c r="A88" s="219"/>
      <c r="B88" s="216"/>
      <c r="C88" s="18"/>
      <c r="D88" s="216"/>
      <c r="E88" s="18"/>
      <c r="F88" s="164"/>
      <c r="G88" s="164"/>
      <c r="H88" s="164"/>
      <c r="I88" s="164"/>
      <c r="J88" s="164"/>
      <c r="K88" s="164"/>
      <c r="L88" s="220"/>
      <c r="M88" s="220"/>
      <c r="N88" s="164"/>
      <c r="O88" s="226"/>
      <c r="P88" s="164"/>
      <c r="Q88" s="164"/>
      <c r="R88" s="164"/>
      <c r="S88" s="164"/>
      <c r="T88" s="220"/>
      <c r="U88" s="222"/>
      <c r="V88" s="164"/>
      <c r="W88" s="18"/>
      <c r="X88" s="18"/>
      <c r="Y88" s="18"/>
      <c r="Z88" s="18"/>
      <c r="AA88" s="18"/>
      <c r="AB88" s="18"/>
      <c r="AC88" s="18"/>
      <c r="AD88" s="18"/>
      <c r="AE88" s="18"/>
      <c r="AF88" s="18"/>
      <c r="AG88" s="18"/>
      <c r="AH88" s="18"/>
      <c r="AI88" s="18"/>
      <c r="AJ88" s="18"/>
      <c r="AK88" s="164"/>
      <c r="AL88" s="223"/>
      <c r="AM88" s="225"/>
      <c r="AN88" s="224"/>
      <c r="AO88" s="164"/>
      <c r="AP88" s="164"/>
      <c r="AQ88" s="164"/>
      <c r="AR88" s="164"/>
      <c r="AS88" s="164"/>
      <c r="AT88" s="164"/>
      <c r="AU88" s="164"/>
      <c r="AV88" s="164"/>
      <c r="AW88" s="164"/>
      <c r="AX88" s="164"/>
      <c r="AY88" s="164"/>
      <c r="AZ88" s="164"/>
      <c r="BA88" s="164"/>
      <c r="BB88" s="164"/>
      <c r="BC88" s="164"/>
      <c r="BD88" s="164"/>
      <c r="BE88" s="164"/>
      <c r="BF88" s="164"/>
      <c r="BG88" s="164"/>
      <c r="BH88" s="164"/>
      <c r="BI88" s="164"/>
      <c r="BJ88" s="164"/>
      <c r="BK88" s="164"/>
    </row>
    <row r="89" spans="1:63" ht="13.5" customHeight="1">
      <c r="A89" s="219"/>
      <c r="B89" s="216"/>
      <c r="C89" s="18"/>
      <c r="D89" s="216"/>
      <c r="E89" s="18"/>
      <c r="F89" s="164"/>
      <c r="G89" s="164"/>
      <c r="H89" s="164"/>
      <c r="I89" s="164"/>
      <c r="J89" s="164"/>
      <c r="K89" s="164"/>
      <c r="L89" s="220"/>
      <c r="M89" s="220"/>
      <c r="N89" s="164"/>
      <c r="O89" s="226"/>
      <c r="P89" s="164"/>
      <c r="Q89" s="164"/>
      <c r="R89" s="164"/>
      <c r="S89" s="164"/>
      <c r="T89" s="220"/>
      <c r="U89" s="222"/>
      <c r="V89" s="164"/>
      <c r="W89" s="18"/>
      <c r="X89" s="18"/>
      <c r="Y89" s="18"/>
      <c r="Z89" s="18"/>
      <c r="AA89" s="18"/>
      <c r="AB89" s="18"/>
      <c r="AC89" s="18"/>
      <c r="AD89" s="18"/>
      <c r="AE89" s="18"/>
      <c r="AF89" s="18"/>
      <c r="AG89" s="18"/>
      <c r="AH89" s="18"/>
      <c r="AI89" s="18"/>
      <c r="AJ89" s="18"/>
      <c r="AK89" s="164"/>
      <c r="AL89" s="223"/>
      <c r="AM89" s="225"/>
      <c r="AN89" s="224"/>
      <c r="AO89" s="164"/>
      <c r="AP89" s="164"/>
      <c r="AQ89" s="164"/>
      <c r="AR89" s="164"/>
      <c r="AS89" s="164"/>
      <c r="AT89" s="164"/>
      <c r="AU89" s="164"/>
      <c r="AV89" s="164"/>
      <c r="AW89" s="164"/>
      <c r="AX89" s="164"/>
      <c r="AY89" s="164"/>
      <c r="AZ89" s="164"/>
      <c r="BA89" s="164"/>
      <c r="BB89" s="164"/>
      <c r="BC89" s="164"/>
      <c r="BD89" s="164"/>
      <c r="BE89" s="164"/>
      <c r="BF89" s="164"/>
      <c r="BG89" s="164"/>
      <c r="BH89" s="164"/>
      <c r="BI89" s="164"/>
      <c r="BJ89" s="164"/>
      <c r="BK89" s="164"/>
    </row>
    <row r="90" spans="1:63" ht="13.5" customHeight="1">
      <c r="A90" s="219"/>
      <c r="B90" s="216"/>
      <c r="C90" s="18"/>
      <c r="D90" s="216"/>
      <c r="E90" s="18"/>
      <c r="F90" s="164"/>
      <c r="G90" s="164"/>
      <c r="H90" s="164"/>
      <c r="I90" s="164"/>
      <c r="J90" s="164"/>
      <c r="K90" s="164"/>
      <c r="L90" s="220"/>
      <c r="M90" s="220"/>
      <c r="N90" s="164"/>
      <c r="O90" s="226"/>
      <c r="P90" s="164"/>
      <c r="Q90" s="164"/>
      <c r="R90" s="164"/>
      <c r="S90" s="164"/>
      <c r="T90" s="220"/>
      <c r="U90" s="222"/>
      <c r="V90" s="164"/>
      <c r="W90" s="18"/>
      <c r="X90" s="18"/>
      <c r="Y90" s="18"/>
      <c r="Z90" s="18"/>
      <c r="AA90" s="18"/>
      <c r="AB90" s="18"/>
      <c r="AC90" s="18"/>
      <c r="AD90" s="18"/>
      <c r="AE90" s="18"/>
      <c r="AF90" s="18"/>
      <c r="AG90" s="18"/>
      <c r="AH90" s="18"/>
      <c r="AI90" s="18"/>
      <c r="AJ90" s="18"/>
      <c r="AK90" s="164"/>
      <c r="AL90" s="223"/>
      <c r="AM90" s="225"/>
      <c r="AN90" s="224"/>
      <c r="AO90" s="164"/>
      <c r="AP90" s="164"/>
      <c r="AQ90" s="164"/>
      <c r="AR90" s="164"/>
      <c r="AS90" s="164"/>
      <c r="AT90" s="164"/>
      <c r="AU90" s="164"/>
      <c r="AV90" s="164"/>
      <c r="AW90" s="164"/>
      <c r="AX90" s="164"/>
      <c r="AY90" s="164"/>
      <c r="AZ90" s="164"/>
      <c r="BA90" s="164"/>
      <c r="BB90" s="164"/>
      <c r="BC90" s="164"/>
      <c r="BD90" s="164"/>
      <c r="BE90" s="164"/>
      <c r="BF90" s="164"/>
      <c r="BG90" s="164"/>
      <c r="BH90" s="164"/>
      <c r="BI90" s="164"/>
      <c r="BJ90" s="164"/>
      <c r="BK90" s="164"/>
    </row>
    <row r="91" spans="1:63" ht="13.5" customHeight="1">
      <c r="A91" s="219"/>
      <c r="B91" s="216"/>
      <c r="C91" s="18"/>
      <c r="D91" s="216"/>
      <c r="E91" s="18"/>
      <c r="F91" s="164"/>
      <c r="G91" s="164"/>
      <c r="H91" s="164"/>
      <c r="I91" s="164"/>
      <c r="J91" s="164"/>
      <c r="K91" s="164"/>
      <c r="L91" s="220"/>
      <c r="M91" s="220"/>
      <c r="N91" s="164"/>
      <c r="O91" s="226"/>
      <c r="P91" s="164"/>
      <c r="Q91" s="164"/>
      <c r="R91" s="164"/>
      <c r="S91" s="164"/>
      <c r="T91" s="220"/>
      <c r="U91" s="222"/>
      <c r="V91" s="164"/>
      <c r="W91" s="18"/>
      <c r="X91" s="18"/>
      <c r="Y91" s="18"/>
      <c r="Z91" s="18"/>
      <c r="AA91" s="18"/>
      <c r="AB91" s="18"/>
      <c r="AC91" s="18"/>
      <c r="AD91" s="18"/>
      <c r="AE91" s="18"/>
      <c r="AF91" s="18"/>
      <c r="AG91" s="18"/>
      <c r="AH91" s="18"/>
      <c r="AI91" s="18"/>
      <c r="AJ91" s="18"/>
      <c r="AK91" s="164"/>
      <c r="AL91" s="223"/>
      <c r="AM91" s="225"/>
      <c r="AN91" s="22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row>
    <row r="92" spans="1:63" ht="13.5" customHeight="1">
      <c r="A92" s="219"/>
      <c r="B92" s="216"/>
      <c r="C92" s="18"/>
      <c r="D92" s="216"/>
      <c r="E92" s="18"/>
      <c r="F92" s="164"/>
      <c r="G92" s="164"/>
      <c r="H92" s="164"/>
      <c r="I92" s="164"/>
      <c r="J92" s="164"/>
      <c r="K92" s="164"/>
      <c r="L92" s="220"/>
      <c r="M92" s="220"/>
      <c r="N92" s="164"/>
      <c r="O92" s="226"/>
      <c r="P92" s="164"/>
      <c r="Q92" s="164"/>
      <c r="R92" s="164"/>
      <c r="S92" s="164"/>
      <c r="T92" s="220"/>
      <c r="U92" s="222"/>
      <c r="V92" s="164"/>
      <c r="W92" s="18"/>
      <c r="X92" s="18"/>
      <c r="Y92" s="18"/>
      <c r="Z92" s="18"/>
      <c r="AA92" s="18"/>
      <c r="AB92" s="18"/>
      <c r="AC92" s="18"/>
      <c r="AD92" s="18"/>
      <c r="AE92" s="18"/>
      <c r="AF92" s="18"/>
      <c r="AG92" s="18"/>
      <c r="AH92" s="18"/>
      <c r="AI92" s="18"/>
      <c r="AJ92" s="18"/>
      <c r="AK92" s="164"/>
      <c r="AL92" s="223"/>
      <c r="AM92" s="225"/>
      <c r="AN92" s="224"/>
      <c r="AO92" s="164"/>
      <c r="AP92" s="164"/>
      <c r="AQ92" s="164"/>
      <c r="AR92" s="164"/>
      <c r="AS92" s="164"/>
      <c r="AT92" s="164"/>
      <c r="AU92" s="164"/>
      <c r="AV92" s="164"/>
      <c r="AW92" s="164"/>
      <c r="AX92" s="164"/>
      <c r="AY92" s="164"/>
      <c r="AZ92" s="164"/>
      <c r="BA92" s="164"/>
      <c r="BB92" s="164"/>
      <c r="BC92" s="164"/>
      <c r="BD92" s="164"/>
      <c r="BE92" s="164"/>
      <c r="BF92" s="164"/>
      <c r="BG92" s="164"/>
      <c r="BH92" s="164"/>
      <c r="BI92" s="164"/>
      <c r="BJ92" s="164"/>
      <c r="BK92" s="164"/>
    </row>
    <row r="93" spans="1:63" ht="13.5" customHeight="1">
      <c r="A93" s="219"/>
      <c r="B93" s="216"/>
      <c r="C93" s="18"/>
      <c r="D93" s="216"/>
      <c r="E93" s="18"/>
      <c r="F93" s="164"/>
      <c r="G93" s="164"/>
      <c r="H93" s="164"/>
      <c r="I93" s="164"/>
      <c r="J93" s="164"/>
      <c r="K93" s="164"/>
      <c r="L93" s="220"/>
      <c r="M93" s="220"/>
      <c r="N93" s="164"/>
      <c r="O93" s="226"/>
      <c r="P93" s="164"/>
      <c r="Q93" s="164"/>
      <c r="R93" s="164"/>
      <c r="S93" s="164"/>
      <c r="T93" s="220"/>
      <c r="U93" s="222"/>
      <c r="V93" s="164"/>
      <c r="W93" s="18"/>
      <c r="X93" s="18"/>
      <c r="Y93" s="18"/>
      <c r="Z93" s="18"/>
      <c r="AA93" s="18"/>
      <c r="AB93" s="18"/>
      <c r="AC93" s="18"/>
      <c r="AD93" s="18"/>
      <c r="AE93" s="18"/>
      <c r="AF93" s="18"/>
      <c r="AG93" s="18"/>
      <c r="AH93" s="18"/>
      <c r="AI93" s="18"/>
      <c r="AJ93" s="18"/>
      <c r="AK93" s="164"/>
      <c r="AL93" s="223"/>
      <c r="AM93" s="225"/>
      <c r="AN93" s="224"/>
      <c r="AO93" s="164"/>
      <c r="AP93" s="164"/>
      <c r="AQ93" s="164"/>
      <c r="AR93" s="164"/>
      <c r="AS93" s="164"/>
      <c r="AT93" s="164"/>
      <c r="AU93" s="164"/>
      <c r="AV93" s="164"/>
      <c r="AW93" s="164"/>
      <c r="AX93" s="164"/>
      <c r="AY93" s="164"/>
      <c r="AZ93" s="164"/>
      <c r="BA93" s="164"/>
      <c r="BB93" s="164"/>
      <c r="BC93" s="164"/>
      <c r="BD93" s="164"/>
      <c r="BE93" s="164"/>
      <c r="BF93" s="164"/>
      <c r="BG93" s="164"/>
      <c r="BH93" s="164"/>
      <c r="BI93" s="164"/>
      <c r="BJ93" s="164"/>
      <c r="BK93" s="164"/>
    </row>
    <row r="94" spans="1:63" ht="13.5" customHeight="1">
      <c r="A94" s="219"/>
      <c r="B94" s="216"/>
      <c r="C94" s="18"/>
      <c r="D94" s="216"/>
      <c r="E94" s="18"/>
      <c r="F94" s="164"/>
      <c r="G94" s="164"/>
      <c r="H94" s="164"/>
      <c r="I94" s="164"/>
      <c r="J94" s="164"/>
      <c r="K94" s="164"/>
      <c r="L94" s="220"/>
      <c r="M94" s="220"/>
      <c r="N94" s="164"/>
      <c r="O94" s="226"/>
      <c r="P94" s="164"/>
      <c r="Q94" s="164"/>
      <c r="R94" s="164"/>
      <c r="S94" s="164"/>
      <c r="T94" s="220"/>
      <c r="U94" s="222"/>
      <c r="V94" s="164"/>
      <c r="W94" s="18"/>
      <c r="X94" s="18"/>
      <c r="Y94" s="18"/>
      <c r="Z94" s="18"/>
      <c r="AA94" s="18"/>
      <c r="AB94" s="18"/>
      <c r="AC94" s="18"/>
      <c r="AD94" s="18"/>
      <c r="AE94" s="18"/>
      <c r="AF94" s="18"/>
      <c r="AG94" s="18"/>
      <c r="AH94" s="18"/>
      <c r="AI94" s="18"/>
      <c r="AJ94" s="18"/>
      <c r="AK94" s="164"/>
      <c r="AL94" s="223"/>
      <c r="AM94" s="225"/>
      <c r="AN94" s="224"/>
      <c r="AO94" s="164"/>
      <c r="AP94" s="164"/>
      <c r="AQ94" s="164"/>
      <c r="AR94" s="164"/>
      <c r="AS94" s="164"/>
      <c r="AT94" s="164"/>
      <c r="AU94" s="164"/>
      <c r="AV94" s="164"/>
      <c r="AW94" s="164"/>
      <c r="AX94" s="164"/>
      <c r="AY94" s="164"/>
      <c r="AZ94" s="164"/>
      <c r="BA94" s="164"/>
      <c r="BB94" s="164"/>
      <c r="BC94" s="164"/>
      <c r="BD94" s="164"/>
      <c r="BE94" s="164"/>
      <c r="BF94" s="164"/>
      <c r="BG94" s="164"/>
      <c r="BH94" s="164"/>
      <c r="BI94" s="164"/>
      <c r="BJ94" s="164"/>
      <c r="BK94" s="164"/>
    </row>
    <row r="95" spans="1:63" ht="13.5" customHeight="1">
      <c r="A95" s="219"/>
      <c r="B95" s="216"/>
      <c r="C95" s="18"/>
      <c r="D95" s="216"/>
      <c r="E95" s="18"/>
      <c r="F95" s="164"/>
      <c r="G95" s="164"/>
      <c r="H95" s="164"/>
      <c r="I95" s="164"/>
      <c r="J95" s="164"/>
      <c r="K95" s="164"/>
      <c r="L95" s="220"/>
      <c r="M95" s="220"/>
      <c r="N95" s="164"/>
      <c r="O95" s="226"/>
      <c r="P95" s="164"/>
      <c r="Q95" s="164"/>
      <c r="R95" s="164"/>
      <c r="S95" s="164"/>
      <c r="T95" s="220"/>
      <c r="U95" s="222"/>
      <c r="V95" s="164"/>
      <c r="W95" s="18"/>
      <c r="X95" s="18"/>
      <c r="Y95" s="18"/>
      <c r="Z95" s="18"/>
      <c r="AA95" s="18"/>
      <c r="AB95" s="18"/>
      <c r="AC95" s="18"/>
      <c r="AD95" s="18"/>
      <c r="AE95" s="18"/>
      <c r="AF95" s="18"/>
      <c r="AG95" s="18"/>
      <c r="AH95" s="18"/>
      <c r="AI95" s="18"/>
      <c r="AJ95" s="18"/>
      <c r="AK95" s="164"/>
      <c r="AL95" s="223"/>
      <c r="AM95" s="225"/>
      <c r="AN95" s="224"/>
      <c r="AO95" s="164"/>
      <c r="AP95" s="164"/>
      <c r="AQ95" s="164"/>
      <c r="AR95" s="164"/>
      <c r="AS95" s="164"/>
      <c r="AT95" s="164"/>
      <c r="AU95" s="164"/>
      <c r="AV95" s="164"/>
      <c r="AW95" s="164"/>
      <c r="AX95" s="164"/>
      <c r="AY95" s="164"/>
      <c r="AZ95" s="164"/>
      <c r="BA95" s="164"/>
      <c r="BB95" s="164"/>
      <c r="BC95" s="164"/>
      <c r="BD95" s="164"/>
      <c r="BE95" s="164"/>
      <c r="BF95" s="164"/>
      <c r="BG95" s="164"/>
      <c r="BH95" s="164"/>
      <c r="BI95" s="164"/>
      <c r="BJ95" s="164"/>
      <c r="BK95" s="164"/>
    </row>
    <row r="96" spans="1:63" ht="13.5" customHeight="1">
      <c r="A96" s="219"/>
      <c r="B96" s="216"/>
      <c r="C96" s="18"/>
      <c r="D96" s="216"/>
      <c r="E96" s="18"/>
      <c r="F96" s="164"/>
      <c r="G96" s="164"/>
      <c r="H96" s="164"/>
      <c r="I96" s="164"/>
      <c r="J96" s="164"/>
      <c r="K96" s="164"/>
      <c r="L96" s="220"/>
      <c r="M96" s="220"/>
      <c r="N96" s="164"/>
      <c r="O96" s="226"/>
      <c r="P96" s="164"/>
      <c r="Q96" s="164"/>
      <c r="R96" s="164"/>
      <c r="S96" s="164"/>
      <c r="T96" s="220"/>
      <c r="U96" s="222"/>
      <c r="V96" s="164"/>
      <c r="W96" s="18"/>
      <c r="X96" s="18"/>
      <c r="Y96" s="18"/>
      <c r="Z96" s="18"/>
      <c r="AA96" s="18"/>
      <c r="AB96" s="18"/>
      <c r="AC96" s="18"/>
      <c r="AD96" s="18"/>
      <c r="AE96" s="18"/>
      <c r="AF96" s="18"/>
      <c r="AG96" s="18"/>
      <c r="AH96" s="18"/>
      <c r="AI96" s="18"/>
      <c r="AJ96" s="18"/>
      <c r="AK96" s="164"/>
      <c r="AL96" s="223"/>
      <c r="AM96" s="225"/>
      <c r="AN96" s="224"/>
      <c r="AO96" s="164"/>
      <c r="AP96" s="164"/>
      <c r="AQ96" s="164"/>
      <c r="AR96" s="164"/>
      <c r="AS96" s="164"/>
      <c r="AT96" s="164"/>
      <c r="AU96" s="164"/>
      <c r="AV96" s="164"/>
      <c r="AW96" s="164"/>
      <c r="AX96" s="164"/>
      <c r="AY96" s="164"/>
      <c r="AZ96" s="164"/>
      <c r="BA96" s="164"/>
      <c r="BB96" s="164"/>
      <c r="BC96" s="164"/>
      <c r="BD96" s="164"/>
      <c r="BE96" s="164"/>
      <c r="BF96" s="164"/>
      <c r="BG96" s="164"/>
      <c r="BH96" s="164"/>
      <c r="BI96" s="164"/>
      <c r="BJ96" s="164"/>
      <c r="BK96" s="164"/>
    </row>
    <row r="97" spans="1:63" ht="13.5" customHeight="1">
      <c r="A97" s="219"/>
      <c r="B97" s="216"/>
      <c r="C97" s="18"/>
      <c r="D97" s="216"/>
      <c r="E97" s="18"/>
      <c r="F97" s="164"/>
      <c r="G97" s="164"/>
      <c r="H97" s="164"/>
      <c r="I97" s="164"/>
      <c r="J97" s="164"/>
      <c r="K97" s="164"/>
      <c r="L97" s="220"/>
      <c r="M97" s="220"/>
      <c r="N97" s="164"/>
      <c r="O97" s="226"/>
      <c r="P97" s="164"/>
      <c r="Q97" s="164"/>
      <c r="R97" s="164"/>
      <c r="S97" s="164"/>
      <c r="T97" s="220"/>
      <c r="U97" s="222"/>
      <c r="V97" s="164"/>
      <c r="W97" s="18"/>
      <c r="X97" s="18"/>
      <c r="Y97" s="18"/>
      <c r="Z97" s="18"/>
      <c r="AA97" s="18"/>
      <c r="AB97" s="18"/>
      <c r="AC97" s="18"/>
      <c r="AD97" s="18"/>
      <c r="AE97" s="18"/>
      <c r="AF97" s="18"/>
      <c r="AG97" s="18"/>
      <c r="AH97" s="18"/>
      <c r="AI97" s="18"/>
      <c r="AJ97" s="18"/>
      <c r="AK97" s="164"/>
      <c r="AL97" s="223"/>
      <c r="AM97" s="225"/>
      <c r="AN97" s="224"/>
      <c r="AO97" s="164"/>
      <c r="AP97" s="164"/>
      <c r="AQ97" s="164"/>
      <c r="AR97" s="164"/>
      <c r="AS97" s="164"/>
      <c r="AT97" s="164"/>
      <c r="AU97" s="164"/>
      <c r="AV97" s="164"/>
      <c r="AW97" s="164"/>
      <c r="AX97" s="164"/>
      <c r="AY97" s="164"/>
      <c r="AZ97" s="164"/>
      <c r="BA97" s="164"/>
      <c r="BB97" s="164"/>
      <c r="BC97" s="164"/>
      <c r="BD97" s="164"/>
      <c r="BE97" s="164"/>
      <c r="BF97" s="164"/>
      <c r="BG97" s="164"/>
      <c r="BH97" s="164"/>
      <c r="BI97" s="164"/>
      <c r="BJ97" s="164"/>
      <c r="BK97" s="164"/>
    </row>
    <row r="98" spans="1:63" ht="13.5" customHeight="1">
      <c r="A98" s="219"/>
      <c r="B98" s="216"/>
      <c r="C98" s="18"/>
      <c r="D98" s="216"/>
      <c r="E98" s="18"/>
      <c r="F98" s="164"/>
      <c r="G98" s="164"/>
      <c r="H98" s="164"/>
      <c r="I98" s="164"/>
      <c r="J98" s="164"/>
      <c r="K98" s="164"/>
      <c r="L98" s="220"/>
      <c r="M98" s="220"/>
      <c r="N98" s="164"/>
      <c r="O98" s="226"/>
      <c r="P98" s="164"/>
      <c r="Q98" s="164"/>
      <c r="R98" s="164"/>
      <c r="S98" s="164"/>
      <c r="T98" s="220"/>
      <c r="U98" s="222"/>
      <c r="V98" s="164"/>
      <c r="W98" s="18"/>
      <c r="X98" s="18"/>
      <c r="Y98" s="18"/>
      <c r="Z98" s="18"/>
      <c r="AA98" s="18"/>
      <c r="AB98" s="18"/>
      <c r="AC98" s="18"/>
      <c r="AD98" s="18"/>
      <c r="AE98" s="18"/>
      <c r="AF98" s="18"/>
      <c r="AG98" s="18"/>
      <c r="AH98" s="18"/>
      <c r="AI98" s="18"/>
      <c r="AJ98" s="18"/>
      <c r="AK98" s="164"/>
      <c r="AL98" s="223"/>
      <c r="AM98" s="225"/>
      <c r="AN98" s="22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c r="BK98" s="164"/>
    </row>
    <row r="99" spans="1:63" ht="13.5" customHeight="1">
      <c r="A99" s="219"/>
      <c r="B99" s="216"/>
      <c r="C99" s="18"/>
      <c r="D99" s="216"/>
      <c r="E99" s="18"/>
      <c r="F99" s="164"/>
      <c r="G99" s="164"/>
      <c r="H99" s="164"/>
      <c r="I99" s="164"/>
      <c r="J99" s="164"/>
      <c r="K99" s="164"/>
      <c r="L99" s="220"/>
      <c r="M99" s="220"/>
      <c r="N99" s="164"/>
      <c r="O99" s="226"/>
      <c r="P99" s="164"/>
      <c r="Q99" s="164"/>
      <c r="R99" s="164"/>
      <c r="S99" s="164"/>
      <c r="T99" s="220"/>
      <c r="U99" s="222"/>
      <c r="V99" s="164"/>
      <c r="W99" s="18"/>
      <c r="X99" s="18"/>
      <c r="Y99" s="18"/>
      <c r="Z99" s="18"/>
      <c r="AA99" s="18"/>
      <c r="AB99" s="18"/>
      <c r="AC99" s="18"/>
      <c r="AD99" s="18"/>
      <c r="AE99" s="18"/>
      <c r="AF99" s="18"/>
      <c r="AG99" s="18"/>
      <c r="AH99" s="18"/>
      <c r="AI99" s="18"/>
      <c r="AJ99" s="18"/>
      <c r="AK99" s="164"/>
      <c r="AL99" s="223"/>
      <c r="AM99" s="225"/>
      <c r="AN99" s="22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row>
    <row r="100" spans="1:63" ht="13.5" customHeight="1">
      <c r="A100" s="219"/>
      <c r="B100" s="216"/>
      <c r="C100" s="18"/>
      <c r="D100" s="216"/>
      <c r="E100" s="18"/>
      <c r="F100" s="164"/>
      <c r="G100" s="164"/>
      <c r="H100" s="164"/>
      <c r="I100" s="164"/>
      <c r="J100" s="164"/>
      <c r="K100" s="164"/>
      <c r="L100" s="220"/>
      <c r="M100" s="220"/>
      <c r="N100" s="164"/>
      <c r="O100" s="226"/>
      <c r="P100" s="164"/>
      <c r="Q100" s="164"/>
      <c r="R100" s="164"/>
      <c r="S100" s="164"/>
      <c r="T100" s="220"/>
      <c r="U100" s="222"/>
      <c r="V100" s="164"/>
      <c r="W100" s="18"/>
      <c r="X100" s="18"/>
      <c r="Y100" s="18"/>
      <c r="Z100" s="18"/>
      <c r="AA100" s="18"/>
      <c r="AB100" s="18"/>
      <c r="AC100" s="18"/>
      <c r="AD100" s="18"/>
      <c r="AE100" s="18"/>
      <c r="AF100" s="18"/>
      <c r="AG100" s="18"/>
      <c r="AH100" s="18"/>
      <c r="AI100" s="18"/>
      <c r="AJ100" s="18"/>
      <c r="AK100" s="164"/>
      <c r="AL100" s="223"/>
      <c r="AM100" s="225"/>
      <c r="AN100" s="224"/>
      <c r="AO100" s="164"/>
      <c r="AP100" s="164"/>
      <c r="AQ100" s="164"/>
      <c r="AR100" s="164"/>
      <c r="AS100" s="164"/>
      <c r="AT100" s="164"/>
      <c r="AU100" s="164"/>
      <c r="AV100" s="164"/>
      <c r="AW100" s="164"/>
      <c r="AX100" s="164"/>
      <c r="AY100" s="164"/>
      <c r="AZ100" s="164"/>
      <c r="BA100" s="164"/>
      <c r="BB100" s="164"/>
      <c r="BC100" s="164"/>
      <c r="BD100" s="164"/>
      <c r="BE100" s="164"/>
      <c r="BF100" s="164"/>
      <c r="BG100" s="164"/>
      <c r="BH100" s="164"/>
      <c r="BI100" s="164"/>
      <c r="BJ100" s="164"/>
      <c r="BK100" s="164"/>
    </row>
    <row r="101" spans="1:63" ht="13.5" customHeight="1">
      <c r="A101" s="219"/>
      <c r="B101" s="216"/>
      <c r="C101" s="18"/>
      <c r="D101" s="216"/>
      <c r="E101" s="18"/>
      <c r="F101" s="164"/>
      <c r="G101" s="164"/>
      <c r="H101" s="164"/>
      <c r="I101" s="164"/>
      <c r="J101" s="164"/>
      <c r="K101" s="164"/>
      <c r="L101" s="220"/>
      <c r="M101" s="220"/>
      <c r="N101" s="164"/>
      <c r="O101" s="226"/>
      <c r="P101" s="164"/>
      <c r="Q101" s="164"/>
      <c r="R101" s="164"/>
      <c r="S101" s="164"/>
      <c r="T101" s="220"/>
      <c r="U101" s="222"/>
      <c r="V101" s="164"/>
      <c r="W101" s="18"/>
      <c r="X101" s="18"/>
      <c r="Y101" s="18"/>
      <c r="Z101" s="18"/>
      <c r="AA101" s="18"/>
      <c r="AB101" s="18"/>
      <c r="AC101" s="18"/>
      <c r="AD101" s="18"/>
      <c r="AE101" s="18"/>
      <c r="AF101" s="18"/>
      <c r="AG101" s="18"/>
      <c r="AH101" s="18"/>
      <c r="AI101" s="18"/>
      <c r="AJ101" s="18"/>
      <c r="AK101" s="164"/>
      <c r="AL101" s="223"/>
      <c r="AM101" s="225"/>
      <c r="AN101" s="224"/>
      <c r="AO101" s="164"/>
      <c r="AP101" s="164"/>
      <c r="AQ101" s="164"/>
      <c r="AR101" s="164"/>
      <c r="AS101" s="164"/>
      <c r="AT101" s="164"/>
      <c r="AU101" s="164"/>
      <c r="AV101" s="164"/>
      <c r="AW101" s="164"/>
      <c r="AX101" s="164"/>
      <c r="AY101" s="164"/>
      <c r="AZ101" s="164"/>
      <c r="BA101" s="164"/>
      <c r="BB101" s="164"/>
      <c r="BC101" s="164"/>
      <c r="BD101" s="164"/>
      <c r="BE101" s="164"/>
      <c r="BF101" s="164"/>
      <c r="BG101" s="164"/>
      <c r="BH101" s="164"/>
      <c r="BI101" s="164"/>
      <c r="BJ101" s="164"/>
      <c r="BK101" s="164"/>
    </row>
    <row r="102" spans="1:63" ht="13.5" customHeight="1">
      <c r="A102" s="219"/>
      <c r="B102" s="216"/>
      <c r="C102" s="18"/>
      <c r="D102" s="216"/>
      <c r="E102" s="18"/>
      <c r="F102" s="164"/>
      <c r="G102" s="164"/>
      <c r="H102" s="164"/>
      <c r="I102" s="164"/>
      <c r="J102" s="164"/>
      <c r="K102" s="164"/>
      <c r="L102" s="220"/>
      <c r="M102" s="220"/>
      <c r="N102" s="164"/>
      <c r="O102" s="226"/>
      <c r="P102" s="164"/>
      <c r="Q102" s="164"/>
      <c r="R102" s="164"/>
      <c r="S102" s="164"/>
      <c r="T102" s="220"/>
      <c r="U102" s="222"/>
      <c r="V102" s="164"/>
      <c r="W102" s="18"/>
      <c r="X102" s="18"/>
      <c r="Y102" s="18"/>
      <c r="Z102" s="18"/>
      <c r="AA102" s="18"/>
      <c r="AB102" s="18"/>
      <c r="AC102" s="18"/>
      <c r="AD102" s="18"/>
      <c r="AE102" s="18"/>
      <c r="AF102" s="18"/>
      <c r="AG102" s="18"/>
      <c r="AH102" s="18"/>
      <c r="AI102" s="18"/>
      <c r="AJ102" s="18"/>
      <c r="AK102" s="164"/>
      <c r="AL102" s="223"/>
      <c r="AM102" s="225"/>
      <c r="AN102" s="224"/>
      <c r="AO102" s="164"/>
      <c r="AP102" s="164"/>
      <c r="AQ102" s="164"/>
      <c r="AR102" s="164"/>
      <c r="AS102" s="164"/>
      <c r="AT102" s="164"/>
      <c r="AU102" s="164"/>
      <c r="AV102" s="164"/>
      <c r="AW102" s="164"/>
      <c r="AX102" s="164"/>
      <c r="AY102" s="164"/>
      <c r="AZ102" s="164"/>
      <c r="BA102" s="164"/>
      <c r="BB102" s="164"/>
      <c r="BC102" s="164"/>
      <c r="BD102" s="164"/>
      <c r="BE102" s="164"/>
      <c r="BF102" s="164"/>
      <c r="BG102" s="164"/>
      <c r="BH102" s="164"/>
      <c r="BI102" s="164"/>
      <c r="BJ102" s="164"/>
      <c r="BK102" s="164"/>
    </row>
    <row r="103" spans="1:63" ht="13.5" customHeight="1">
      <c r="A103" s="219"/>
      <c r="B103" s="216"/>
      <c r="C103" s="18"/>
      <c r="D103" s="216"/>
      <c r="E103" s="18"/>
      <c r="F103" s="164"/>
      <c r="G103" s="164"/>
      <c r="H103" s="164"/>
      <c r="I103" s="164"/>
      <c r="J103" s="164"/>
      <c r="K103" s="164"/>
      <c r="L103" s="220"/>
      <c r="M103" s="220"/>
      <c r="N103" s="164"/>
      <c r="O103" s="226"/>
      <c r="P103" s="164"/>
      <c r="Q103" s="164"/>
      <c r="R103" s="164"/>
      <c r="S103" s="164"/>
      <c r="T103" s="220"/>
      <c r="U103" s="222"/>
      <c r="V103" s="164"/>
      <c r="W103" s="18"/>
      <c r="X103" s="18"/>
      <c r="Y103" s="18"/>
      <c r="Z103" s="18"/>
      <c r="AA103" s="18"/>
      <c r="AB103" s="18"/>
      <c r="AC103" s="18"/>
      <c r="AD103" s="18"/>
      <c r="AE103" s="18"/>
      <c r="AF103" s="18"/>
      <c r="AG103" s="18"/>
      <c r="AH103" s="18"/>
      <c r="AI103" s="18"/>
      <c r="AJ103" s="18"/>
      <c r="AK103" s="164"/>
      <c r="AL103" s="223"/>
      <c r="AM103" s="225"/>
      <c r="AN103" s="224"/>
      <c r="AO103" s="164"/>
      <c r="AP103" s="164"/>
      <c r="AQ103" s="164"/>
      <c r="AR103" s="164"/>
      <c r="AS103" s="164"/>
      <c r="AT103" s="164"/>
      <c r="AU103" s="164"/>
      <c r="AV103" s="164"/>
      <c r="AW103" s="164"/>
      <c r="AX103" s="164"/>
      <c r="AY103" s="164"/>
      <c r="AZ103" s="164"/>
      <c r="BA103" s="164"/>
      <c r="BB103" s="164"/>
      <c r="BC103" s="164"/>
      <c r="BD103" s="164"/>
      <c r="BE103" s="164"/>
      <c r="BF103" s="164"/>
      <c r="BG103" s="164"/>
      <c r="BH103" s="164"/>
      <c r="BI103" s="164"/>
      <c r="BJ103" s="164"/>
      <c r="BK103" s="164"/>
    </row>
    <row r="104" spans="1:63" ht="13.5" customHeight="1">
      <c r="A104" s="219"/>
      <c r="B104" s="216"/>
      <c r="C104" s="18"/>
      <c r="D104" s="216"/>
      <c r="E104" s="18"/>
      <c r="F104" s="164"/>
      <c r="G104" s="164"/>
      <c r="H104" s="164"/>
      <c r="I104" s="164"/>
      <c r="J104" s="164"/>
      <c r="K104" s="164"/>
      <c r="L104" s="220"/>
      <c r="M104" s="220"/>
      <c r="N104" s="164"/>
      <c r="O104" s="226"/>
      <c r="P104" s="164"/>
      <c r="Q104" s="164"/>
      <c r="R104" s="164"/>
      <c r="S104" s="164"/>
      <c r="T104" s="220"/>
      <c r="U104" s="222"/>
      <c r="V104" s="164"/>
      <c r="W104" s="18"/>
      <c r="X104" s="18"/>
      <c r="Y104" s="18"/>
      <c r="Z104" s="18"/>
      <c r="AA104" s="18"/>
      <c r="AB104" s="18"/>
      <c r="AC104" s="18"/>
      <c r="AD104" s="18"/>
      <c r="AE104" s="18"/>
      <c r="AF104" s="18"/>
      <c r="AG104" s="18"/>
      <c r="AH104" s="18"/>
      <c r="AI104" s="18"/>
      <c r="AJ104" s="18"/>
      <c r="AK104" s="164"/>
      <c r="AL104" s="223"/>
      <c r="AM104" s="225"/>
      <c r="AN104" s="224"/>
      <c r="AO104" s="164"/>
      <c r="AP104" s="164"/>
      <c r="AQ104" s="164"/>
      <c r="AR104" s="164"/>
      <c r="AS104" s="164"/>
      <c r="AT104" s="164"/>
      <c r="AU104" s="164"/>
      <c r="AV104" s="164"/>
      <c r="AW104" s="164"/>
      <c r="AX104" s="164"/>
      <c r="AY104" s="164"/>
      <c r="AZ104" s="164"/>
      <c r="BA104" s="164"/>
      <c r="BB104" s="164"/>
      <c r="BC104" s="164"/>
      <c r="BD104" s="164"/>
      <c r="BE104" s="164"/>
      <c r="BF104" s="164"/>
      <c r="BG104" s="164"/>
      <c r="BH104" s="164"/>
      <c r="BI104" s="164"/>
      <c r="BJ104" s="164"/>
      <c r="BK104" s="164"/>
    </row>
    <row r="105" spans="1:63" ht="13.5" customHeight="1">
      <c r="A105" s="219"/>
      <c r="B105" s="216"/>
      <c r="C105" s="18"/>
      <c r="D105" s="216"/>
      <c r="E105" s="18"/>
      <c r="F105" s="164"/>
      <c r="G105" s="164"/>
      <c r="H105" s="164"/>
      <c r="I105" s="164"/>
      <c r="J105" s="164"/>
      <c r="K105" s="164"/>
      <c r="L105" s="220"/>
      <c r="M105" s="220"/>
      <c r="N105" s="164"/>
      <c r="O105" s="226"/>
      <c r="P105" s="164"/>
      <c r="Q105" s="164"/>
      <c r="R105" s="164"/>
      <c r="S105" s="164"/>
      <c r="T105" s="220"/>
      <c r="U105" s="222"/>
      <c r="V105" s="164"/>
      <c r="W105" s="18"/>
      <c r="X105" s="18"/>
      <c r="Y105" s="18"/>
      <c r="Z105" s="18"/>
      <c r="AA105" s="18"/>
      <c r="AB105" s="18"/>
      <c r="AC105" s="18"/>
      <c r="AD105" s="18"/>
      <c r="AE105" s="18"/>
      <c r="AF105" s="18"/>
      <c r="AG105" s="18"/>
      <c r="AH105" s="18"/>
      <c r="AI105" s="18"/>
      <c r="AJ105" s="18"/>
      <c r="AK105" s="164"/>
      <c r="AL105" s="223"/>
      <c r="AM105" s="225"/>
      <c r="AN105" s="224"/>
      <c r="AO105" s="164"/>
      <c r="AP105" s="164"/>
      <c r="AQ105" s="164"/>
      <c r="AR105" s="164"/>
      <c r="AS105" s="164"/>
      <c r="AT105" s="164"/>
      <c r="AU105" s="164"/>
      <c r="AV105" s="164"/>
      <c r="AW105" s="164"/>
      <c r="AX105" s="164"/>
      <c r="AY105" s="164"/>
      <c r="AZ105" s="164"/>
      <c r="BA105" s="164"/>
      <c r="BB105" s="164"/>
      <c r="BC105" s="164"/>
      <c r="BD105" s="164"/>
      <c r="BE105" s="164"/>
      <c r="BF105" s="164"/>
      <c r="BG105" s="164"/>
      <c r="BH105" s="164"/>
      <c r="BI105" s="164"/>
      <c r="BJ105" s="164"/>
      <c r="BK105" s="164"/>
    </row>
    <row r="106" spans="1:63" ht="13.5" customHeight="1">
      <c r="A106" s="219"/>
      <c r="B106" s="216"/>
      <c r="C106" s="18"/>
      <c r="D106" s="216"/>
      <c r="E106" s="18"/>
      <c r="F106" s="164"/>
      <c r="G106" s="164"/>
      <c r="H106" s="164"/>
      <c r="I106" s="164"/>
      <c r="J106" s="164"/>
      <c r="K106" s="164"/>
      <c r="L106" s="220"/>
      <c r="M106" s="220"/>
      <c r="N106" s="164"/>
      <c r="O106" s="226"/>
      <c r="P106" s="164"/>
      <c r="Q106" s="164"/>
      <c r="R106" s="164"/>
      <c r="S106" s="164"/>
      <c r="T106" s="220"/>
      <c r="U106" s="222"/>
      <c r="V106" s="164"/>
      <c r="W106" s="18"/>
      <c r="X106" s="18"/>
      <c r="Y106" s="18"/>
      <c r="Z106" s="18"/>
      <c r="AA106" s="18"/>
      <c r="AB106" s="18"/>
      <c r="AC106" s="18"/>
      <c r="AD106" s="18"/>
      <c r="AE106" s="18"/>
      <c r="AF106" s="18"/>
      <c r="AG106" s="18"/>
      <c r="AH106" s="18"/>
      <c r="AI106" s="18"/>
      <c r="AJ106" s="18"/>
      <c r="AK106" s="164"/>
      <c r="AL106" s="223"/>
      <c r="AM106" s="225"/>
      <c r="AN106" s="224"/>
      <c r="AO106" s="164"/>
      <c r="AP106" s="164"/>
      <c r="AQ106" s="164"/>
      <c r="AR106" s="164"/>
      <c r="AS106" s="164"/>
      <c r="AT106" s="164"/>
      <c r="AU106" s="164"/>
      <c r="AV106" s="164"/>
      <c r="AW106" s="164"/>
      <c r="AX106" s="164"/>
      <c r="AY106" s="164"/>
      <c r="AZ106" s="164"/>
      <c r="BA106" s="164"/>
      <c r="BB106" s="164"/>
      <c r="BC106" s="164"/>
      <c r="BD106" s="164"/>
      <c r="BE106" s="164"/>
      <c r="BF106" s="164"/>
      <c r="BG106" s="164"/>
      <c r="BH106" s="164"/>
      <c r="BI106" s="164"/>
      <c r="BJ106" s="164"/>
      <c r="BK106" s="164"/>
    </row>
    <row r="107" spans="1:63" ht="13.5" customHeight="1">
      <c r="A107" s="219"/>
      <c r="B107" s="216"/>
      <c r="C107" s="18"/>
      <c r="D107" s="216"/>
      <c r="E107" s="18"/>
      <c r="F107" s="164"/>
      <c r="G107" s="164"/>
      <c r="H107" s="164"/>
      <c r="I107" s="164"/>
      <c r="J107" s="164"/>
      <c r="K107" s="164"/>
      <c r="L107" s="220"/>
      <c r="M107" s="220"/>
      <c r="N107" s="164"/>
      <c r="O107" s="226"/>
      <c r="P107" s="164"/>
      <c r="Q107" s="164"/>
      <c r="R107" s="164"/>
      <c r="S107" s="164"/>
      <c r="T107" s="220"/>
      <c r="U107" s="222"/>
      <c r="V107" s="164"/>
      <c r="W107" s="18"/>
      <c r="X107" s="18"/>
      <c r="Y107" s="18"/>
      <c r="Z107" s="18"/>
      <c r="AA107" s="18"/>
      <c r="AB107" s="18"/>
      <c r="AC107" s="18"/>
      <c r="AD107" s="18"/>
      <c r="AE107" s="18"/>
      <c r="AF107" s="18"/>
      <c r="AG107" s="18"/>
      <c r="AH107" s="18"/>
      <c r="AI107" s="18"/>
      <c r="AJ107" s="18"/>
      <c r="AK107" s="164"/>
      <c r="AL107" s="223"/>
      <c r="AM107" s="225"/>
      <c r="AN107" s="224"/>
      <c r="AO107" s="164"/>
      <c r="AP107" s="164"/>
      <c r="AQ107" s="164"/>
      <c r="AR107" s="164"/>
      <c r="AS107" s="164"/>
      <c r="AT107" s="164"/>
      <c r="AU107" s="164"/>
      <c r="AV107" s="164"/>
      <c r="AW107" s="164"/>
      <c r="AX107" s="164"/>
      <c r="AY107" s="164"/>
      <c r="AZ107" s="164"/>
      <c r="BA107" s="164"/>
      <c r="BB107" s="164"/>
      <c r="BC107" s="164"/>
      <c r="BD107" s="164"/>
      <c r="BE107" s="164"/>
      <c r="BF107" s="164"/>
      <c r="BG107" s="164"/>
      <c r="BH107" s="164"/>
      <c r="BI107" s="164"/>
      <c r="BJ107" s="164"/>
      <c r="BK107" s="164"/>
    </row>
    <row r="108" spans="1:63" ht="13.5" customHeight="1">
      <c r="A108" s="219"/>
      <c r="B108" s="216"/>
      <c r="C108" s="18"/>
      <c r="D108" s="216"/>
      <c r="E108" s="18"/>
      <c r="F108" s="164"/>
      <c r="G108" s="164"/>
      <c r="H108" s="164"/>
      <c r="I108" s="164"/>
      <c r="J108" s="164"/>
      <c r="K108" s="164"/>
      <c r="L108" s="220"/>
      <c r="M108" s="220"/>
      <c r="N108" s="164"/>
      <c r="O108" s="226"/>
      <c r="P108" s="164"/>
      <c r="Q108" s="164"/>
      <c r="R108" s="164"/>
      <c r="S108" s="164"/>
      <c r="T108" s="220"/>
      <c r="U108" s="222"/>
      <c r="V108" s="164"/>
      <c r="W108" s="18"/>
      <c r="X108" s="18"/>
      <c r="Y108" s="18"/>
      <c r="Z108" s="18"/>
      <c r="AA108" s="18"/>
      <c r="AB108" s="18"/>
      <c r="AC108" s="18"/>
      <c r="AD108" s="18"/>
      <c r="AE108" s="18"/>
      <c r="AF108" s="18"/>
      <c r="AG108" s="18"/>
      <c r="AH108" s="18"/>
      <c r="AI108" s="18"/>
      <c r="AJ108" s="18"/>
      <c r="AK108" s="164"/>
      <c r="AL108" s="223"/>
      <c r="AM108" s="225"/>
      <c r="AN108" s="224"/>
      <c r="AO108" s="164"/>
      <c r="AP108" s="164"/>
      <c r="AQ108" s="164"/>
      <c r="AR108" s="164"/>
      <c r="AS108" s="164"/>
      <c r="AT108" s="164"/>
      <c r="AU108" s="164"/>
      <c r="AV108" s="164"/>
      <c r="AW108" s="164"/>
      <c r="AX108" s="164"/>
      <c r="AY108" s="164"/>
      <c r="AZ108" s="164"/>
      <c r="BA108" s="164"/>
      <c r="BB108" s="164"/>
      <c r="BC108" s="164"/>
      <c r="BD108" s="164"/>
      <c r="BE108" s="164"/>
      <c r="BF108" s="164"/>
      <c r="BG108" s="164"/>
      <c r="BH108" s="164"/>
      <c r="BI108" s="164"/>
      <c r="BJ108" s="164"/>
      <c r="BK108" s="164"/>
    </row>
    <row r="109" spans="1:63" ht="13.5" customHeight="1">
      <c r="A109" s="219"/>
      <c r="B109" s="216"/>
      <c r="C109" s="18"/>
      <c r="D109" s="216"/>
      <c r="E109" s="18"/>
      <c r="F109" s="164"/>
      <c r="G109" s="164"/>
      <c r="H109" s="164"/>
      <c r="I109" s="164"/>
      <c r="J109" s="164"/>
      <c r="K109" s="164"/>
      <c r="L109" s="220"/>
      <c r="M109" s="220"/>
      <c r="N109" s="164"/>
      <c r="O109" s="226"/>
      <c r="P109" s="164"/>
      <c r="Q109" s="164"/>
      <c r="R109" s="164"/>
      <c r="S109" s="164"/>
      <c r="T109" s="220"/>
      <c r="U109" s="222"/>
      <c r="V109" s="164"/>
      <c r="W109" s="18"/>
      <c r="X109" s="18"/>
      <c r="Y109" s="18"/>
      <c r="Z109" s="18"/>
      <c r="AA109" s="18"/>
      <c r="AB109" s="18"/>
      <c r="AC109" s="18"/>
      <c r="AD109" s="18"/>
      <c r="AE109" s="18"/>
      <c r="AF109" s="18"/>
      <c r="AG109" s="18"/>
      <c r="AH109" s="18"/>
      <c r="AI109" s="18"/>
      <c r="AJ109" s="18"/>
      <c r="AK109" s="164"/>
      <c r="AL109" s="223"/>
      <c r="AM109" s="225"/>
      <c r="AN109" s="224"/>
      <c r="AO109" s="164"/>
      <c r="AP109" s="164"/>
      <c r="AQ109" s="164"/>
      <c r="AR109" s="164"/>
      <c r="AS109" s="164"/>
      <c r="AT109" s="164"/>
      <c r="AU109" s="164"/>
      <c r="AV109" s="164"/>
      <c r="AW109" s="164"/>
      <c r="AX109" s="164"/>
      <c r="AY109" s="164"/>
      <c r="AZ109" s="164"/>
      <c r="BA109" s="164"/>
      <c r="BB109" s="164"/>
      <c r="BC109" s="164"/>
      <c r="BD109" s="164"/>
      <c r="BE109" s="164"/>
      <c r="BF109" s="164"/>
      <c r="BG109" s="164"/>
      <c r="BH109" s="164"/>
      <c r="BI109" s="164"/>
      <c r="BJ109" s="164"/>
      <c r="BK109" s="164"/>
    </row>
    <row r="110" spans="1:63" ht="13.5" customHeight="1">
      <c r="A110" s="219"/>
      <c r="B110" s="216"/>
      <c r="C110" s="18"/>
      <c r="D110" s="216"/>
      <c r="E110" s="18"/>
      <c r="F110" s="164"/>
      <c r="G110" s="164"/>
      <c r="H110" s="164"/>
      <c r="I110" s="164"/>
      <c r="J110" s="164"/>
      <c r="K110" s="164"/>
      <c r="L110" s="220"/>
      <c r="M110" s="220"/>
      <c r="N110" s="164"/>
      <c r="O110" s="226"/>
      <c r="P110" s="164"/>
      <c r="Q110" s="164"/>
      <c r="R110" s="164"/>
      <c r="S110" s="164"/>
      <c r="T110" s="220"/>
      <c r="U110" s="222"/>
      <c r="V110" s="164"/>
      <c r="W110" s="18"/>
      <c r="X110" s="18"/>
      <c r="Y110" s="18"/>
      <c r="Z110" s="18"/>
      <c r="AA110" s="18"/>
      <c r="AB110" s="18"/>
      <c r="AC110" s="18"/>
      <c r="AD110" s="18"/>
      <c r="AE110" s="18"/>
      <c r="AF110" s="18"/>
      <c r="AG110" s="18"/>
      <c r="AH110" s="18"/>
      <c r="AI110" s="18"/>
      <c r="AJ110" s="18"/>
      <c r="AK110" s="164"/>
      <c r="AL110" s="223"/>
      <c r="AM110" s="225"/>
      <c r="AN110" s="224"/>
      <c r="AO110" s="164"/>
      <c r="AP110" s="164"/>
      <c r="AQ110" s="164"/>
      <c r="AR110" s="164"/>
      <c r="AS110" s="164"/>
      <c r="AT110" s="164"/>
      <c r="AU110" s="164"/>
      <c r="AV110" s="164"/>
      <c r="AW110" s="164"/>
      <c r="AX110" s="164"/>
      <c r="AY110" s="164"/>
      <c r="AZ110" s="164"/>
      <c r="BA110" s="164"/>
      <c r="BB110" s="164"/>
      <c r="BC110" s="164"/>
      <c r="BD110" s="164"/>
      <c r="BE110" s="164"/>
      <c r="BF110" s="164"/>
      <c r="BG110" s="164"/>
      <c r="BH110" s="164"/>
      <c r="BI110" s="164"/>
      <c r="BJ110" s="164"/>
      <c r="BK110" s="164"/>
    </row>
    <row r="111" spans="1:63" ht="13.5" customHeight="1">
      <c r="A111" s="219"/>
      <c r="B111" s="216"/>
      <c r="C111" s="18"/>
      <c r="D111" s="216"/>
      <c r="E111" s="18"/>
      <c r="F111" s="164"/>
      <c r="G111" s="164"/>
      <c r="H111" s="164"/>
      <c r="I111" s="164"/>
      <c r="J111" s="164"/>
      <c r="K111" s="164"/>
      <c r="L111" s="220"/>
      <c r="M111" s="220"/>
      <c r="N111" s="164"/>
      <c r="O111" s="226"/>
      <c r="P111" s="164"/>
      <c r="Q111" s="164"/>
      <c r="R111" s="164"/>
      <c r="S111" s="164"/>
      <c r="T111" s="220"/>
      <c r="U111" s="222"/>
      <c r="V111" s="164"/>
      <c r="W111" s="18"/>
      <c r="X111" s="18"/>
      <c r="Y111" s="18"/>
      <c r="Z111" s="18"/>
      <c r="AA111" s="18"/>
      <c r="AB111" s="18"/>
      <c r="AC111" s="18"/>
      <c r="AD111" s="18"/>
      <c r="AE111" s="18"/>
      <c r="AF111" s="18"/>
      <c r="AG111" s="18"/>
      <c r="AH111" s="18"/>
      <c r="AI111" s="18"/>
      <c r="AJ111" s="18"/>
      <c r="AK111" s="164"/>
      <c r="AL111" s="223"/>
      <c r="AM111" s="225"/>
      <c r="AN111" s="224"/>
      <c r="AO111" s="164"/>
      <c r="AP111" s="164"/>
      <c r="AQ111" s="164"/>
      <c r="AR111" s="164"/>
      <c r="AS111" s="164"/>
      <c r="AT111" s="164"/>
      <c r="AU111" s="164"/>
      <c r="AV111" s="164"/>
      <c r="AW111" s="164"/>
      <c r="AX111" s="164"/>
      <c r="AY111" s="164"/>
      <c r="AZ111" s="164"/>
      <c r="BA111" s="164"/>
      <c r="BB111" s="164"/>
      <c r="BC111" s="164"/>
      <c r="BD111" s="164"/>
      <c r="BE111" s="164"/>
      <c r="BF111" s="164"/>
      <c r="BG111" s="164"/>
      <c r="BH111" s="164"/>
      <c r="BI111" s="164"/>
      <c r="BJ111" s="164"/>
      <c r="BK111" s="164"/>
    </row>
    <row r="112" spans="1:63" ht="13.5" customHeight="1">
      <c r="A112" s="219"/>
      <c r="B112" s="216"/>
      <c r="C112" s="18"/>
      <c r="D112" s="216"/>
      <c r="E112" s="18"/>
      <c r="F112" s="164"/>
      <c r="G112" s="164"/>
      <c r="H112" s="164"/>
      <c r="I112" s="164"/>
      <c r="J112" s="164"/>
      <c r="K112" s="164"/>
      <c r="L112" s="220"/>
      <c r="M112" s="220"/>
      <c r="N112" s="164"/>
      <c r="O112" s="226"/>
      <c r="P112" s="164"/>
      <c r="Q112" s="164"/>
      <c r="R112" s="164"/>
      <c r="S112" s="164"/>
      <c r="T112" s="220"/>
      <c r="U112" s="222"/>
      <c r="V112" s="164"/>
      <c r="W112" s="18"/>
      <c r="X112" s="18"/>
      <c r="Y112" s="18"/>
      <c r="Z112" s="18"/>
      <c r="AA112" s="18"/>
      <c r="AB112" s="18"/>
      <c r="AC112" s="18"/>
      <c r="AD112" s="18"/>
      <c r="AE112" s="18"/>
      <c r="AF112" s="18"/>
      <c r="AG112" s="18"/>
      <c r="AH112" s="18"/>
      <c r="AI112" s="18"/>
      <c r="AJ112" s="18"/>
      <c r="AK112" s="164"/>
      <c r="AL112" s="223"/>
      <c r="AM112" s="225"/>
      <c r="AN112" s="22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row>
    <row r="113" spans="1:63" ht="13.5" customHeight="1">
      <c r="A113" s="219"/>
      <c r="B113" s="216"/>
      <c r="C113" s="18"/>
      <c r="D113" s="216"/>
      <c r="E113" s="18"/>
      <c r="F113" s="164"/>
      <c r="G113" s="164"/>
      <c r="H113" s="164"/>
      <c r="I113" s="164"/>
      <c r="J113" s="164"/>
      <c r="K113" s="164"/>
      <c r="L113" s="220"/>
      <c r="M113" s="220"/>
      <c r="N113" s="164"/>
      <c r="O113" s="226"/>
      <c r="P113" s="164"/>
      <c r="Q113" s="164"/>
      <c r="R113" s="164"/>
      <c r="S113" s="164"/>
      <c r="T113" s="220"/>
      <c r="U113" s="222"/>
      <c r="V113" s="164"/>
      <c r="W113" s="18"/>
      <c r="X113" s="18"/>
      <c r="Y113" s="18"/>
      <c r="Z113" s="18"/>
      <c r="AA113" s="18"/>
      <c r="AB113" s="18"/>
      <c r="AC113" s="18"/>
      <c r="AD113" s="18"/>
      <c r="AE113" s="18"/>
      <c r="AF113" s="18"/>
      <c r="AG113" s="18"/>
      <c r="AH113" s="18"/>
      <c r="AI113" s="18"/>
      <c r="AJ113" s="18"/>
      <c r="AK113" s="164"/>
      <c r="AL113" s="223"/>
      <c r="AM113" s="225"/>
      <c r="AN113" s="22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row>
    <row r="114" spans="1:63" ht="13.5" customHeight="1">
      <c r="A114" s="219"/>
      <c r="B114" s="216"/>
      <c r="C114" s="18"/>
      <c r="D114" s="216"/>
      <c r="E114" s="18"/>
      <c r="F114" s="164"/>
      <c r="G114" s="164"/>
      <c r="H114" s="164"/>
      <c r="I114" s="164"/>
      <c r="J114" s="164"/>
      <c r="K114" s="164"/>
      <c r="L114" s="220"/>
      <c r="M114" s="220"/>
      <c r="N114" s="164"/>
      <c r="O114" s="226"/>
      <c r="P114" s="164"/>
      <c r="Q114" s="164"/>
      <c r="R114" s="164"/>
      <c r="S114" s="164"/>
      <c r="T114" s="220"/>
      <c r="U114" s="222"/>
      <c r="V114" s="164"/>
      <c r="W114" s="18"/>
      <c r="X114" s="18"/>
      <c r="Y114" s="18"/>
      <c r="Z114" s="18"/>
      <c r="AA114" s="18"/>
      <c r="AB114" s="18"/>
      <c r="AC114" s="18"/>
      <c r="AD114" s="18"/>
      <c r="AE114" s="18"/>
      <c r="AF114" s="18"/>
      <c r="AG114" s="18"/>
      <c r="AH114" s="18"/>
      <c r="AI114" s="18"/>
      <c r="AJ114" s="18"/>
      <c r="AK114" s="164"/>
      <c r="AL114" s="223"/>
      <c r="AM114" s="225"/>
      <c r="AN114" s="22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row>
    <row r="115" spans="1:63" ht="13.5" customHeight="1">
      <c r="A115" s="219"/>
      <c r="B115" s="216"/>
      <c r="C115" s="18"/>
      <c r="D115" s="216"/>
      <c r="E115" s="18"/>
      <c r="F115" s="164"/>
      <c r="G115" s="164"/>
      <c r="H115" s="164"/>
      <c r="I115" s="164"/>
      <c r="J115" s="164"/>
      <c r="K115" s="164"/>
      <c r="L115" s="220"/>
      <c r="M115" s="220"/>
      <c r="N115" s="164"/>
      <c r="O115" s="226"/>
      <c r="P115" s="164"/>
      <c r="Q115" s="164"/>
      <c r="R115" s="164"/>
      <c r="S115" s="164"/>
      <c r="T115" s="220"/>
      <c r="U115" s="222"/>
      <c r="V115" s="164"/>
      <c r="W115" s="18"/>
      <c r="X115" s="18"/>
      <c r="Y115" s="18"/>
      <c r="Z115" s="18"/>
      <c r="AA115" s="18"/>
      <c r="AB115" s="18"/>
      <c r="AC115" s="18"/>
      <c r="AD115" s="18"/>
      <c r="AE115" s="18"/>
      <c r="AF115" s="18"/>
      <c r="AG115" s="18"/>
      <c r="AH115" s="18"/>
      <c r="AI115" s="18"/>
      <c r="AJ115" s="18"/>
      <c r="AK115" s="164"/>
      <c r="AL115" s="223"/>
      <c r="AM115" s="225"/>
      <c r="AN115" s="22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row>
    <row r="116" spans="1:63" ht="13.5" customHeight="1">
      <c r="A116" s="219"/>
      <c r="B116" s="216"/>
      <c r="C116" s="18"/>
      <c r="D116" s="216"/>
      <c r="E116" s="18"/>
      <c r="F116" s="164"/>
      <c r="G116" s="164"/>
      <c r="H116" s="164"/>
      <c r="I116" s="164"/>
      <c r="J116" s="164"/>
      <c r="K116" s="164"/>
      <c r="L116" s="220"/>
      <c r="M116" s="220"/>
      <c r="N116" s="164"/>
      <c r="O116" s="226"/>
      <c r="P116" s="164"/>
      <c r="Q116" s="164"/>
      <c r="R116" s="164"/>
      <c r="S116" s="164"/>
      <c r="T116" s="220"/>
      <c r="U116" s="222"/>
      <c r="V116" s="164"/>
      <c r="W116" s="18"/>
      <c r="X116" s="18"/>
      <c r="Y116" s="18"/>
      <c r="Z116" s="18"/>
      <c r="AA116" s="18"/>
      <c r="AB116" s="18"/>
      <c r="AC116" s="18"/>
      <c r="AD116" s="18"/>
      <c r="AE116" s="18"/>
      <c r="AF116" s="18"/>
      <c r="AG116" s="18"/>
      <c r="AH116" s="18"/>
      <c r="AI116" s="18"/>
      <c r="AJ116" s="18"/>
      <c r="AK116" s="164"/>
      <c r="AL116" s="223"/>
      <c r="AM116" s="225"/>
      <c r="AN116" s="22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row>
    <row r="117" spans="1:63" ht="13.5" customHeight="1">
      <c r="A117" s="219"/>
      <c r="B117" s="216"/>
      <c r="C117" s="18"/>
      <c r="D117" s="216"/>
      <c r="E117" s="18"/>
      <c r="F117" s="164"/>
      <c r="G117" s="164"/>
      <c r="H117" s="164"/>
      <c r="I117" s="164"/>
      <c r="J117" s="164"/>
      <c r="K117" s="164"/>
      <c r="L117" s="220"/>
      <c r="M117" s="220"/>
      <c r="N117" s="164"/>
      <c r="O117" s="226"/>
      <c r="P117" s="164"/>
      <c r="Q117" s="164"/>
      <c r="R117" s="164"/>
      <c r="S117" s="164"/>
      <c r="T117" s="220"/>
      <c r="U117" s="222"/>
      <c r="V117" s="164"/>
      <c r="W117" s="18"/>
      <c r="X117" s="18"/>
      <c r="Y117" s="18"/>
      <c r="Z117" s="18"/>
      <c r="AA117" s="18"/>
      <c r="AB117" s="18"/>
      <c r="AC117" s="18"/>
      <c r="AD117" s="18"/>
      <c r="AE117" s="18"/>
      <c r="AF117" s="18"/>
      <c r="AG117" s="18"/>
      <c r="AH117" s="18"/>
      <c r="AI117" s="18"/>
      <c r="AJ117" s="18"/>
      <c r="AK117" s="164"/>
      <c r="AL117" s="223"/>
      <c r="AM117" s="225"/>
      <c r="AN117" s="224"/>
      <c r="AO117" s="164"/>
      <c r="AP117" s="164"/>
      <c r="AQ117" s="164"/>
      <c r="AR117" s="164"/>
      <c r="AS117" s="164"/>
      <c r="AT117" s="164"/>
      <c r="AU117" s="164"/>
      <c r="AV117" s="164"/>
      <c r="AW117" s="164"/>
      <c r="AX117" s="164"/>
      <c r="AY117" s="164"/>
      <c r="AZ117" s="164"/>
      <c r="BA117" s="164"/>
      <c r="BB117" s="164"/>
      <c r="BC117" s="164"/>
      <c r="BD117" s="164"/>
      <c r="BE117" s="164"/>
      <c r="BF117" s="164"/>
      <c r="BG117" s="164"/>
      <c r="BH117" s="164"/>
      <c r="BI117" s="164"/>
      <c r="BJ117" s="164"/>
      <c r="BK117" s="164"/>
    </row>
    <row r="118" spans="1:63" ht="13.5" customHeight="1">
      <c r="A118" s="219"/>
      <c r="B118" s="216"/>
      <c r="C118" s="18"/>
      <c r="D118" s="216"/>
      <c r="E118" s="18"/>
      <c r="F118" s="164"/>
      <c r="G118" s="164"/>
      <c r="H118" s="164"/>
      <c r="I118" s="164"/>
      <c r="J118" s="164"/>
      <c r="K118" s="164"/>
      <c r="L118" s="220"/>
      <c r="M118" s="220"/>
      <c r="N118" s="164"/>
      <c r="O118" s="226"/>
      <c r="P118" s="164"/>
      <c r="Q118" s="164"/>
      <c r="R118" s="164"/>
      <c r="S118" s="164"/>
      <c r="T118" s="220"/>
      <c r="U118" s="222"/>
      <c r="V118" s="164"/>
      <c r="W118" s="18"/>
      <c r="X118" s="18"/>
      <c r="Y118" s="18"/>
      <c r="Z118" s="18"/>
      <c r="AA118" s="18"/>
      <c r="AB118" s="18"/>
      <c r="AC118" s="18"/>
      <c r="AD118" s="18"/>
      <c r="AE118" s="18"/>
      <c r="AF118" s="18"/>
      <c r="AG118" s="18"/>
      <c r="AH118" s="18"/>
      <c r="AI118" s="18"/>
      <c r="AJ118" s="18"/>
      <c r="AK118" s="164"/>
      <c r="AL118" s="223"/>
      <c r="AM118" s="225"/>
      <c r="AN118" s="22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row>
    <row r="119" spans="1:63" ht="13.5" customHeight="1">
      <c r="A119" s="219"/>
      <c r="B119" s="216"/>
      <c r="C119" s="18"/>
      <c r="D119" s="216"/>
      <c r="E119" s="18"/>
      <c r="F119" s="164"/>
      <c r="G119" s="164"/>
      <c r="H119" s="164"/>
      <c r="I119" s="164"/>
      <c r="J119" s="164"/>
      <c r="K119" s="164"/>
      <c r="L119" s="220"/>
      <c r="M119" s="220"/>
      <c r="N119" s="164"/>
      <c r="O119" s="226"/>
      <c r="P119" s="164"/>
      <c r="Q119" s="164"/>
      <c r="R119" s="164"/>
      <c r="S119" s="164"/>
      <c r="T119" s="220"/>
      <c r="U119" s="222"/>
      <c r="V119" s="164"/>
      <c r="W119" s="18"/>
      <c r="X119" s="18"/>
      <c r="Y119" s="18"/>
      <c r="Z119" s="18"/>
      <c r="AA119" s="18"/>
      <c r="AB119" s="18"/>
      <c r="AC119" s="18"/>
      <c r="AD119" s="18"/>
      <c r="AE119" s="18"/>
      <c r="AF119" s="18"/>
      <c r="AG119" s="18"/>
      <c r="AH119" s="18"/>
      <c r="AI119" s="18"/>
      <c r="AJ119" s="18"/>
      <c r="AK119" s="164"/>
      <c r="AL119" s="223"/>
      <c r="AM119" s="225"/>
      <c r="AN119" s="224"/>
      <c r="AO119" s="164"/>
      <c r="AP119" s="164"/>
      <c r="AQ119" s="164"/>
      <c r="AR119" s="164"/>
      <c r="AS119" s="164"/>
      <c r="AT119" s="164"/>
      <c r="AU119" s="164"/>
      <c r="AV119" s="164"/>
      <c r="AW119" s="164"/>
      <c r="AX119" s="164"/>
      <c r="AY119" s="164"/>
      <c r="AZ119" s="164"/>
      <c r="BA119" s="164"/>
      <c r="BB119" s="164"/>
      <c r="BC119" s="164"/>
      <c r="BD119" s="164"/>
      <c r="BE119" s="164"/>
      <c r="BF119" s="164"/>
      <c r="BG119" s="164"/>
      <c r="BH119" s="164"/>
      <c r="BI119" s="164"/>
      <c r="BJ119" s="164"/>
      <c r="BK119" s="164"/>
    </row>
    <row r="120" spans="1:63" ht="13.5" customHeight="1">
      <c r="A120" s="219"/>
      <c r="B120" s="216"/>
      <c r="C120" s="18"/>
      <c r="D120" s="216"/>
      <c r="E120" s="18"/>
      <c r="F120" s="164"/>
      <c r="G120" s="164"/>
      <c r="H120" s="164"/>
      <c r="I120" s="164"/>
      <c r="J120" s="164"/>
      <c r="K120" s="164"/>
      <c r="L120" s="220"/>
      <c r="M120" s="220"/>
      <c r="N120" s="164"/>
      <c r="O120" s="226"/>
      <c r="P120" s="164"/>
      <c r="Q120" s="164"/>
      <c r="R120" s="164"/>
      <c r="S120" s="164"/>
      <c r="T120" s="220"/>
      <c r="U120" s="222"/>
      <c r="V120" s="164"/>
      <c r="W120" s="18"/>
      <c r="X120" s="18"/>
      <c r="Y120" s="18"/>
      <c r="Z120" s="18"/>
      <c r="AA120" s="18"/>
      <c r="AB120" s="18"/>
      <c r="AC120" s="18"/>
      <c r="AD120" s="18"/>
      <c r="AE120" s="18"/>
      <c r="AF120" s="18"/>
      <c r="AG120" s="18"/>
      <c r="AH120" s="18"/>
      <c r="AI120" s="18"/>
      <c r="AJ120" s="18"/>
      <c r="AK120" s="164"/>
      <c r="AL120" s="223"/>
      <c r="AM120" s="225"/>
      <c r="AN120" s="224"/>
      <c r="AO120" s="164"/>
      <c r="AP120" s="164"/>
      <c r="AQ120" s="164"/>
      <c r="AR120" s="164"/>
      <c r="AS120" s="164"/>
      <c r="AT120" s="164"/>
      <c r="AU120" s="164"/>
      <c r="AV120" s="164"/>
      <c r="AW120" s="164"/>
      <c r="AX120" s="164"/>
      <c r="AY120" s="164"/>
      <c r="AZ120" s="164"/>
      <c r="BA120" s="164"/>
      <c r="BB120" s="164"/>
      <c r="BC120" s="164"/>
      <c r="BD120" s="164"/>
      <c r="BE120" s="164"/>
      <c r="BF120" s="164"/>
      <c r="BG120" s="164"/>
      <c r="BH120" s="164"/>
      <c r="BI120" s="164"/>
      <c r="BJ120" s="164"/>
      <c r="BK120" s="164"/>
    </row>
    <row r="121" spans="1:63" ht="13.5" customHeight="1">
      <c r="A121" s="219"/>
      <c r="B121" s="216"/>
      <c r="C121" s="18"/>
      <c r="D121" s="216"/>
      <c r="E121" s="18"/>
      <c r="F121" s="164"/>
      <c r="G121" s="164"/>
      <c r="H121" s="164"/>
      <c r="I121" s="164"/>
      <c r="J121" s="164"/>
      <c r="K121" s="164"/>
      <c r="L121" s="220"/>
      <c r="M121" s="220"/>
      <c r="N121" s="164"/>
      <c r="O121" s="226"/>
      <c r="P121" s="164"/>
      <c r="Q121" s="164"/>
      <c r="R121" s="164"/>
      <c r="S121" s="164"/>
      <c r="T121" s="220"/>
      <c r="U121" s="222"/>
      <c r="V121" s="164"/>
      <c r="W121" s="18"/>
      <c r="X121" s="18"/>
      <c r="Y121" s="18"/>
      <c r="Z121" s="18"/>
      <c r="AA121" s="18"/>
      <c r="AB121" s="18"/>
      <c r="AC121" s="18"/>
      <c r="AD121" s="18"/>
      <c r="AE121" s="18"/>
      <c r="AF121" s="18"/>
      <c r="AG121" s="18"/>
      <c r="AH121" s="18"/>
      <c r="AI121" s="18"/>
      <c r="AJ121" s="18"/>
      <c r="AK121" s="164"/>
      <c r="AL121" s="223"/>
      <c r="AM121" s="225"/>
      <c r="AN121" s="224"/>
      <c r="AO121" s="164"/>
      <c r="AP121" s="164"/>
      <c r="AQ121" s="164"/>
      <c r="AR121" s="164"/>
      <c r="AS121" s="164"/>
      <c r="AT121" s="164"/>
      <c r="AU121" s="164"/>
      <c r="AV121" s="164"/>
      <c r="AW121" s="164"/>
      <c r="AX121" s="164"/>
      <c r="AY121" s="164"/>
      <c r="AZ121" s="164"/>
      <c r="BA121" s="164"/>
      <c r="BB121" s="164"/>
      <c r="BC121" s="164"/>
      <c r="BD121" s="164"/>
      <c r="BE121" s="164"/>
      <c r="BF121" s="164"/>
      <c r="BG121" s="164"/>
      <c r="BH121" s="164"/>
      <c r="BI121" s="164"/>
      <c r="BJ121" s="164"/>
      <c r="BK121" s="164"/>
    </row>
    <row r="122" spans="1:63" ht="13.5" customHeight="1">
      <c r="A122" s="219"/>
      <c r="B122" s="216"/>
      <c r="C122" s="18"/>
      <c r="D122" s="216"/>
      <c r="E122" s="18"/>
      <c r="F122" s="164"/>
      <c r="G122" s="164"/>
      <c r="H122" s="164"/>
      <c r="I122" s="164"/>
      <c r="J122" s="164"/>
      <c r="K122" s="164"/>
      <c r="L122" s="220"/>
      <c r="M122" s="220"/>
      <c r="N122" s="164"/>
      <c r="O122" s="226"/>
      <c r="P122" s="164"/>
      <c r="Q122" s="164"/>
      <c r="R122" s="164"/>
      <c r="S122" s="164"/>
      <c r="T122" s="220"/>
      <c r="U122" s="222"/>
      <c r="V122" s="164"/>
      <c r="W122" s="18"/>
      <c r="X122" s="18"/>
      <c r="Y122" s="18"/>
      <c r="Z122" s="18"/>
      <c r="AA122" s="18"/>
      <c r="AB122" s="18"/>
      <c r="AC122" s="18"/>
      <c r="AD122" s="18"/>
      <c r="AE122" s="18"/>
      <c r="AF122" s="18"/>
      <c r="AG122" s="18"/>
      <c r="AH122" s="18"/>
      <c r="AI122" s="18"/>
      <c r="AJ122" s="18"/>
      <c r="AK122" s="164"/>
      <c r="AL122" s="223"/>
      <c r="AM122" s="225"/>
      <c r="AN122" s="224"/>
      <c r="AO122" s="164"/>
      <c r="AP122" s="164"/>
      <c r="AQ122" s="164"/>
      <c r="AR122" s="164"/>
      <c r="AS122" s="164"/>
      <c r="AT122" s="164"/>
      <c r="AU122" s="164"/>
      <c r="AV122" s="164"/>
      <c r="AW122" s="164"/>
      <c r="AX122" s="164"/>
      <c r="AY122" s="164"/>
      <c r="AZ122" s="164"/>
      <c r="BA122" s="164"/>
      <c r="BB122" s="164"/>
      <c r="BC122" s="164"/>
      <c r="BD122" s="164"/>
      <c r="BE122" s="164"/>
      <c r="BF122" s="164"/>
      <c r="BG122" s="164"/>
      <c r="BH122" s="164"/>
      <c r="BI122" s="164"/>
      <c r="BJ122" s="164"/>
      <c r="BK122" s="164"/>
    </row>
    <row r="123" spans="1:63" ht="13.5" customHeight="1">
      <c r="A123" s="219"/>
      <c r="B123" s="216"/>
      <c r="C123" s="18"/>
      <c r="D123" s="216"/>
      <c r="E123" s="18"/>
      <c r="F123" s="164"/>
      <c r="G123" s="164"/>
      <c r="H123" s="164"/>
      <c r="I123" s="164"/>
      <c r="J123" s="164"/>
      <c r="K123" s="164"/>
      <c r="L123" s="220"/>
      <c r="M123" s="220"/>
      <c r="N123" s="164"/>
      <c r="O123" s="226"/>
      <c r="P123" s="164"/>
      <c r="Q123" s="164"/>
      <c r="R123" s="164"/>
      <c r="S123" s="164"/>
      <c r="T123" s="220"/>
      <c r="U123" s="222"/>
      <c r="V123" s="164"/>
      <c r="W123" s="18"/>
      <c r="X123" s="18"/>
      <c r="Y123" s="18"/>
      <c r="Z123" s="18"/>
      <c r="AA123" s="18"/>
      <c r="AB123" s="18"/>
      <c r="AC123" s="18"/>
      <c r="AD123" s="18"/>
      <c r="AE123" s="18"/>
      <c r="AF123" s="18"/>
      <c r="AG123" s="18"/>
      <c r="AH123" s="18"/>
      <c r="AI123" s="18"/>
      <c r="AJ123" s="18"/>
      <c r="AK123" s="164"/>
      <c r="AL123" s="223"/>
      <c r="AM123" s="225"/>
      <c r="AN123" s="224"/>
      <c r="AO123" s="164"/>
      <c r="AP123" s="164"/>
      <c r="AQ123" s="164"/>
      <c r="AR123" s="164"/>
      <c r="AS123" s="164"/>
      <c r="AT123" s="164"/>
      <c r="AU123" s="164"/>
      <c r="AV123" s="164"/>
      <c r="AW123" s="164"/>
      <c r="AX123" s="164"/>
      <c r="AY123" s="164"/>
      <c r="AZ123" s="164"/>
      <c r="BA123" s="164"/>
      <c r="BB123" s="164"/>
      <c r="BC123" s="164"/>
      <c r="BD123" s="164"/>
      <c r="BE123" s="164"/>
      <c r="BF123" s="164"/>
      <c r="BG123" s="164"/>
      <c r="BH123" s="164"/>
      <c r="BI123" s="164"/>
      <c r="BJ123" s="164"/>
      <c r="BK123" s="164"/>
    </row>
    <row r="124" spans="1:63" ht="13.5" customHeight="1">
      <c r="A124" s="219"/>
      <c r="B124" s="216"/>
      <c r="C124" s="18"/>
      <c r="D124" s="216"/>
      <c r="E124" s="18"/>
      <c r="F124" s="164"/>
      <c r="G124" s="164"/>
      <c r="H124" s="164"/>
      <c r="I124" s="164"/>
      <c r="J124" s="164"/>
      <c r="K124" s="164"/>
      <c r="L124" s="220"/>
      <c r="M124" s="220"/>
      <c r="N124" s="164"/>
      <c r="O124" s="226"/>
      <c r="P124" s="164"/>
      <c r="Q124" s="164"/>
      <c r="R124" s="164"/>
      <c r="S124" s="164"/>
      <c r="T124" s="220"/>
      <c r="U124" s="222"/>
      <c r="V124" s="164"/>
      <c r="W124" s="18"/>
      <c r="X124" s="18"/>
      <c r="Y124" s="18"/>
      <c r="Z124" s="18"/>
      <c r="AA124" s="18"/>
      <c r="AB124" s="18"/>
      <c r="AC124" s="18"/>
      <c r="AD124" s="18"/>
      <c r="AE124" s="18"/>
      <c r="AF124" s="18"/>
      <c r="AG124" s="18"/>
      <c r="AH124" s="18"/>
      <c r="AI124" s="18"/>
      <c r="AJ124" s="18"/>
      <c r="AK124" s="164"/>
      <c r="AL124" s="223"/>
      <c r="AM124" s="225"/>
      <c r="AN124" s="224"/>
      <c r="AO124" s="164"/>
      <c r="AP124" s="164"/>
      <c r="AQ124" s="164"/>
      <c r="AR124" s="164"/>
      <c r="AS124" s="164"/>
      <c r="AT124" s="164"/>
      <c r="AU124" s="164"/>
      <c r="AV124" s="164"/>
      <c r="AW124" s="164"/>
      <c r="AX124" s="164"/>
      <c r="AY124" s="164"/>
      <c r="AZ124" s="164"/>
      <c r="BA124" s="164"/>
      <c r="BB124" s="164"/>
      <c r="BC124" s="164"/>
      <c r="BD124" s="164"/>
      <c r="BE124" s="164"/>
      <c r="BF124" s="164"/>
      <c r="BG124" s="164"/>
      <c r="BH124" s="164"/>
      <c r="BI124" s="164"/>
      <c r="BJ124" s="164"/>
      <c r="BK124" s="164"/>
    </row>
    <row r="125" spans="1:63" ht="13.5" customHeight="1">
      <c r="A125" s="219"/>
      <c r="B125" s="216"/>
      <c r="C125" s="18"/>
      <c r="D125" s="216"/>
      <c r="E125" s="18"/>
      <c r="F125" s="164"/>
      <c r="G125" s="164"/>
      <c r="H125" s="164"/>
      <c r="I125" s="164"/>
      <c r="J125" s="164"/>
      <c r="K125" s="164"/>
      <c r="L125" s="220"/>
      <c r="M125" s="220"/>
      <c r="N125" s="164"/>
      <c r="O125" s="226"/>
      <c r="P125" s="164"/>
      <c r="Q125" s="164"/>
      <c r="R125" s="164"/>
      <c r="S125" s="164"/>
      <c r="T125" s="220"/>
      <c r="U125" s="222"/>
      <c r="V125" s="164"/>
      <c r="W125" s="18"/>
      <c r="X125" s="18"/>
      <c r="Y125" s="18"/>
      <c r="Z125" s="18"/>
      <c r="AA125" s="18"/>
      <c r="AB125" s="18"/>
      <c r="AC125" s="18"/>
      <c r="AD125" s="18"/>
      <c r="AE125" s="18"/>
      <c r="AF125" s="18"/>
      <c r="AG125" s="18"/>
      <c r="AH125" s="18"/>
      <c r="AI125" s="18"/>
      <c r="AJ125" s="18"/>
      <c r="AK125" s="164"/>
      <c r="AL125" s="223"/>
      <c r="AM125" s="225"/>
      <c r="AN125" s="224"/>
      <c r="AO125" s="164"/>
      <c r="AP125" s="164"/>
      <c r="AQ125" s="164"/>
      <c r="AR125" s="164"/>
      <c r="AS125" s="164"/>
      <c r="AT125" s="164"/>
      <c r="AU125" s="164"/>
      <c r="AV125" s="164"/>
      <c r="AW125" s="164"/>
      <c r="AX125" s="164"/>
      <c r="AY125" s="164"/>
      <c r="AZ125" s="164"/>
      <c r="BA125" s="164"/>
      <c r="BB125" s="164"/>
      <c r="BC125" s="164"/>
      <c r="BD125" s="164"/>
      <c r="BE125" s="164"/>
      <c r="BF125" s="164"/>
      <c r="BG125" s="164"/>
      <c r="BH125" s="164"/>
      <c r="BI125" s="164"/>
      <c r="BJ125" s="164"/>
      <c r="BK125" s="164"/>
    </row>
    <row r="126" spans="1:63" ht="13.5" customHeight="1">
      <c r="A126" s="219"/>
      <c r="B126" s="216"/>
      <c r="C126" s="18"/>
      <c r="D126" s="216"/>
      <c r="E126" s="18"/>
      <c r="F126" s="164"/>
      <c r="G126" s="164"/>
      <c r="H126" s="164"/>
      <c r="I126" s="164"/>
      <c r="J126" s="164"/>
      <c r="K126" s="164"/>
      <c r="L126" s="220"/>
      <c r="M126" s="220"/>
      <c r="N126" s="164"/>
      <c r="O126" s="226"/>
      <c r="P126" s="164"/>
      <c r="Q126" s="164"/>
      <c r="R126" s="164"/>
      <c r="S126" s="164"/>
      <c r="T126" s="220"/>
      <c r="U126" s="222"/>
      <c r="V126" s="164"/>
      <c r="W126" s="18"/>
      <c r="X126" s="18"/>
      <c r="Y126" s="18"/>
      <c r="Z126" s="18"/>
      <c r="AA126" s="18"/>
      <c r="AB126" s="18"/>
      <c r="AC126" s="18"/>
      <c r="AD126" s="18"/>
      <c r="AE126" s="18"/>
      <c r="AF126" s="18"/>
      <c r="AG126" s="18"/>
      <c r="AH126" s="18"/>
      <c r="AI126" s="18"/>
      <c r="AJ126" s="18"/>
      <c r="AK126" s="164"/>
      <c r="AL126" s="223"/>
      <c r="AM126" s="225"/>
      <c r="AN126" s="224"/>
      <c r="AO126" s="164"/>
      <c r="AP126" s="164"/>
      <c r="AQ126" s="164"/>
      <c r="AR126" s="164"/>
      <c r="AS126" s="164"/>
      <c r="AT126" s="164"/>
      <c r="AU126" s="164"/>
      <c r="AV126" s="164"/>
      <c r="AW126" s="164"/>
      <c r="AX126" s="164"/>
      <c r="AY126" s="164"/>
      <c r="AZ126" s="164"/>
      <c r="BA126" s="164"/>
      <c r="BB126" s="164"/>
      <c r="BC126" s="164"/>
      <c r="BD126" s="164"/>
      <c r="BE126" s="164"/>
      <c r="BF126" s="164"/>
      <c r="BG126" s="164"/>
      <c r="BH126" s="164"/>
      <c r="BI126" s="164"/>
      <c r="BJ126" s="164"/>
      <c r="BK126" s="164"/>
    </row>
    <row r="127" spans="1:63" ht="13.5" customHeight="1">
      <c r="A127" s="219"/>
      <c r="B127" s="216"/>
      <c r="C127" s="18"/>
      <c r="D127" s="216"/>
      <c r="E127" s="18"/>
      <c r="F127" s="164"/>
      <c r="G127" s="164"/>
      <c r="H127" s="164"/>
      <c r="I127" s="164"/>
      <c r="J127" s="164"/>
      <c r="K127" s="164"/>
      <c r="L127" s="220"/>
      <c r="M127" s="220"/>
      <c r="N127" s="164"/>
      <c r="O127" s="226"/>
      <c r="P127" s="164"/>
      <c r="Q127" s="164"/>
      <c r="R127" s="164"/>
      <c r="S127" s="164"/>
      <c r="T127" s="220"/>
      <c r="U127" s="222"/>
      <c r="V127" s="164"/>
      <c r="W127" s="18"/>
      <c r="X127" s="18"/>
      <c r="Y127" s="18"/>
      <c r="Z127" s="18"/>
      <c r="AA127" s="18"/>
      <c r="AB127" s="18"/>
      <c r="AC127" s="18"/>
      <c r="AD127" s="18"/>
      <c r="AE127" s="18"/>
      <c r="AF127" s="18"/>
      <c r="AG127" s="18"/>
      <c r="AH127" s="18"/>
      <c r="AI127" s="18"/>
      <c r="AJ127" s="18"/>
      <c r="AK127" s="164"/>
      <c r="AL127" s="223"/>
      <c r="AM127" s="225"/>
      <c r="AN127" s="22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row>
    <row r="128" spans="1:63" ht="13.5" customHeight="1">
      <c r="A128" s="219"/>
      <c r="B128" s="216"/>
      <c r="C128" s="18"/>
      <c r="D128" s="216"/>
      <c r="E128" s="18"/>
      <c r="F128" s="164"/>
      <c r="G128" s="164"/>
      <c r="H128" s="164"/>
      <c r="I128" s="164"/>
      <c r="J128" s="164"/>
      <c r="K128" s="164"/>
      <c r="L128" s="220"/>
      <c r="M128" s="220"/>
      <c r="N128" s="164"/>
      <c r="O128" s="226"/>
      <c r="P128" s="164"/>
      <c r="Q128" s="164"/>
      <c r="R128" s="164"/>
      <c r="S128" s="164"/>
      <c r="T128" s="220"/>
      <c r="U128" s="222"/>
      <c r="V128" s="164"/>
      <c r="W128" s="18"/>
      <c r="X128" s="18"/>
      <c r="Y128" s="18"/>
      <c r="Z128" s="18"/>
      <c r="AA128" s="18"/>
      <c r="AB128" s="18"/>
      <c r="AC128" s="18"/>
      <c r="AD128" s="18"/>
      <c r="AE128" s="18"/>
      <c r="AF128" s="18"/>
      <c r="AG128" s="18"/>
      <c r="AH128" s="18"/>
      <c r="AI128" s="18"/>
      <c r="AJ128" s="18"/>
      <c r="AK128" s="164"/>
      <c r="AL128" s="223"/>
      <c r="AM128" s="225"/>
      <c r="AN128" s="22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row>
    <row r="129" spans="1:63" ht="13.5" customHeight="1">
      <c r="A129" s="219"/>
      <c r="B129" s="216"/>
      <c r="C129" s="18"/>
      <c r="D129" s="216"/>
      <c r="E129" s="18"/>
      <c r="F129" s="164"/>
      <c r="G129" s="164"/>
      <c r="H129" s="164"/>
      <c r="I129" s="164"/>
      <c r="J129" s="164"/>
      <c r="K129" s="164"/>
      <c r="L129" s="220"/>
      <c r="M129" s="220"/>
      <c r="N129" s="164"/>
      <c r="O129" s="226"/>
      <c r="P129" s="164"/>
      <c r="Q129" s="164"/>
      <c r="R129" s="164"/>
      <c r="S129" s="164"/>
      <c r="T129" s="220"/>
      <c r="U129" s="222"/>
      <c r="V129" s="164"/>
      <c r="W129" s="18"/>
      <c r="X129" s="18"/>
      <c r="Y129" s="18"/>
      <c r="Z129" s="18"/>
      <c r="AA129" s="18"/>
      <c r="AB129" s="18"/>
      <c r="AC129" s="18"/>
      <c r="AD129" s="18"/>
      <c r="AE129" s="18"/>
      <c r="AF129" s="18"/>
      <c r="AG129" s="18"/>
      <c r="AH129" s="18"/>
      <c r="AI129" s="18"/>
      <c r="AJ129" s="18"/>
      <c r="AK129" s="164"/>
      <c r="AL129" s="223"/>
      <c r="AM129" s="225"/>
      <c r="AN129" s="22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row>
    <row r="130" spans="1:63" ht="13.5" customHeight="1">
      <c r="A130" s="219"/>
      <c r="B130" s="216"/>
      <c r="C130" s="18"/>
      <c r="D130" s="216"/>
      <c r="E130" s="18"/>
      <c r="F130" s="164"/>
      <c r="G130" s="164"/>
      <c r="H130" s="164"/>
      <c r="I130" s="164"/>
      <c r="J130" s="164"/>
      <c r="K130" s="164"/>
      <c r="L130" s="220"/>
      <c r="M130" s="220"/>
      <c r="N130" s="164"/>
      <c r="O130" s="226"/>
      <c r="P130" s="164"/>
      <c r="Q130" s="164"/>
      <c r="R130" s="164"/>
      <c r="S130" s="164"/>
      <c r="T130" s="220"/>
      <c r="U130" s="222"/>
      <c r="V130" s="164"/>
      <c r="W130" s="18"/>
      <c r="X130" s="18"/>
      <c r="Y130" s="18"/>
      <c r="Z130" s="18"/>
      <c r="AA130" s="18"/>
      <c r="AB130" s="18"/>
      <c r="AC130" s="18"/>
      <c r="AD130" s="18"/>
      <c r="AE130" s="18"/>
      <c r="AF130" s="18"/>
      <c r="AG130" s="18"/>
      <c r="AH130" s="18"/>
      <c r="AI130" s="18"/>
      <c r="AJ130" s="18"/>
      <c r="AK130" s="164"/>
      <c r="AL130" s="223"/>
      <c r="AM130" s="225"/>
      <c r="AN130" s="22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row>
    <row r="131" spans="1:63" ht="13.5" customHeight="1">
      <c r="A131" s="219"/>
      <c r="B131" s="216"/>
      <c r="C131" s="18"/>
      <c r="D131" s="216"/>
      <c r="E131" s="18"/>
      <c r="F131" s="164"/>
      <c r="G131" s="164"/>
      <c r="H131" s="164"/>
      <c r="I131" s="164"/>
      <c r="J131" s="164"/>
      <c r="K131" s="164"/>
      <c r="L131" s="220"/>
      <c r="M131" s="220"/>
      <c r="N131" s="164"/>
      <c r="O131" s="226"/>
      <c r="P131" s="164"/>
      <c r="Q131" s="164"/>
      <c r="R131" s="164"/>
      <c r="S131" s="164"/>
      <c r="T131" s="220"/>
      <c r="U131" s="222"/>
      <c r="V131" s="164"/>
      <c r="W131" s="18"/>
      <c r="X131" s="18"/>
      <c r="Y131" s="18"/>
      <c r="Z131" s="18"/>
      <c r="AA131" s="18"/>
      <c r="AB131" s="18"/>
      <c r="AC131" s="18"/>
      <c r="AD131" s="18"/>
      <c r="AE131" s="18"/>
      <c r="AF131" s="18"/>
      <c r="AG131" s="18"/>
      <c r="AH131" s="18"/>
      <c r="AI131" s="18"/>
      <c r="AJ131" s="18"/>
      <c r="AK131" s="164"/>
      <c r="AL131" s="223"/>
      <c r="AM131" s="225"/>
      <c r="AN131" s="22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row>
    <row r="132" spans="1:63" ht="13.5" customHeight="1">
      <c r="A132" s="219"/>
      <c r="B132" s="216"/>
      <c r="C132" s="18"/>
      <c r="D132" s="216"/>
      <c r="E132" s="18"/>
      <c r="F132" s="164"/>
      <c r="G132" s="164"/>
      <c r="H132" s="164"/>
      <c r="I132" s="164"/>
      <c r="J132" s="164"/>
      <c r="K132" s="164"/>
      <c r="L132" s="220"/>
      <c r="M132" s="220"/>
      <c r="N132" s="164"/>
      <c r="O132" s="226"/>
      <c r="P132" s="164"/>
      <c r="Q132" s="164"/>
      <c r="R132" s="164"/>
      <c r="S132" s="164"/>
      <c r="T132" s="220"/>
      <c r="U132" s="222"/>
      <c r="V132" s="164"/>
      <c r="W132" s="18"/>
      <c r="X132" s="18"/>
      <c r="Y132" s="18"/>
      <c r="Z132" s="18"/>
      <c r="AA132" s="18"/>
      <c r="AB132" s="18"/>
      <c r="AC132" s="18"/>
      <c r="AD132" s="18"/>
      <c r="AE132" s="18"/>
      <c r="AF132" s="18"/>
      <c r="AG132" s="18"/>
      <c r="AH132" s="18"/>
      <c r="AI132" s="18"/>
      <c r="AJ132" s="18"/>
      <c r="AK132" s="164"/>
      <c r="AL132" s="223"/>
      <c r="AM132" s="225"/>
      <c r="AN132" s="22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row>
    <row r="133" spans="1:63" ht="13.5" customHeight="1">
      <c r="A133" s="219"/>
      <c r="B133" s="216"/>
      <c r="C133" s="18"/>
      <c r="D133" s="216"/>
      <c r="E133" s="18"/>
      <c r="F133" s="164"/>
      <c r="G133" s="164"/>
      <c r="H133" s="164"/>
      <c r="I133" s="164"/>
      <c r="J133" s="164"/>
      <c r="K133" s="164"/>
      <c r="L133" s="220"/>
      <c r="M133" s="220"/>
      <c r="N133" s="164"/>
      <c r="O133" s="226"/>
      <c r="P133" s="164"/>
      <c r="Q133" s="164"/>
      <c r="R133" s="164"/>
      <c r="S133" s="164"/>
      <c r="T133" s="220"/>
      <c r="U133" s="222"/>
      <c r="V133" s="164"/>
      <c r="W133" s="18"/>
      <c r="X133" s="18"/>
      <c r="Y133" s="18"/>
      <c r="Z133" s="18"/>
      <c r="AA133" s="18"/>
      <c r="AB133" s="18"/>
      <c r="AC133" s="18"/>
      <c r="AD133" s="18"/>
      <c r="AE133" s="18"/>
      <c r="AF133" s="18"/>
      <c r="AG133" s="18"/>
      <c r="AH133" s="18"/>
      <c r="AI133" s="18"/>
      <c r="AJ133" s="18"/>
      <c r="AK133" s="164"/>
      <c r="AL133" s="223"/>
      <c r="AM133" s="225"/>
      <c r="AN133" s="22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row>
    <row r="134" spans="1:63" ht="13.5" customHeight="1">
      <c r="A134" s="219"/>
      <c r="B134" s="216"/>
      <c r="C134" s="18"/>
      <c r="D134" s="216"/>
      <c r="E134" s="18"/>
      <c r="F134" s="164"/>
      <c r="G134" s="164"/>
      <c r="H134" s="164"/>
      <c r="I134" s="164"/>
      <c r="J134" s="164"/>
      <c r="K134" s="164"/>
      <c r="L134" s="220"/>
      <c r="M134" s="220"/>
      <c r="N134" s="164"/>
      <c r="O134" s="226"/>
      <c r="P134" s="164"/>
      <c r="Q134" s="164"/>
      <c r="R134" s="164"/>
      <c r="S134" s="164"/>
      <c r="T134" s="220"/>
      <c r="U134" s="222"/>
      <c r="V134" s="164"/>
      <c r="W134" s="18"/>
      <c r="X134" s="18"/>
      <c r="Y134" s="18"/>
      <c r="Z134" s="18"/>
      <c r="AA134" s="18"/>
      <c r="AB134" s="18"/>
      <c r="AC134" s="18"/>
      <c r="AD134" s="18"/>
      <c r="AE134" s="18"/>
      <c r="AF134" s="18"/>
      <c r="AG134" s="18"/>
      <c r="AH134" s="18"/>
      <c r="AI134" s="18"/>
      <c r="AJ134" s="18"/>
      <c r="AK134" s="164"/>
      <c r="AL134" s="223"/>
      <c r="AM134" s="225"/>
      <c r="AN134" s="22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row>
    <row r="135" spans="1:63" ht="13.5" customHeight="1">
      <c r="A135" s="219"/>
      <c r="B135" s="216"/>
      <c r="C135" s="18"/>
      <c r="D135" s="216"/>
      <c r="E135" s="18"/>
      <c r="F135" s="164"/>
      <c r="G135" s="164"/>
      <c r="H135" s="164"/>
      <c r="I135" s="164"/>
      <c r="J135" s="164"/>
      <c r="K135" s="164"/>
      <c r="L135" s="220"/>
      <c r="M135" s="220"/>
      <c r="N135" s="164"/>
      <c r="O135" s="226"/>
      <c r="P135" s="164"/>
      <c r="Q135" s="164"/>
      <c r="R135" s="164"/>
      <c r="S135" s="164"/>
      <c r="T135" s="220"/>
      <c r="U135" s="222"/>
      <c r="V135" s="164"/>
      <c r="W135" s="18"/>
      <c r="X135" s="18"/>
      <c r="Y135" s="18"/>
      <c r="Z135" s="18"/>
      <c r="AA135" s="18"/>
      <c r="AB135" s="18"/>
      <c r="AC135" s="18"/>
      <c r="AD135" s="18"/>
      <c r="AE135" s="18"/>
      <c r="AF135" s="18"/>
      <c r="AG135" s="18"/>
      <c r="AH135" s="18"/>
      <c r="AI135" s="18"/>
      <c r="AJ135" s="18"/>
      <c r="AK135" s="164"/>
      <c r="AL135" s="223"/>
      <c r="AM135" s="225"/>
      <c r="AN135" s="22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row>
    <row r="136" spans="1:63" ht="13.5" customHeight="1">
      <c r="A136" s="219"/>
      <c r="B136" s="216"/>
      <c r="C136" s="18"/>
      <c r="D136" s="216"/>
      <c r="E136" s="18"/>
      <c r="F136" s="164"/>
      <c r="G136" s="164"/>
      <c r="H136" s="164"/>
      <c r="I136" s="164"/>
      <c r="J136" s="164"/>
      <c r="K136" s="164"/>
      <c r="L136" s="220"/>
      <c r="M136" s="220"/>
      <c r="N136" s="164"/>
      <c r="O136" s="226"/>
      <c r="P136" s="164"/>
      <c r="Q136" s="164"/>
      <c r="R136" s="164"/>
      <c r="S136" s="164"/>
      <c r="T136" s="220"/>
      <c r="U136" s="222"/>
      <c r="V136" s="164"/>
      <c r="W136" s="18"/>
      <c r="X136" s="18"/>
      <c r="Y136" s="18"/>
      <c r="Z136" s="18"/>
      <c r="AA136" s="18"/>
      <c r="AB136" s="18"/>
      <c r="AC136" s="18"/>
      <c r="AD136" s="18"/>
      <c r="AE136" s="18"/>
      <c r="AF136" s="18"/>
      <c r="AG136" s="18"/>
      <c r="AH136" s="18"/>
      <c r="AI136" s="18"/>
      <c r="AJ136" s="18"/>
      <c r="AK136" s="164"/>
      <c r="AL136" s="223"/>
      <c r="AM136" s="225"/>
      <c r="AN136" s="22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row>
    <row r="137" spans="1:63" ht="13.5" customHeight="1">
      <c r="A137" s="219"/>
      <c r="B137" s="216"/>
      <c r="C137" s="18"/>
      <c r="D137" s="216"/>
      <c r="E137" s="18"/>
      <c r="F137" s="164"/>
      <c r="G137" s="164"/>
      <c r="H137" s="164"/>
      <c r="I137" s="164"/>
      <c r="J137" s="164"/>
      <c r="K137" s="164"/>
      <c r="L137" s="220"/>
      <c r="M137" s="220"/>
      <c r="N137" s="164"/>
      <c r="O137" s="226"/>
      <c r="P137" s="164"/>
      <c r="Q137" s="164"/>
      <c r="R137" s="164"/>
      <c r="S137" s="164"/>
      <c r="T137" s="220"/>
      <c r="U137" s="222"/>
      <c r="V137" s="164"/>
      <c r="W137" s="18"/>
      <c r="X137" s="18"/>
      <c r="Y137" s="18"/>
      <c r="Z137" s="18"/>
      <c r="AA137" s="18"/>
      <c r="AB137" s="18"/>
      <c r="AC137" s="18"/>
      <c r="AD137" s="18"/>
      <c r="AE137" s="18"/>
      <c r="AF137" s="18"/>
      <c r="AG137" s="18"/>
      <c r="AH137" s="18"/>
      <c r="AI137" s="18"/>
      <c r="AJ137" s="18"/>
      <c r="AK137" s="164"/>
      <c r="AL137" s="223"/>
      <c r="AM137" s="225"/>
      <c r="AN137" s="22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row>
    <row r="138" spans="1:63" ht="13.5" customHeight="1">
      <c r="A138" s="219"/>
      <c r="B138" s="216"/>
      <c r="C138" s="18"/>
      <c r="D138" s="216"/>
      <c r="E138" s="18"/>
      <c r="F138" s="164"/>
      <c r="G138" s="164"/>
      <c r="H138" s="164"/>
      <c r="I138" s="164"/>
      <c r="J138" s="164"/>
      <c r="K138" s="164"/>
      <c r="L138" s="220"/>
      <c r="M138" s="220"/>
      <c r="N138" s="164"/>
      <c r="O138" s="226"/>
      <c r="P138" s="164"/>
      <c r="Q138" s="164"/>
      <c r="R138" s="164"/>
      <c r="S138" s="164"/>
      <c r="T138" s="220"/>
      <c r="U138" s="222"/>
      <c r="V138" s="164"/>
      <c r="W138" s="18"/>
      <c r="X138" s="18"/>
      <c r="Y138" s="18"/>
      <c r="Z138" s="18"/>
      <c r="AA138" s="18"/>
      <c r="AB138" s="18"/>
      <c r="AC138" s="18"/>
      <c r="AD138" s="18"/>
      <c r="AE138" s="18"/>
      <c r="AF138" s="18"/>
      <c r="AG138" s="18"/>
      <c r="AH138" s="18"/>
      <c r="AI138" s="18"/>
      <c r="AJ138" s="18"/>
      <c r="AK138" s="164"/>
      <c r="AL138" s="223"/>
      <c r="AM138" s="225"/>
      <c r="AN138" s="22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row>
    <row r="139" spans="1:63" ht="13.5" customHeight="1">
      <c r="A139" s="219"/>
      <c r="B139" s="216"/>
      <c r="C139" s="18"/>
      <c r="D139" s="216"/>
      <c r="E139" s="18"/>
      <c r="F139" s="164"/>
      <c r="G139" s="164"/>
      <c r="H139" s="164"/>
      <c r="I139" s="164"/>
      <c r="J139" s="164"/>
      <c r="K139" s="164"/>
      <c r="L139" s="220"/>
      <c r="M139" s="220"/>
      <c r="N139" s="164"/>
      <c r="O139" s="226"/>
      <c r="P139" s="164"/>
      <c r="Q139" s="164"/>
      <c r="R139" s="164"/>
      <c r="S139" s="164"/>
      <c r="T139" s="220"/>
      <c r="U139" s="222"/>
      <c r="V139" s="164"/>
      <c r="W139" s="18"/>
      <c r="X139" s="18"/>
      <c r="Y139" s="18"/>
      <c r="Z139" s="18"/>
      <c r="AA139" s="18"/>
      <c r="AB139" s="18"/>
      <c r="AC139" s="18"/>
      <c r="AD139" s="18"/>
      <c r="AE139" s="18"/>
      <c r="AF139" s="18"/>
      <c r="AG139" s="18"/>
      <c r="AH139" s="18"/>
      <c r="AI139" s="18"/>
      <c r="AJ139" s="18"/>
      <c r="AK139" s="164"/>
      <c r="AL139" s="223"/>
      <c r="AM139" s="225"/>
      <c r="AN139" s="22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row>
    <row r="140" spans="1:63" ht="13.5" customHeight="1">
      <c r="A140" s="219"/>
      <c r="B140" s="216"/>
      <c r="C140" s="18"/>
      <c r="D140" s="216"/>
      <c r="E140" s="18"/>
      <c r="F140" s="164"/>
      <c r="G140" s="164"/>
      <c r="H140" s="164"/>
      <c r="I140" s="164"/>
      <c r="J140" s="164"/>
      <c r="K140" s="164"/>
      <c r="L140" s="220"/>
      <c r="M140" s="220"/>
      <c r="N140" s="164"/>
      <c r="O140" s="226"/>
      <c r="P140" s="164"/>
      <c r="Q140" s="164"/>
      <c r="R140" s="164"/>
      <c r="S140" s="164"/>
      <c r="T140" s="220"/>
      <c r="U140" s="222"/>
      <c r="V140" s="164"/>
      <c r="W140" s="18"/>
      <c r="X140" s="18"/>
      <c r="Y140" s="18"/>
      <c r="Z140" s="18"/>
      <c r="AA140" s="18"/>
      <c r="AB140" s="18"/>
      <c r="AC140" s="18"/>
      <c r="AD140" s="18"/>
      <c r="AE140" s="18"/>
      <c r="AF140" s="18"/>
      <c r="AG140" s="18"/>
      <c r="AH140" s="18"/>
      <c r="AI140" s="18"/>
      <c r="AJ140" s="18"/>
      <c r="AK140" s="164"/>
      <c r="AL140" s="223"/>
      <c r="AM140" s="225"/>
      <c r="AN140" s="224"/>
      <c r="AO140" s="164"/>
      <c r="AP140" s="164"/>
      <c r="AQ140" s="164"/>
      <c r="AR140" s="164"/>
      <c r="AS140" s="164"/>
      <c r="AT140" s="164"/>
      <c r="AU140" s="164"/>
      <c r="AV140" s="164"/>
      <c r="AW140" s="164"/>
      <c r="AX140" s="164"/>
      <c r="AY140" s="164"/>
      <c r="AZ140" s="164"/>
      <c r="BA140" s="164"/>
      <c r="BB140" s="164"/>
      <c r="BC140" s="164"/>
      <c r="BD140" s="164"/>
      <c r="BE140" s="164"/>
      <c r="BF140" s="164"/>
      <c r="BG140" s="164"/>
      <c r="BH140" s="164"/>
      <c r="BI140" s="164"/>
      <c r="BJ140" s="164"/>
      <c r="BK140" s="164"/>
    </row>
    <row r="141" spans="1:63" ht="13.5" customHeight="1">
      <c r="A141" s="219"/>
      <c r="B141" s="216"/>
      <c r="C141" s="18"/>
      <c r="D141" s="216"/>
      <c r="E141" s="18"/>
      <c r="F141" s="164"/>
      <c r="G141" s="164"/>
      <c r="H141" s="164"/>
      <c r="I141" s="164"/>
      <c r="J141" s="164"/>
      <c r="K141" s="164"/>
      <c r="L141" s="220"/>
      <c r="M141" s="220"/>
      <c r="N141" s="164"/>
      <c r="O141" s="226"/>
      <c r="P141" s="164"/>
      <c r="Q141" s="164"/>
      <c r="R141" s="164"/>
      <c r="S141" s="164"/>
      <c r="T141" s="220"/>
      <c r="U141" s="222"/>
      <c r="V141" s="164"/>
      <c r="W141" s="18"/>
      <c r="X141" s="18"/>
      <c r="Y141" s="18"/>
      <c r="Z141" s="18"/>
      <c r="AA141" s="18"/>
      <c r="AB141" s="18"/>
      <c r="AC141" s="18"/>
      <c r="AD141" s="18"/>
      <c r="AE141" s="18"/>
      <c r="AF141" s="18"/>
      <c r="AG141" s="18"/>
      <c r="AH141" s="18"/>
      <c r="AI141" s="18"/>
      <c r="AJ141" s="18"/>
      <c r="AK141" s="164"/>
      <c r="AL141" s="223"/>
      <c r="AM141" s="225"/>
      <c r="AN141" s="22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row>
    <row r="142" spans="1:63" ht="13.5" customHeight="1">
      <c r="A142" s="219"/>
      <c r="B142" s="216"/>
      <c r="C142" s="18"/>
      <c r="D142" s="216"/>
      <c r="E142" s="18"/>
      <c r="F142" s="164"/>
      <c r="G142" s="164"/>
      <c r="H142" s="164"/>
      <c r="I142" s="164"/>
      <c r="J142" s="164"/>
      <c r="K142" s="164"/>
      <c r="L142" s="220"/>
      <c r="M142" s="220"/>
      <c r="N142" s="164"/>
      <c r="O142" s="226"/>
      <c r="P142" s="164"/>
      <c r="Q142" s="164"/>
      <c r="R142" s="164"/>
      <c r="S142" s="164"/>
      <c r="T142" s="220"/>
      <c r="U142" s="222"/>
      <c r="V142" s="164"/>
      <c r="W142" s="18"/>
      <c r="X142" s="18"/>
      <c r="Y142" s="18"/>
      <c r="Z142" s="18"/>
      <c r="AA142" s="18"/>
      <c r="AB142" s="18"/>
      <c r="AC142" s="18"/>
      <c r="AD142" s="18"/>
      <c r="AE142" s="18"/>
      <c r="AF142" s="18"/>
      <c r="AG142" s="18"/>
      <c r="AH142" s="18"/>
      <c r="AI142" s="18"/>
      <c r="AJ142" s="18"/>
      <c r="AK142" s="164"/>
      <c r="AL142" s="223"/>
      <c r="AM142" s="225"/>
      <c r="AN142" s="22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row>
    <row r="143" spans="1:63" ht="13.5" customHeight="1">
      <c r="A143" s="219"/>
      <c r="B143" s="216"/>
      <c r="C143" s="18"/>
      <c r="D143" s="216"/>
      <c r="E143" s="18"/>
      <c r="F143" s="164"/>
      <c r="G143" s="164"/>
      <c r="H143" s="164"/>
      <c r="I143" s="164"/>
      <c r="J143" s="164"/>
      <c r="K143" s="164"/>
      <c r="L143" s="220"/>
      <c r="M143" s="220"/>
      <c r="N143" s="164"/>
      <c r="O143" s="226"/>
      <c r="P143" s="164"/>
      <c r="Q143" s="164"/>
      <c r="R143" s="164"/>
      <c r="S143" s="164"/>
      <c r="T143" s="220"/>
      <c r="U143" s="222"/>
      <c r="V143" s="164"/>
      <c r="W143" s="18"/>
      <c r="X143" s="18"/>
      <c r="Y143" s="18"/>
      <c r="Z143" s="18"/>
      <c r="AA143" s="18"/>
      <c r="AB143" s="18"/>
      <c r="AC143" s="18"/>
      <c r="AD143" s="18"/>
      <c r="AE143" s="18"/>
      <c r="AF143" s="18"/>
      <c r="AG143" s="18"/>
      <c r="AH143" s="18"/>
      <c r="AI143" s="18"/>
      <c r="AJ143" s="18"/>
      <c r="AK143" s="164"/>
      <c r="AL143" s="223"/>
      <c r="AM143" s="225"/>
      <c r="AN143" s="224"/>
      <c r="AO143" s="164"/>
      <c r="AP143" s="164"/>
      <c r="AQ143" s="164"/>
      <c r="AR143" s="164"/>
      <c r="AS143" s="164"/>
      <c r="AT143" s="164"/>
      <c r="AU143" s="164"/>
      <c r="AV143" s="164"/>
      <c r="AW143" s="164"/>
      <c r="AX143" s="164"/>
      <c r="AY143" s="164"/>
      <c r="AZ143" s="164"/>
      <c r="BA143" s="164"/>
      <c r="BB143" s="164"/>
      <c r="BC143" s="164"/>
      <c r="BD143" s="164"/>
      <c r="BE143" s="164"/>
      <c r="BF143" s="164"/>
      <c r="BG143" s="164"/>
      <c r="BH143" s="164"/>
      <c r="BI143" s="164"/>
      <c r="BJ143" s="164"/>
      <c r="BK143" s="164"/>
    </row>
    <row r="144" spans="1:63" ht="13.5" customHeight="1">
      <c r="A144" s="219"/>
      <c r="B144" s="216"/>
      <c r="C144" s="18"/>
      <c r="D144" s="216"/>
      <c r="E144" s="18"/>
      <c r="F144" s="164"/>
      <c r="G144" s="164"/>
      <c r="H144" s="164"/>
      <c r="I144" s="164"/>
      <c r="J144" s="164"/>
      <c r="K144" s="164"/>
      <c r="L144" s="220"/>
      <c r="M144" s="220"/>
      <c r="N144" s="164"/>
      <c r="O144" s="226"/>
      <c r="P144" s="164"/>
      <c r="Q144" s="164"/>
      <c r="R144" s="164"/>
      <c r="S144" s="164"/>
      <c r="T144" s="220"/>
      <c r="U144" s="222"/>
      <c r="V144" s="164"/>
      <c r="W144" s="18"/>
      <c r="X144" s="18"/>
      <c r="Y144" s="18"/>
      <c r="Z144" s="18"/>
      <c r="AA144" s="18"/>
      <c r="AB144" s="18"/>
      <c r="AC144" s="18"/>
      <c r="AD144" s="18"/>
      <c r="AE144" s="18"/>
      <c r="AF144" s="18"/>
      <c r="AG144" s="18"/>
      <c r="AH144" s="18"/>
      <c r="AI144" s="18"/>
      <c r="AJ144" s="18"/>
      <c r="AK144" s="164"/>
      <c r="AL144" s="223"/>
      <c r="AM144" s="225"/>
      <c r="AN144" s="224"/>
      <c r="AO144" s="164"/>
      <c r="AP144" s="164"/>
      <c r="AQ144" s="164"/>
      <c r="AR144" s="164"/>
      <c r="AS144" s="164"/>
      <c r="AT144" s="164"/>
      <c r="AU144" s="164"/>
      <c r="AV144" s="164"/>
      <c r="AW144" s="164"/>
      <c r="AX144" s="164"/>
      <c r="AY144" s="164"/>
      <c r="AZ144" s="164"/>
      <c r="BA144" s="164"/>
      <c r="BB144" s="164"/>
      <c r="BC144" s="164"/>
      <c r="BD144" s="164"/>
      <c r="BE144" s="164"/>
      <c r="BF144" s="164"/>
      <c r="BG144" s="164"/>
      <c r="BH144" s="164"/>
      <c r="BI144" s="164"/>
      <c r="BJ144" s="164"/>
      <c r="BK144" s="164"/>
    </row>
    <row r="145" spans="1:63" ht="13.5" customHeight="1">
      <c r="A145" s="219"/>
      <c r="B145" s="216"/>
      <c r="C145" s="18"/>
      <c r="D145" s="216"/>
      <c r="E145" s="18"/>
      <c r="F145" s="164"/>
      <c r="G145" s="164"/>
      <c r="H145" s="164"/>
      <c r="I145" s="164"/>
      <c r="J145" s="164"/>
      <c r="K145" s="164"/>
      <c r="L145" s="220"/>
      <c r="M145" s="220"/>
      <c r="N145" s="164"/>
      <c r="O145" s="226"/>
      <c r="P145" s="164"/>
      <c r="Q145" s="164"/>
      <c r="R145" s="164"/>
      <c r="S145" s="164"/>
      <c r="T145" s="220"/>
      <c r="U145" s="222"/>
      <c r="V145" s="164"/>
      <c r="W145" s="18"/>
      <c r="X145" s="18"/>
      <c r="Y145" s="18"/>
      <c r="Z145" s="18"/>
      <c r="AA145" s="18"/>
      <c r="AB145" s="18"/>
      <c r="AC145" s="18"/>
      <c r="AD145" s="18"/>
      <c r="AE145" s="18"/>
      <c r="AF145" s="18"/>
      <c r="AG145" s="18"/>
      <c r="AH145" s="18"/>
      <c r="AI145" s="18"/>
      <c r="AJ145" s="18"/>
      <c r="AK145" s="164"/>
      <c r="AL145" s="223"/>
      <c r="AM145" s="225"/>
      <c r="AN145" s="224"/>
      <c r="AO145" s="164"/>
      <c r="AP145" s="164"/>
      <c r="AQ145" s="164"/>
      <c r="AR145" s="164"/>
      <c r="AS145" s="164"/>
      <c r="AT145" s="164"/>
      <c r="AU145" s="164"/>
      <c r="AV145" s="164"/>
      <c r="AW145" s="164"/>
      <c r="AX145" s="164"/>
      <c r="AY145" s="164"/>
      <c r="AZ145" s="164"/>
      <c r="BA145" s="164"/>
      <c r="BB145" s="164"/>
      <c r="BC145" s="164"/>
      <c r="BD145" s="164"/>
      <c r="BE145" s="164"/>
      <c r="BF145" s="164"/>
      <c r="BG145" s="164"/>
      <c r="BH145" s="164"/>
      <c r="BI145" s="164"/>
      <c r="BJ145" s="164"/>
      <c r="BK145" s="164"/>
    </row>
    <row r="146" spans="1:63" ht="13.5" customHeight="1">
      <c r="A146" s="219"/>
      <c r="B146" s="216"/>
      <c r="C146" s="18"/>
      <c r="D146" s="216"/>
      <c r="E146" s="18"/>
      <c r="F146" s="164"/>
      <c r="G146" s="164"/>
      <c r="H146" s="164"/>
      <c r="I146" s="164"/>
      <c r="J146" s="164"/>
      <c r="K146" s="164"/>
      <c r="L146" s="220"/>
      <c r="M146" s="220"/>
      <c r="N146" s="164"/>
      <c r="O146" s="226"/>
      <c r="P146" s="164"/>
      <c r="Q146" s="164"/>
      <c r="R146" s="164"/>
      <c r="S146" s="164"/>
      <c r="T146" s="220"/>
      <c r="U146" s="222"/>
      <c r="V146" s="164"/>
      <c r="W146" s="18"/>
      <c r="X146" s="18"/>
      <c r="Y146" s="18"/>
      <c r="Z146" s="18"/>
      <c r="AA146" s="18"/>
      <c r="AB146" s="18"/>
      <c r="AC146" s="18"/>
      <c r="AD146" s="18"/>
      <c r="AE146" s="18"/>
      <c r="AF146" s="18"/>
      <c r="AG146" s="18"/>
      <c r="AH146" s="18"/>
      <c r="AI146" s="18"/>
      <c r="AJ146" s="18"/>
      <c r="AK146" s="164"/>
      <c r="AL146" s="223"/>
      <c r="AM146" s="225"/>
      <c r="AN146" s="224"/>
      <c r="AO146" s="164"/>
      <c r="AP146" s="164"/>
      <c r="AQ146" s="164"/>
      <c r="AR146" s="164"/>
      <c r="AS146" s="164"/>
      <c r="AT146" s="164"/>
      <c r="AU146" s="164"/>
      <c r="AV146" s="164"/>
      <c r="AW146" s="164"/>
      <c r="AX146" s="164"/>
      <c r="AY146" s="164"/>
      <c r="AZ146" s="164"/>
      <c r="BA146" s="164"/>
      <c r="BB146" s="164"/>
      <c r="BC146" s="164"/>
      <c r="BD146" s="164"/>
      <c r="BE146" s="164"/>
      <c r="BF146" s="164"/>
      <c r="BG146" s="164"/>
      <c r="BH146" s="164"/>
      <c r="BI146" s="164"/>
      <c r="BJ146" s="164"/>
      <c r="BK146" s="164"/>
    </row>
    <row r="147" spans="1:63" ht="13.5" customHeight="1">
      <c r="A147" s="219"/>
      <c r="B147" s="216"/>
      <c r="C147" s="18"/>
      <c r="D147" s="216"/>
      <c r="E147" s="18"/>
      <c r="F147" s="164"/>
      <c r="G147" s="164"/>
      <c r="H147" s="164"/>
      <c r="I147" s="164"/>
      <c r="J147" s="164"/>
      <c r="K147" s="164"/>
      <c r="L147" s="220"/>
      <c r="M147" s="220"/>
      <c r="N147" s="164"/>
      <c r="O147" s="226"/>
      <c r="P147" s="164"/>
      <c r="Q147" s="164"/>
      <c r="R147" s="164"/>
      <c r="S147" s="164"/>
      <c r="T147" s="220"/>
      <c r="U147" s="222"/>
      <c r="V147" s="164"/>
      <c r="W147" s="18"/>
      <c r="X147" s="18"/>
      <c r="Y147" s="18"/>
      <c r="Z147" s="18"/>
      <c r="AA147" s="18"/>
      <c r="AB147" s="18"/>
      <c r="AC147" s="18"/>
      <c r="AD147" s="18"/>
      <c r="AE147" s="18"/>
      <c r="AF147" s="18"/>
      <c r="AG147" s="18"/>
      <c r="AH147" s="18"/>
      <c r="AI147" s="18"/>
      <c r="AJ147" s="18"/>
      <c r="AK147" s="164"/>
      <c r="AL147" s="223"/>
      <c r="AM147" s="225"/>
      <c r="AN147" s="224"/>
      <c r="AO147" s="164"/>
      <c r="AP147" s="164"/>
      <c r="AQ147" s="164"/>
      <c r="AR147" s="164"/>
      <c r="AS147" s="164"/>
      <c r="AT147" s="164"/>
      <c r="AU147" s="164"/>
      <c r="AV147" s="164"/>
      <c r="AW147" s="164"/>
      <c r="AX147" s="164"/>
      <c r="AY147" s="164"/>
      <c r="AZ147" s="164"/>
      <c r="BA147" s="164"/>
      <c r="BB147" s="164"/>
      <c r="BC147" s="164"/>
      <c r="BD147" s="164"/>
      <c r="BE147" s="164"/>
      <c r="BF147" s="164"/>
      <c r="BG147" s="164"/>
      <c r="BH147" s="164"/>
      <c r="BI147" s="164"/>
      <c r="BJ147" s="164"/>
      <c r="BK147" s="164"/>
    </row>
    <row r="148" spans="1:63" ht="13.5" customHeight="1">
      <c r="A148" s="219"/>
      <c r="B148" s="216"/>
      <c r="C148" s="18"/>
      <c r="D148" s="216"/>
      <c r="E148" s="18"/>
      <c r="F148" s="164"/>
      <c r="G148" s="164"/>
      <c r="H148" s="164"/>
      <c r="I148" s="164"/>
      <c r="J148" s="164"/>
      <c r="K148" s="164"/>
      <c r="L148" s="220"/>
      <c r="M148" s="220"/>
      <c r="N148" s="164"/>
      <c r="O148" s="226"/>
      <c r="P148" s="164"/>
      <c r="Q148" s="164"/>
      <c r="R148" s="164"/>
      <c r="S148" s="164"/>
      <c r="T148" s="220"/>
      <c r="U148" s="222"/>
      <c r="V148" s="164"/>
      <c r="W148" s="18"/>
      <c r="X148" s="18"/>
      <c r="Y148" s="18"/>
      <c r="Z148" s="18"/>
      <c r="AA148" s="18"/>
      <c r="AB148" s="18"/>
      <c r="AC148" s="18"/>
      <c r="AD148" s="18"/>
      <c r="AE148" s="18"/>
      <c r="AF148" s="18"/>
      <c r="AG148" s="18"/>
      <c r="AH148" s="18"/>
      <c r="AI148" s="18"/>
      <c r="AJ148" s="18"/>
      <c r="AK148" s="164"/>
      <c r="AL148" s="223"/>
      <c r="AM148" s="225"/>
      <c r="AN148" s="224"/>
      <c r="AO148" s="164"/>
      <c r="AP148" s="164"/>
      <c r="AQ148" s="164"/>
      <c r="AR148" s="164"/>
      <c r="AS148" s="164"/>
      <c r="AT148" s="164"/>
      <c r="AU148" s="164"/>
      <c r="AV148" s="164"/>
      <c r="AW148" s="164"/>
      <c r="AX148" s="164"/>
      <c r="AY148" s="164"/>
      <c r="AZ148" s="164"/>
      <c r="BA148" s="164"/>
      <c r="BB148" s="164"/>
      <c r="BC148" s="164"/>
      <c r="BD148" s="164"/>
      <c r="BE148" s="164"/>
      <c r="BF148" s="164"/>
      <c r="BG148" s="164"/>
      <c r="BH148" s="164"/>
      <c r="BI148" s="164"/>
      <c r="BJ148" s="164"/>
      <c r="BK148" s="164"/>
    </row>
    <row r="149" spans="1:63" ht="13.5" customHeight="1">
      <c r="A149" s="219"/>
      <c r="B149" s="216"/>
      <c r="C149" s="18"/>
      <c r="D149" s="216"/>
      <c r="E149" s="18"/>
      <c r="F149" s="164"/>
      <c r="G149" s="164"/>
      <c r="H149" s="164"/>
      <c r="I149" s="164"/>
      <c r="J149" s="164"/>
      <c r="K149" s="164"/>
      <c r="L149" s="220"/>
      <c r="M149" s="220"/>
      <c r="N149" s="164"/>
      <c r="O149" s="226"/>
      <c r="P149" s="164"/>
      <c r="Q149" s="164"/>
      <c r="R149" s="164"/>
      <c r="S149" s="164"/>
      <c r="T149" s="220"/>
      <c r="U149" s="222"/>
      <c r="V149" s="164"/>
      <c r="W149" s="18"/>
      <c r="X149" s="18"/>
      <c r="Y149" s="18"/>
      <c r="Z149" s="18"/>
      <c r="AA149" s="18"/>
      <c r="AB149" s="18"/>
      <c r="AC149" s="18"/>
      <c r="AD149" s="18"/>
      <c r="AE149" s="18"/>
      <c r="AF149" s="18"/>
      <c r="AG149" s="18"/>
      <c r="AH149" s="18"/>
      <c r="AI149" s="18"/>
      <c r="AJ149" s="18"/>
      <c r="AK149" s="164"/>
      <c r="AL149" s="223"/>
      <c r="AM149" s="225"/>
      <c r="AN149" s="224"/>
      <c r="AO149" s="164"/>
      <c r="AP149" s="164"/>
      <c r="AQ149" s="164"/>
      <c r="AR149" s="164"/>
      <c r="AS149" s="164"/>
      <c r="AT149" s="164"/>
      <c r="AU149" s="164"/>
      <c r="AV149" s="164"/>
      <c r="AW149" s="164"/>
      <c r="AX149" s="164"/>
      <c r="AY149" s="164"/>
      <c r="AZ149" s="164"/>
      <c r="BA149" s="164"/>
      <c r="BB149" s="164"/>
      <c r="BC149" s="164"/>
      <c r="BD149" s="164"/>
      <c r="BE149" s="164"/>
      <c r="BF149" s="164"/>
      <c r="BG149" s="164"/>
      <c r="BH149" s="164"/>
      <c r="BI149" s="164"/>
      <c r="BJ149" s="164"/>
      <c r="BK149" s="164"/>
    </row>
    <row r="150" spans="1:63" ht="13.5" customHeight="1">
      <c r="A150" s="219"/>
      <c r="B150" s="216"/>
      <c r="C150" s="18"/>
      <c r="D150" s="216"/>
      <c r="E150" s="18"/>
      <c r="F150" s="164"/>
      <c r="G150" s="164"/>
      <c r="H150" s="164"/>
      <c r="I150" s="164"/>
      <c r="J150" s="164"/>
      <c r="K150" s="164"/>
      <c r="L150" s="220"/>
      <c r="M150" s="220"/>
      <c r="N150" s="164"/>
      <c r="O150" s="226"/>
      <c r="P150" s="164"/>
      <c r="Q150" s="164"/>
      <c r="R150" s="164"/>
      <c r="S150" s="164"/>
      <c r="T150" s="220"/>
      <c r="U150" s="222"/>
      <c r="V150" s="164"/>
      <c r="W150" s="18"/>
      <c r="X150" s="18"/>
      <c r="Y150" s="18"/>
      <c r="Z150" s="18"/>
      <c r="AA150" s="18"/>
      <c r="AB150" s="18"/>
      <c r="AC150" s="18"/>
      <c r="AD150" s="18"/>
      <c r="AE150" s="18"/>
      <c r="AF150" s="18"/>
      <c r="AG150" s="18"/>
      <c r="AH150" s="18"/>
      <c r="AI150" s="18"/>
      <c r="AJ150" s="18"/>
      <c r="AK150" s="164"/>
      <c r="AL150" s="223"/>
      <c r="AM150" s="225"/>
      <c r="AN150" s="224"/>
      <c r="AO150" s="164"/>
      <c r="AP150" s="164"/>
      <c r="AQ150" s="164"/>
      <c r="AR150" s="164"/>
      <c r="AS150" s="164"/>
      <c r="AT150" s="164"/>
      <c r="AU150" s="164"/>
      <c r="AV150" s="164"/>
      <c r="AW150" s="164"/>
      <c r="AX150" s="164"/>
      <c r="AY150" s="164"/>
      <c r="AZ150" s="164"/>
      <c r="BA150" s="164"/>
      <c r="BB150" s="164"/>
      <c r="BC150" s="164"/>
      <c r="BD150" s="164"/>
      <c r="BE150" s="164"/>
      <c r="BF150" s="164"/>
      <c r="BG150" s="164"/>
      <c r="BH150" s="164"/>
      <c r="BI150" s="164"/>
      <c r="BJ150" s="164"/>
      <c r="BK150" s="164"/>
    </row>
    <row r="151" spans="1:63" ht="13.5" customHeight="1">
      <c r="A151" s="219"/>
      <c r="B151" s="216"/>
      <c r="C151" s="18"/>
      <c r="D151" s="216"/>
      <c r="E151" s="18"/>
      <c r="F151" s="164"/>
      <c r="G151" s="164"/>
      <c r="H151" s="164"/>
      <c r="I151" s="164"/>
      <c r="J151" s="164"/>
      <c r="K151" s="164"/>
      <c r="L151" s="220"/>
      <c r="M151" s="220"/>
      <c r="N151" s="164"/>
      <c r="O151" s="226"/>
      <c r="P151" s="164"/>
      <c r="Q151" s="164"/>
      <c r="R151" s="164"/>
      <c r="S151" s="164"/>
      <c r="T151" s="220"/>
      <c r="U151" s="222"/>
      <c r="V151" s="164"/>
      <c r="W151" s="18"/>
      <c r="X151" s="18"/>
      <c r="Y151" s="18"/>
      <c r="Z151" s="18"/>
      <c r="AA151" s="18"/>
      <c r="AB151" s="18"/>
      <c r="AC151" s="18"/>
      <c r="AD151" s="18"/>
      <c r="AE151" s="18"/>
      <c r="AF151" s="18"/>
      <c r="AG151" s="18"/>
      <c r="AH151" s="18"/>
      <c r="AI151" s="18"/>
      <c r="AJ151" s="18"/>
      <c r="AK151" s="164"/>
      <c r="AL151" s="223"/>
      <c r="AM151" s="225"/>
      <c r="AN151" s="224"/>
      <c r="AO151" s="164"/>
      <c r="AP151" s="164"/>
      <c r="AQ151" s="164"/>
      <c r="AR151" s="164"/>
      <c r="AS151" s="164"/>
      <c r="AT151" s="164"/>
      <c r="AU151" s="164"/>
      <c r="AV151" s="164"/>
      <c r="AW151" s="164"/>
      <c r="AX151" s="164"/>
      <c r="AY151" s="164"/>
      <c r="AZ151" s="164"/>
      <c r="BA151" s="164"/>
      <c r="BB151" s="164"/>
      <c r="BC151" s="164"/>
      <c r="BD151" s="164"/>
      <c r="BE151" s="164"/>
      <c r="BF151" s="164"/>
      <c r="BG151" s="164"/>
      <c r="BH151" s="164"/>
      <c r="BI151" s="164"/>
      <c r="BJ151" s="164"/>
      <c r="BK151" s="164"/>
    </row>
    <row r="152" spans="1:63" ht="13.5" customHeight="1">
      <c r="A152" s="219"/>
      <c r="B152" s="216"/>
      <c r="C152" s="18"/>
      <c r="D152" s="216"/>
      <c r="E152" s="18"/>
      <c r="F152" s="164"/>
      <c r="G152" s="164"/>
      <c r="H152" s="164"/>
      <c r="I152" s="164"/>
      <c r="J152" s="164"/>
      <c r="K152" s="164"/>
      <c r="L152" s="220"/>
      <c r="M152" s="220"/>
      <c r="N152" s="164"/>
      <c r="O152" s="226"/>
      <c r="P152" s="164"/>
      <c r="Q152" s="164"/>
      <c r="R152" s="164"/>
      <c r="S152" s="164"/>
      <c r="T152" s="220"/>
      <c r="U152" s="222"/>
      <c r="V152" s="164"/>
      <c r="W152" s="18"/>
      <c r="X152" s="18"/>
      <c r="Y152" s="18"/>
      <c r="Z152" s="18"/>
      <c r="AA152" s="18"/>
      <c r="AB152" s="18"/>
      <c r="AC152" s="18"/>
      <c r="AD152" s="18"/>
      <c r="AE152" s="18"/>
      <c r="AF152" s="18"/>
      <c r="AG152" s="18"/>
      <c r="AH152" s="18"/>
      <c r="AI152" s="18"/>
      <c r="AJ152" s="18"/>
      <c r="AK152" s="164"/>
      <c r="AL152" s="223"/>
      <c r="AM152" s="225"/>
      <c r="AN152" s="224"/>
      <c r="AO152" s="164"/>
      <c r="AP152" s="164"/>
      <c r="AQ152" s="164"/>
      <c r="AR152" s="164"/>
      <c r="AS152" s="164"/>
      <c r="AT152" s="164"/>
      <c r="AU152" s="164"/>
      <c r="AV152" s="164"/>
      <c r="AW152" s="164"/>
      <c r="AX152" s="164"/>
      <c r="AY152" s="164"/>
      <c r="AZ152" s="164"/>
      <c r="BA152" s="164"/>
      <c r="BB152" s="164"/>
      <c r="BC152" s="164"/>
      <c r="BD152" s="164"/>
      <c r="BE152" s="164"/>
      <c r="BF152" s="164"/>
      <c r="BG152" s="164"/>
      <c r="BH152" s="164"/>
      <c r="BI152" s="164"/>
      <c r="BJ152" s="164"/>
      <c r="BK152" s="164"/>
    </row>
    <row r="153" spans="1:63" ht="13.5" customHeight="1">
      <c r="A153" s="219"/>
      <c r="B153" s="216"/>
      <c r="C153" s="18"/>
      <c r="D153" s="216"/>
      <c r="E153" s="18"/>
      <c r="F153" s="164"/>
      <c r="G153" s="164"/>
      <c r="H153" s="164"/>
      <c r="I153" s="164"/>
      <c r="J153" s="164"/>
      <c r="K153" s="164"/>
      <c r="L153" s="220"/>
      <c r="M153" s="220"/>
      <c r="N153" s="164"/>
      <c r="O153" s="226"/>
      <c r="P153" s="164"/>
      <c r="Q153" s="164"/>
      <c r="R153" s="164"/>
      <c r="S153" s="164"/>
      <c r="T153" s="220"/>
      <c r="U153" s="222"/>
      <c r="V153" s="164"/>
      <c r="W153" s="18"/>
      <c r="X153" s="18"/>
      <c r="Y153" s="18"/>
      <c r="Z153" s="18"/>
      <c r="AA153" s="18"/>
      <c r="AB153" s="18"/>
      <c r="AC153" s="18"/>
      <c r="AD153" s="18"/>
      <c r="AE153" s="18"/>
      <c r="AF153" s="18"/>
      <c r="AG153" s="18"/>
      <c r="AH153" s="18"/>
      <c r="AI153" s="18"/>
      <c r="AJ153" s="18"/>
      <c r="AK153" s="164"/>
      <c r="AL153" s="223"/>
      <c r="AM153" s="225"/>
      <c r="AN153" s="224"/>
      <c r="AO153" s="164"/>
      <c r="AP153" s="164"/>
      <c r="AQ153" s="164"/>
      <c r="AR153" s="164"/>
      <c r="AS153" s="164"/>
      <c r="AT153" s="164"/>
      <c r="AU153" s="164"/>
      <c r="AV153" s="164"/>
      <c r="AW153" s="164"/>
      <c r="AX153" s="164"/>
      <c r="AY153" s="164"/>
      <c r="AZ153" s="164"/>
      <c r="BA153" s="164"/>
      <c r="BB153" s="164"/>
      <c r="BC153" s="164"/>
      <c r="BD153" s="164"/>
      <c r="BE153" s="164"/>
      <c r="BF153" s="164"/>
      <c r="BG153" s="164"/>
      <c r="BH153" s="164"/>
      <c r="BI153" s="164"/>
      <c r="BJ153" s="164"/>
      <c r="BK153" s="164"/>
    </row>
    <row r="154" spans="1:63" ht="13.5" customHeight="1">
      <c r="A154" s="219"/>
      <c r="B154" s="216"/>
      <c r="C154" s="18"/>
      <c r="D154" s="216"/>
      <c r="E154" s="18"/>
      <c r="F154" s="164"/>
      <c r="G154" s="164"/>
      <c r="H154" s="164"/>
      <c r="I154" s="164"/>
      <c r="J154" s="164"/>
      <c r="K154" s="164"/>
      <c r="L154" s="220"/>
      <c r="M154" s="220"/>
      <c r="N154" s="164"/>
      <c r="O154" s="226"/>
      <c r="P154" s="164"/>
      <c r="Q154" s="164"/>
      <c r="R154" s="164"/>
      <c r="S154" s="164"/>
      <c r="T154" s="220"/>
      <c r="U154" s="222"/>
      <c r="V154" s="164"/>
      <c r="W154" s="18"/>
      <c r="X154" s="18"/>
      <c r="Y154" s="18"/>
      <c r="Z154" s="18"/>
      <c r="AA154" s="18"/>
      <c r="AB154" s="18"/>
      <c r="AC154" s="18"/>
      <c r="AD154" s="18"/>
      <c r="AE154" s="18"/>
      <c r="AF154" s="18"/>
      <c r="AG154" s="18"/>
      <c r="AH154" s="18"/>
      <c r="AI154" s="18"/>
      <c r="AJ154" s="18"/>
      <c r="AK154" s="164"/>
      <c r="AL154" s="223"/>
      <c r="AM154" s="225"/>
      <c r="AN154" s="224"/>
      <c r="AO154" s="164"/>
      <c r="AP154" s="164"/>
      <c r="AQ154" s="164"/>
      <c r="AR154" s="164"/>
      <c r="AS154" s="164"/>
      <c r="AT154" s="164"/>
      <c r="AU154" s="164"/>
      <c r="AV154" s="164"/>
      <c r="AW154" s="164"/>
      <c r="AX154" s="164"/>
      <c r="AY154" s="164"/>
      <c r="AZ154" s="164"/>
      <c r="BA154" s="164"/>
      <c r="BB154" s="164"/>
      <c r="BC154" s="164"/>
      <c r="BD154" s="164"/>
      <c r="BE154" s="164"/>
      <c r="BF154" s="164"/>
      <c r="BG154" s="164"/>
      <c r="BH154" s="164"/>
      <c r="BI154" s="164"/>
      <c r="BJ154" s="164"/>
      <c r="BK154" s="164"/>
    </row>
    <row r="155" spans="1:63" ht="13.5" customHeight="1">
      <c r="A155" s="219"/>
      <c r="B155" s="216"/>
      <c r="C155" s="18"/>
      <c r="D155" s="216"/>
      <c r="E155" s="18"/>
      <c r="F155" s="164"/>
      <c r="G155" s="164"/>
      <c r="H155" s="164"/>
      <c r="I155" s="164"/>
      <c r="J155" s="164"/>
      <c r="K155" s="164"/>
      <c r="L155" s="220"/>
      <c r="M155" s="220"/>
      <c r="N155" s="164"/>
      <c r="O155" s="226"/>
      <c r="P155" s="164"/>
      <c r="Q155" s="164"/>
      <c r="R155" s="164"/>
      <c r="S155" s="164"/>
      <c r="T155" s="220"/>
      <c r="U155" s="222"/>
      <c r="V155" s="164"/>
      <c r="W155" s="18"/>
      <c r="X155" s="18"/>
      <c r="Y155" s="18"/>
      <c r="Z155" s="18"/>
      <c r="AA155" s="18"/>
      <c r="AB155" s="18"/>
      <c r="AC155" s="18"/>
      <c r="AD155" s="18"/>
      <c r="AE155" s="18"/>
      <c r="AF155" s="18"/>
      <c r="AG155" s="18"/>
      <c r="AH155" s="18"/>
      <c r="AI155" s="18"/>
      <c r="AJ155" s="18"/>
      <c r="AK155" s="164"/>
      <c r="AL155" s="223"/>
      <c r="AM155" s="225"/>
      <c r="AN155" s="224"/>
      <c r="AO155" s="164"/>
      <c r="AP155" s="164"/>
      <c r="AQ155" s="164"/>
      <c r="AR155" s="164"/>
      <c r="AS155" s="164"/>
      <c r="AT155" s="164"/>
      <c r="AU155" s="164"/>
      <c r="AV155" s="164"/>
      <c r="AW155" s="164"/>
      <c r="AX155" s="164"/>
      <c r="AY155" s="164"/>
      <c r="AZ155" s="164"/>
      <c r="BA155" s="164"/>
      <c r="BB155" s="164"/>
      <c r="BC155" s="164"/>
      <c r="BD155" s="164"/>
      <c r="BE155" s="164"/>
      <c r="BF155" s="164"/>
      <c r="BG155" s="164"/>
      <c r="BH155" s="164"/>
      <c r="BI155" s="164"/>
      <c r="BJ155" s="164"/>
      <c r="BK155" s="164"/>
    </row>
    <row r="156" spans="1:63" ht="13.5" customHeight="1">
      <c r="A156" s="219"/>
      <c r="B156" s="216"/>
      <c r="C156" s="18"/>
      <c r="D156" s="216"/>
      <c r="E156" s="18"/>
      <c r="F156" s="164"/>
      <c r="G156" s="164"/>
      <c r="H156" s="164"/>
      <c r="I156" s="164"/>
      <c r="J156" s="164"/>
      <c r="K156" s="164"/>
      <c r="L156" s="220"/>
      <c r="M156" s="220"/>
      <c r="N156" s="164"/>
      <c r="O156" s="226"/>
      <c r="P156" s="164"/>
      <c r="Q156" s="164"/>
      <c r="R156" s="164"/>
      <c r="S156" s="164"/>
      <c r="T156" s="220"/>
      <c r="U156" s="222"/>
      <c r="V156" s="164"/>
      <c r="W156" s="18"/>
      <c r="X156" s="18"/>
      <c r="Y156" s="18"/>
      <c r="Z156" s="18"/>
      <c r="AA156" s="18"/>
      <c r="AB156" s="18"/>
      <c r="AC156" s="18"/>
      <c r="AD156" s="18"/>
      <c r="AE156" s="18"/>
      <c r="AF156" s="18"/>
      <c r="AG156" s="18"/>
      <c r="AH156" s="18"/>
      <c r="AI156" s="18"/>
      <c r="AJ156" s="18"/>
      <c r="AK156" s="164"/>
      <c r="AL156" s="223"/>
      <c r="AM156" s="225"/>
      <c r="AN156" s="224"/>
      <c r="AO156" s="164"/>
      <c r="AP156" s="164"/>
      <c r="AQ156" s="164"/>
      <c r="AR156" s="164"/>
      <c r="AS156" s="164"/>
      <c r="AT156" s="164"/>
      <c r="AU156" s="164"/>
      <c r="AV156" s="164"/>
      <c r="AW156" s="164"/>
      <c r="AX156" s="164"/>
      <c r="AY156" s="164"/>
      <c r="AZ156" s="164"/>
      <c r="BA156" s="164"/>
      <c r="BB156" s="164"/>
      <c r="BC156" s="164"/>
      <c r="BD156" s="164"/>
      <c r="BE156" s="164"/>
      <c r="BF156" s="164"/>
      <c r="BG156" s="164"/>
      <c r="BH156" s="164"/>
      <c r="BI156" s="164"/>
      <c r="BJ156" s="164"/>
      <c r="BK156" s="164"/>
    </row>
    <row r="157" spans="1:63" ht="13.5" customHeight="1">
      <c r="A157" s="219"/>
      <c r="B157" s="216"/>
      <c r="C157" s="18"/>
      <c r="D157" s="216"/>
      <c r="E157" s="18"/>
      <c r="F157" s="164"/>
      <c r="G157" s="164"/>
      <c r="H157" s="164"/>
      <c r="I157" s="164"/>
      <c r="J157" s="164"/>
      <c r="K157" s="164"/>
      <c r="L157" s="220"/>
      <c r="M157" s="220"/>
      <c r="N157" s="164"/>
      <c r="O157" s="226"/>
      <c r="P157" s="164"/>
      <c r="Q157" s="164"/>
      <c r="R157" s="164"/>
      <c r="S157" s="164"/>
      <c r="T157" s="220"/>
      <c r="U157" s="222"/>
      <c r="V157" s="164"/>
      <c r="W157" s="18"/>
      <c r="X157" s="18"/>
      <c r="Y157" s="18"/>
      <c r="Z157" s="18"/>
      <c r="AA157" s="18"/>
      <c r="AB157" s="18"/>
      <c r="AC157" s="18"/>
      <c r="AD157" s="18"/>
      <c r="AE157" s="18"/>
      <c r="AF157" s="18"/>
      <c r="AG157" s="18"/>
      <c r="AH157" s="18"/>
      <c r="AI157" s="18"/>
      <c r="AJ157" s="18"/>
      <c r="AK157" s="164"/>
      <c r="AL157" s="223"/>
      <c r="AM157" s="225"/>
      <c r="AN157" s="224"/>
      <c r="AO157" s="164"/>
      <c r="AP157" s="164"/>
      <c r="AQ157" s="164"/>
      <c r="AR157" s="164"/>
      <c r="AS157" s="164"/>
      <c r="AT157" s="164"/>
      <c r="AU157" s="164"/>
      <c r="AV157" s="164"/>
      <c r="AW157" s="164"/>
      <c r="AX157" s="164"/>
      <c r="AY157" s="164"/>
      <c r="AZ157" s="164"/>
      <c r="BA157" s="164"/>
      <c r="BB157" s="164"/>
      <c r="BC157" s="164"/>
      <c r="BD157" s="164"/>
      <c r="BE157" s="164"/>
      <c r="BF157" s="164"/>
      <c r="BG157" s="164"/>
      <c r="BH157" s="164"/>
      <c r="BI157" s="164"/>
      <c r="BJ157" s="164"/>
      <c r="BK157" s="164"/>
    </row>
    <row r="158" spans="1:63" ht="13.5" customHeight="1">
      <c r="A158" s="219"/>
      <c r="B158" s="216"/>
      <c r="C158" s="18"/>
      <c r="D158" s="216"/>
      <c r="E158" s="18"/>
      <c r="F158" s="164"/>
      <c r="G158" s="164"/>
      <c r="H158" s="164"/>
      <c r="I158" s="164"/>
      <c r="J158" s="164"/>
      <c r="K158" s="164"/>
      <c r="L158" s="220"/>
      <c r="M158" s="220"/>
      <c r="N158" s="164"/>
      <c r="O158" s="226"/>
      <c r="P158" s="164"/>
      <c r="Q158" s="164"/>
      <c r="R158" s="164"/>
      <c r="S158" s="164"/>
      <c r="T158" s="220"/>
      <c r="U158" s="222"/>
      <c r="V158" s="164"/>
      <c r="W158" s="18"/>
      <c r="X158" s="18"/>
      <c r="Y158" s="18"/>
      <c r="Z158" s="18"/>
      <c r="AA158" s="18"/>
      <c r="AB158" s="18"/>
      <c r="AC158" s="18"/>
      <c r="AD158" s="19"/>
      <c r="AE158" s="18"/>
      <c r="AF158" s="18"/>
      <c r="AG158" s="18"/>
      <c r="AH158" s="19"/>
      <c r="AI158" s="18"/>
      <c r="AJ158" s="18"/>
      <c r="AK158" s="164"/>
      <c r="AL158" s="223"/>
      <c r="AM158" s="225"/>
      <c r="AN158" s="224"/>
      <c r="AO158" s="164"/>
      <c r="AP158" s="164"/>
      <c r="AQ158" s="164"/>
      <c r="AR158" s="164"/>
      <c r="AS158" s="164"/>
      <c r="AT158" s="164"/>
      <c r="AU158" s="164"/>
      <c r="AV158" s="164"/>
      <c r="AW158" s="164"/>
      <c r="AX158" s="164"/>
      <c r="AY158" s="164"/>
      <c r="AZ158" s="164"/>
      <c r="BA158" s="164"/>
      <c r="BB158" s="164"/>
      <c r="BC158" s="164"/>
      <c r="BD158" s="164"/>
      <c r="BE158" s="164"/>
      <c r="BF158" s="164"/>
      <c r="BG158" s="164"/>
      <c r="BH158" s="164"/>
      <c r="BI158" s="164"/>
      <c r="BJ158" s="164"/>
      <c r="BK158" s="164"/>
    </row>
    <row r="159" spans="1:63" ht="13.5" customHeight="1">
      <c r="A159" s="219"/>
      <c r="B159" s="216"/>
      <c r="C159" s="18"/>
      <c r="D159" s="216"/>
      <c r="E159" s="18"/>
      <c r="F159" s="164"/>
      <c r="G159" s="164"/>
      <c r="H159" s="164"/>
      <c r="I159" s="164"/>
      <c r="J159" s="164"/>
      <c r="K159" s="164"/>
      <c r="L159" s="220"/>
      <c r="M159" s="220"/>
      <c r="N159" s="164"/>
      <c r="O159" s="226"/>
      <c r="P159" s="164"/>
      <c r="Q159" s="164"/>
      <c r="R159" s="164"/>
      <c r="S159" s="164"/>
      <c r="T159" s="220"/>
      <c r="U159" s="222"/>
      <c r="V159" s="164"/>
      <c r="W159" s="18"/>
      <c r="X159" s="18"/>
      <c r="Y159" s="18"/>
      <c r="Z159" s="18"/>
      <c r="AA159" s="18"/>
      <c r="AB159" s="18"/>
      <c r="AC159" s="18"/>
      <c r="AD159" s="19"/>
      <c r="AE159" s="18"/>
      <c r="AF159" s="18"/>
      <c r="AG159" s="18"/>
      <c r="AH159" s="19"/>
      <c r="AI159" s="18"/>
      <c r="AJ159" s="18"/>
      <c r="AK159" s="164"/>
      <c r="AL159" s="223"/>
      <c r="AM159" s="225"/>
      <c r="AN159" s="224"/>
      <c r="AO159" s="164"/>
      <c r="AP159" s="164"/>
      <c r="AQ159" s="164"/>
      <c r="AR159" s="164"/>
      <c r="AS159" s="164"/>
      <c r="AT159" s="164"/>
      <c r="AU159" s="164"/>
      <c r="AV159" s="164"/>
      <c r="AW159" s="164"/>
      <c r="AX159" s="164"/>
      <c r="AY159" s="164"/>
      <c r="AZ159" s="164"/>
      <c r="BA159" s="164"/>
      <c r="BB159" s="164"/>
      <c r="BC159" s="164"/>
      <c r="BD159" s="164"/>
      <c r="BE159" s="164"/>
      <c r="BF159" s="164"/>
      <c r="BG159" s="164"/>
      <c r="BH159" s="164"/>
      <c r="BI159" s="164"/>
      <c r="BJ159" s="164"/>
      <c r="BK159" s="164"/>
    </row>
    <row r="160" spans="1:63" ht="13.5" customHeight="1">
      <c r="A160" s="219"/>
      <c r="B160" s="216"/>
      <c r="C160" s="18"/>
      <c r="D160" s="216"/>
      <c r="E160" s="18"/>
      <c r="F160" s="164"/>
      <c r="G160" s="164"/>
      <c r="H160" s="164"/>
      <c r="I160" s="164"/>
      <c r="J160" s="164"/>
      <c r="K160" s="164"/>
      <c r="L160" s="220"/>
      <c r="M160" s="220"/>
      <c r="N160" s="164"/>
      <c r="O160" s="226"/>
      <c r="P160" s="164"/>
      <c r="Q160" s="164"/>
      <c r="R160" s="164"/>
      <c r="S160" s="164"/>
      <c r="T160" s="220"/>
      <c r="U160" s="222"/>
      <c r="V160" s="164"/>
      <c r="W160" s="18"/>
      <c r="X160" s="18"/>
      <c r="Y160" s="18"/>
      <c r="Z160" s="18"/>
      <c r="AA160" s="18"/>
      <c r="AB160" s="18"/>
      <c r="AC160" s="18"/>
      <c r="AD160" s="19"/>
      <c r="AE160" s="18"/>
      <c r="AF160" s="18"/>
      <c r="AG160" s="18"/>
      <c r="AH160" s="19"/>
      <c r="AI160" s="18"/>
      <c r="AJ160" s="18"/>
      <c r="AK160" s="164"/>
      <c r="AL160" s="223"/>
      <c r="AM160" s="225"/>
      <c r="AN160" s="22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row>
    <row r="161" spans="1:63" ht="13.5" customHeight="1">
      <c r="A161" s="219"/>
      <c r="B161" s="216"/>
      <c r="C161" s="18"/>
      <c r="D161" s="216"/>
      <c r="E161" s="18"/>
      <c r="F161" s="164"/>
      <c r="G161" s="164"/>
      <c r="H161" s="164"/>
      <c r="I161" s="164"/>
      <c r="J161" s="164"/>
      <c r="K161" s="164"/>
      <c r="L161" s="220"/>
      <c r="M161" s="220"/>
      <c r="N161" s="164"/>
      <c r="O161" s="226"/>
      <c r="P161" s="164"/>
      <c r="Q161" s="164"/>
      <c r="R161" s="164"/>
      <c r="S161" s="164"/>
      <c r="T161" s="220"/>
      <c r="U161" s="222"/>
      <c r="V161" s="164"/>
      <c r="W161" s="18"/>
      <c r="X161" s="18"/>
      <c r="Y161" s="18"/>
      <c r="Z161" s="18"/>
      <c r="AA161" s="18"/>
      <c r="AB161" s="18"/>
      <c r="AC161" s="18"/>
      <c r="AD161" s="19"/>
      <c r="AE161" s="18"/>
      <c r="AF161" s="18"/>
      <c r="AG161" s="18"/>
      <c r="AH161" s="19"/>
      <c r="AI161" s="18"/>
      <c r="AJ161" s="18"/>
      <c r="AK161" s="164"/>
      <c r="AL161" s="223"/>
      <c r="AM161" s="225"/>
      <c r="AN161" s="224"/>
      <c r="AO161" s="164"/>
      <c r="AP161" s="164"/>
      <c r="AQ161" s="164"/>
      <c r="AR161" s="164"/>
      <c r="AS161" s="164"/>
      <c r="AT161" s="164"/>
      <c r="AU161" s="164"/>
      <c r="AV161" s="164"/>
      <c r="AW161" s="164"/>
      <c r="AX161" s="164"/>
      <c r="AY161" s="164"/>
      <c r="AZ161" s="164"/>
      <c r="BA161" s="164"/>
      <c r="BB161" s="164"/>
      <c r="BC161" s="164"/>
      <c r="BD161" s="164"/>
      <c r="BE161" s="164"/>
      <c r="BF161" s="164"/>
      <c r="BG161" s="164"/>
      <c r="BH161" s="164"/>
      <c r="BI161" s="164"/>
      <c r="BJ161" s="164"/>
      <c r="BK161" s="164"/>
    </row>
    <row r="162" spans="1:63" ht="13.5" customHeight="1">
      <c r="A162" s="219"/>
      <c r="B162" s="216"/>
      <c r="C162" s="18"/>
      <c r="D162" s="216"/>
      <c r="E162" s="18"/>
      <c r="F162" s="164"/>
      <c r="G162" s="164"/>
      <c r="H162" s="164"/>
      <c r="I162" s="164"/>
      <c r="J162" s="164"/>
      <c r="K162" s="164"/>
      <c r="L162" s="220"/>
      <c r="M162" s="220"/>
      <c r="N162" s="164"/>
      <c r="O162" s="226"/>
      <c r="P162" s="164"/>
      <c r="Q162" s="164"/>
      <c r="R162" s="164"/>
      <c r="S162" s="164"/>
      <c r="T162" s="220"/>
      <c r="U162" s="222"/>
      <c r="V162" s="164"/>
      <c r="W162" s="18"/>
      <c r="X162" s="18"/>
      <c r="Y162" s="18"/>
      <c r="Z162" s="18"/>
      <c r="AA162" s="18"/>
      <c r="AB162" s="18"/>
      <c r="AC162" s="18"/>
      <c r="AD162" s="19"/>
      <c r="AE162" s="18"/>
      <c r="AF162" s="18"/>
      <c r="AG162" s="18"/>
      <c r="AH162" s="19"/>
      <c r="AI162" s="18"/>
      <c r="AJ162" s="18"/>
      <c r="AK162" s="164"/>
      <c r="AL162" s="223"/>
      <c r="AM162" s="225"/>
      <c r="AN162" s="224"/>
      <c r="AO162" s="164"/>
      <c r="AP162" s="164"/>
      <c r="AQ162" s="164"/>
      <c r="AR162" s="164"/>
      <c r="AS162" s="164"/>
      <c r="AT162" s="164"/>
      <c r="AU162" s="164"/>
      <c r="AV162" s="164"/>
      <c r="AW162" s="164"/>
      <c r="AX162" s="164"/>
      <c r="AY162" s="164"/>
      <c r="AZ162" s="164"/>
      <c r="BA162" s="164"/>
      <c r="BB162" s="164"/>
      <c r="BC162" s="164"/>
      <c r="BD162" s="164"/>
      <c r="BE162" s="164"/>
      <c r="BF162" s="164"/>
      <c r="BG162" s="164"/>
      <c r="BH162" s="164"/>
      <c r="BI162" s="164"/>
      <c r="BJ162" s="164"/>
      <c r="BK162" s="164"/>
    </row>
    <row r="163" spans="1:63" ht="13.5" customHeight="1">
      <c r="A163" s="219"/>
      <c r="B163" s="216"/>
      <c r="C163" s="18"/>
      <c r="D163" s="216"/>
      <c r="E163" s="18"/>
      <c r="F163" s="164"/>
      <c r="G163" s="164"/>
      <c r="H163" s="164"/>
      <c r="I163" s="164"/>
      <c r="J163" s="164"/>
      <c r="K163" s="164"/>
      <c r="L163" s="220"/>
      <c r="M163" s="220"/>
      <c r="N163" s="164"/>
      <c r="O163" s="226"/>
      <c r="P163" s="164"/>
      <c r="Q163" s="164"/>
      <c r="R163" s="164"/>
      <c r="S163" s="164"/>
      <c r="T163" s="220"/>
      <c r="U163" s="222"/>
      <c r="V163" s="164"/>
      <c r="W163" s="18"/>
      <c r="X163" s="18"/>
      <c r="Y163" s="18"/>
      <c r="Z163" s="18"/>
      <c r="AA163" s="18"/>
      <c r="AB163" s="18"/>
      <c r="AC163" s="18"/>
      <c r="AD163" s="19"/>
      <c r="AE163" s="18"/>
      <c r="AF163" s="18"/>
      <c r="AG163" s="18"/>
      <c r="AH163" s="19"/>
      <c r="AI163" s="18"/>
      <c r="AJ163" s="18"/>
      <c r="AK163" s="164"/>
      <c r="AL163" s="223"/>
      <c r="AM163" s="225"/>
      <c r="AN163" s="22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row>
    <row r="164" spans="1:63" ht="13.5" customHeight="1">
      <c r="A164" s="219"/>
      <c r="B164" s="216"/>
      <c r="C164" s="18"/>
      <c r="D164" s="216"/>
      <c r="E164" s="18"/>
      <c r="F164" s="164"/>
      <c r="G164" s="164"/>
      <c r="H164" s="164"/>
      <c r="I164" s="164"/>
      <c r="J164" s="164"/>
      <c r="K164" s="164"/>
      <c r="L164" s="220"/>
      <c r="M164" s="220"/>
      <c r="N164" s="164"/>
      <c r="O164" s="226"/>
      <c r="P164" s="164"/>
      <c r="Q164" s="164"/>
      <c r="R164" s="164"/>
      <c r="S164" s="164"/>
      <c r="T164" s="220"/>
      <c r="U164" s="222"/>
      <c r="V164" s="164"/>
      <c r="W164" s="18"/>
      <c r="X164" s="18"/>
      <c r="Y164" s="18"/>
      <c r="Z164" s="18"/>
      <c r="AA164" s="18"/>
      <c r="AB164" s="18"/>
      <c r="AC164" s="18"/>
      <c r="AD164" s="19"/>
      <c r="AE164" s="18"/>
      <c r="AF164" s="18"/>
      <c r="AG164" s="18"/>
      <c r="AH164" s="19"/>
      <c r="AI164" s="18"/>
      <c r="AJ164" s="18"/>
      <c r="AK164" s="164"/>
      <c r="AL164" s="223"/>
      <c r="AM164" s="225"/>
      <c r="AN164" s="22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row>
    <row r="165" spans="1:63" ht="13.5" customHeight="1">
      <c r="A165" s="219"/>
      <c r="B165" s="216"/>
      <c r="C165" s="18"/>
      <c r="D165" s="216"/>
      <c r="E165" s="18"/>
      <c r="F165" s="164"/>
      <c r="G165" s="164"/>
      <c r="H165" s="164"/>
      <c r="I165" s="164"/>
      <c r="J165" s="164"/>
      <c r="K165" s="164"/>
      <c r="L165" s="220"/>
      <c r="M165" s="220"/>
      <c r="N165" s="164"/>
      <c r="O165" s="226"/>
      <c r="P165" s="164"/>
      <c r="Q165" s="164"/>
      <c r="R165" s="164"/>
      <c r="S165" s="164"/>
      <c r="T165" s="220"/>
      <c r="U165" s="222"/>
      <c r="V165" s="164"/>
      <c r="W165" s="18"/>
      <c r="X165" s="18"/>
      <c r="Y165" s="18"/>
      <c r="Z165" s="18"/>
      <c r="AA165" s="18"/>
      <c r="AB165" s="18"/>
      <c r="AC165" s="18"/>
      <c r="AD165" s="19"/>
      <c r="AE165" s="18"/>
      <c r="AF165" s="18"/>
      <c r="AG165" s="18"/>
      <c r="AH165" s="19"/>
      <c r="AI165" s="18"/>
      <c r="AJ165" s="18"/>
      <c r="AK165" s="164"/>
      <c r="AL165" s="223"/>
      <c r="AM165" s="225"/>
      <c r="AN165" s="224"/>
      <c r="AO165" s="164"/>
      <c r="AP165" s="164"/>
      <c r="AQ165" s="164"/>
      <c r="AR165" s="164"/>
      <c r="AS165" s="164"/>
      <c r="AT165" s="164"/>
      <c r="AU165" s="164"/>
      <c r="AV165" s="164"/>
      <c r="AW165" s="164"/>
      <c r="AX165" s="164"/>
      <c r="AY165" s="164"/>
      <c r="AZ165" s="164"/>
      <c r="BA165" s="164"/>
      <c r="BB165" s="164"/>
      <c r="BC165" s="164"/>
      <c r="BD165" s="164"/>
      <c r="BE165" s="164"/>
      <c r="BF165" s="164"/>
      <c r="BG165" s="164"/>
      <c r="BH165" s="164"/>
      <c r="BI165" s="164"/>
      <c r="BJ165" s="164"/>
      <c r="BK165" s="164"/>
    </row>
    <row r="166" spans="1:63" ht="13.5" customHeight="1">
      <c r="A166" s="219"/>
      <c r="B166" s="216"/>
      <c r="C166" s="18"/>
      <c r="D166" s="216"/>
      <c r="E166" s="18"/>
      <c r="F166" s="164"/>
      <c r="G166" s="164"/>
      <c r="H166" s="164"/>
      <c r="I166" s="164"/>
      <c r="J166" s="164"/>
      <c r="K166" s="164"/>
      <c r="L166" s="220"/>
      <c r="M166" s="220"/>
      <c r="N166" s="164"/>
      <c r="O166" s="226"/>
      <c r="P166" s="164"/>
      <c r="Q166" s="164"/>
      <c r="R166" s="164"/>
      <c r="S166" s="164"/>
      <c r="T166" s="220"/>
      <c r="U166" s="222"/>
      <c r="V166" s="164"/>
      <c r="W166" s="18"/>
      <c r="X166" s="18"/>
      <c r="Y166" s="18"/>
      <c r="Z166" s="18"/>
      <c r="AA166" s="18"/>
      <c r="AB166" s="18"/>
      <c r="AC166" s="18"/>
      <c r="AD166" s="19"/>
      <c r="AE166" s="18"/>
      <c r="AF166" s="18"/>
      <c r="AG166" s="18"/>
      <c r="AH166" s="19"/>
      <c r="AI166" s="18"/>
      <c r="AJ166" s="18"/>
      <c r="AK166" s="164"/>
      <c r="AL166" s="223"/>
      <c r="AM166" s="225"/>
      <c r="AN166" s="22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row>
    <row r="167" spans="1:63" ht="13.5" customHeight="1">
      <c r="A167" s="219"/>
      <c r="B167" s="216"/>
      <c r="C167" s="18"/>
      <c r="D167" s="216"/>
      <c r="E167" s="18"/>
      <c r="F167" s="164"/>
      <c r="G167" s="164"/>
      <c r="H167" s="164"/>
      <c r="I167" s="164"/>
      <c r="J167" s="164"/>
      <c r="K167" s="164"/>
      <c r="L167" s="220"/>
      <c r="M167" s="220"/>
      <c r="N167" s="164"/>
      <c r="O167" s="226"/>
      <c r="P167" s="164"/>
      <c r="Q167" s="164"/>
      <c r="R167" s="164"/>
      <c r="S167" s="164"/>
      <c r="T167" s="220"/>
      <c r="U167" s="222"/>
      <c r="V167" s="164"/>
      <c r="W167" s="18"/>
      <c r="X167" s="18"/>
      <c r="Y167" s="18"/>
      <c r="Z167" s="18"/>
      <c r="AA167" s="18"/>
      <c r="AB167" s="18"/>
      <c r="AC167" s="18"/>
      <c r="AD167" s="19"/>
      <c r="AE167" s="18"/>
      <c r="AF167" s="18"/>
      <c r="AG167" s="18"/>
      <c r="AH167" s="19"/>
      <c r="AI167" s="18"/>
      <c r="AJ167" s="18"/>
      <c r="AK167" s="164"/>
      <c r="AL167" s="223"/>
      <c r="AM167" s="225"/>
      <c r="AN167" s="22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row>
    <row r="168" spans="1:63" ht="13.5" customHeight="1">
      <c r="A168" s="219"/>
      <c r="B168" s="216"/>
      <c r="C168" s="18"/>
      <c r="D168" s="216"/>
      <c r="E168" s="18"/>
      <c r="F168" s="164"/>
      <c r="G168" s="164"/>
      <c r="H168" s="164"/>
      <c r="I168" s="164"/>
      <c r="J168" s="164"/>
      <c r="K168" s="164"/>
      <c r="L168" s="220"/>
      <c r="M168" s="220"/>
      <c r="N168" s="164"/>
      <c r="O168" s="226"/>
      <c r="P168" s="164"/>
      <c r="Q168" s="164"/>
      <c r="R168" s="164"/>
      <c r="S168" s="164"/>
      <c r="T168" s="220"/>
      <c r="U168" s="222"/>
      <c r="V168" s="164"/>
      <c r="W168" s="18"/>
      <c r="X168" s="18"/>
      <c r="Y168" s="18"/>
      <c r="Z168" s="18"/>
      <c r="AA168" s="18"/>
      <c r="AB168" s="18"/>
      <c r="AC168" s="18"/>
      <c r="AD168" s="19"/>
      <c r="AE168" s="18"/>
      <c r="AF168" s="18"/>
      <c r="AG168" s="18"/>
      <c r="AH168" s="19"/>
      <c r="AI168" s="18"/>
      <c r="AJ168" s="18"/>
      <c r="AK168" s="164"/>
      <c r="AL168" s="223"/>
      <c r="AM168" s="225"/>
      <c r="AN168" s="224"/>
      <c r="AO168" s="164"/>
      <c r="AP168" s="164"/>
      <c r="AQ168" s="164"/>
      <c r="AR168" s="164"/>
      <c r="AS168" s="164"/>
      <c r="AT168" s="164"/>
      <c r="AU168" s="164"/>
      <c r="AV168" s="164"/>
      <c r="AW168" s="164"/>
      <c r="AX168" s="164"/>
      <c r="AY168" s="164"/>
      <c r="AZ168" s="164"/>
      <c r="BA168" s="164"/>
      <c r="BB168" s="164"/>
      <c r="BC168" s="164"/>
      <c r="BD168" s="164"/>
      <c r="BE168" s="164"/>
      <c r="BF168" s="164"/>
      <c r="BG168" s="164"/>
      <c r="BH168" s="164"/>
      <c r="BI168" s="164"/>
      <c r="BJ168" s="164"/>
      <c r="BK168" s="164"/>
    </row>
    <row r="169" spans="1:63" ht="13.5" customHeight="1">
      <c r="A169" s="219"/>
      <c r="B169" s="216"/>
      <c r="C169" s="18"/>
      <c r="D169" s="216"/>
      <c r="E169" s="18"/>
      <c r="F169" s="164"/>
      <c r="G169" s="164"/>
      <c r="H169" s="164"/>
      <c r="I169" s="164"/>
      <c r="J169" s="164"/>
      <c r="K169" s="164"/>
      <c r="L169" s="220"/>
      <c r="M169" s="220"/>
      <c r="N169" s="164"/>
      <c r="O169" s="226"/>
      <c r="P169" s="164"/>
      <c r="Q169" s="164"/>
      <c r="R169" s="164"/>
      <c r="S169" s="164"/>
      <c r="T169" s="220"/>
      <c r="U169" s="222"/>
      <c r="V169" s="164"/>
      <c r="W169" s="18"/>
      <c r="X169" s="18"/>
      <c r="Y169" s="18"/>
      <c r="Z169" s="18"/>
      <c r="AA169" s="18"/>
      <c r="AB169" s="18"/>
      <c r="AC169" s="18"/>
      <c r="AD169" s="19"/>
      <c r="AE169" s="18"/>
      <c r="AF169" s="18"/>
      <c r="AG169" s="18"/>
      <c r="AH169" s="19"/>
      <c r="AI169" s="18"/>
      <c r="AJ169" s="18"/>
      <c r="AK169" s="164"/>
      <c r="AL169" s="223"/>
      <c r="AM169" s="225"/>
      <c r="AN169" s="224"/>
      <c r="AO169" s="164"/>
      <c r="AP169" s="164"/>
      <c r="AQ169" s="164"/>
      <c r="AR169" s="164"/>
      <c r="AS169" s="164"/>
      <c r="AT169" s="164"/>
      <c r="AU169" s="164"/>
      <c r="AV169" s="164"/>
      <c r="AW169" s="164"/>
      <c r="AX169" s="164"/>
      <c r="AY169" s="164"/>
      <c r="AZ169" s="164"/>
      <c r="BA169" s="164"/>
      <c r="BB169" s="164"/>
      <c r="BC169" s="164"/>
      <c r="BD169" s="164"/>
      <c r="BE169" s="164"/>
      <c r="BF169" s="164"/>
      <c r="BG169" s="164"/>
      <c r="BH169" s="164"/>
      <c r="BI169" s="164"/>
      <c r="BJ169" s="164"/>
      <c r="BK169" s="164"/>
    </row>
    <row r="170" spans="1:63" ht="13.5" customHeight="1">
      <c r="A170" s="219"/>
      <c r="B170" s="216"/>
      <c r="C170" s="18"/>
      <c r="D170" s="216"/>
      <c r="E170" s="18"/>
      <c r="F170" s="164"/>
      <c r="G170" s="164"/>
      <c r="H170" s="164"/>
      <c r="I170" s="164"/>
      <c r="J170" s="164"/>
      <c r="K170" s="164"/>
      <c r="L170" s="220"/>
      <c r="M170" s="220"/>
      <c r="N170" s="164"/>
      <c r="O170" s="226"/>
      <c r="P170" s="164"/>
      <c r="Q170" s="164"/>
      <c r="R170" s="164"/>
      <c r="S170" s="164"/>
      <c r="T170" s="220"/>
      <c r="U170" s="222"/>
      <c r="V170" s="164"/>
      <c r="W170" s="18"/>
      <c r="X170" s="18"/>
      <c r="Y170" s="18"/>
      <c r="Z170" s="18"/>
      <c r="AA170" s="18"/>
      <c r="AB170" s="18"/>
      <c r="AC170" s="18"/>
      <c r="AD170" s="19"/>
      <c r="AE170" s="18"/>
      <c r="AF170" s="18"/>
      <c r="AG170" s="18"/>
      <c r="AH170" s="19"/>
      <c r="AI170" s="18"/>
      <c r="AJ170" s="18"/>
      <c r="AK170" s="164"/>
      <c r="AL170" s="223"/>
      <c r="AM170" s="225"/>
      <c r="AN170" s="224"/>
      <c r="AO170" s="164"/>
      <c r="AP170" s="164"/>
      <c r="AQ170" s="164"/>
      <c r="AR170" s="164"/>
      <c r="AS170" s="164"/>
      <c r="AT170" s="164"/>
      <c r="AU170" s="164"/>
      <c r="AV170" s="164"/>
      <c r="AW170" s="164"/>
      <c r="AX170" s="164"/>
      <c r="AY170" s="164"/>
      <c r="AZ170" s="164"/>
      <c r="BA170" s="164"/>
      <c r="BB170" s="164"/>
      <c r="BC170" s="164"/>
      <c r="BD170" s="164"/>
      <c r="BE170" s="164"/>
      <c r="BF170" s="164"/>
      <c r="BG170" s="164"/>
      <c r="BH170" s="164"/>
      <c r="BI170" s="164"/>
      <c r="BJ170" s="164"/>
      <c r="BK170" s="164"/>
    </row>
    <row r="171" spans="1:63" ht="13.5" customHeight="1">
      <c r="A171" s="219"/>
      <c r="B171" s="216"/>
      <c r="C171" s="18"/>
      <c r="D171" s="216"/>
      <c r="E171" s="18"/>
      <c r="F171" s="164"/>
      <c r="G171" s="164"/>
      <c r="H171" s="164"/>
      <c r="I171" s="164"/>
      <c r="J171" s="164"/>
      <c r="K171" s="164"/>
      <c r="L171" s="220"/>
      <c r="M171" s="220"/>
      <c r="N171" s="164"/>
      <c r="O171" s="226"/>
      <c r="P171" s="164"/>
      <c r="Q171" s="164"/>
      <c r="R171" s="164"/>
      <c r="S171" s="164"/>
      <c r="T171" s="220"/>
      <c r="U171" s="222"/>
      <c r="V171" s="164"/>
      <c r="W171" s="18"/>
      <c r="X171" s="18"/>
      <c r="Y171" s="18"/>
      <c r="Z171" s="18"/>
      <c r="AA171" s="18"/>
      <c r="AB171" s="18"/>
      <c r="AC171" s="18"/>
      <c r="AD171" s="19"/>
      <c r="AE171" s="18"/>
      <c r="AF171" s="18"/>
      <c r="AG171" s="18"/>
      <c r="AH171" s="19"/>
      <c r="AI171" s="18"/>
      <c r="AJ171" s="18"/>
      <c r="AK171" s="164"/>
      <c r="AL171" s="223"/>
      <c r="AM171" s="225"/>
      <c r="AN171" s="22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row>
    <row r="172" spans="1:63" ht="13.5" customHeight="1">
      <c r="A172" s="219"/>
      <c r="B172" s="216"/>
      <c r="C172" s="18"/>
      <c r="D172" s="216"/>
      <c r="E172" s="18"/>
      <c r="F172" s="164"/>
      <c r="G172" s="164"/>
      <c r="H172" s="164"/>
      <c r="I172" s="164"/>
      <c r="J172" s="164"/>
      <c r="K172" s="164"/>
      <c r="L172" s="220"/>
      <c r="M172" s="220"/>
      <c r="N172" s="164"/>
      <c r="O172" s="226"/>
      <c r="P172" s="164"/>
      <c r="Q172" s="164"/>
      <c r="R172" s="164"/>
      <c r="S172" s="164"/>
      <c r="T172" s="220"/>
      <c r="U172" s="222"/>
      <c r="V172" s="164"/>
      <c r="W172" s="18"/>
      <c r="X172" s="18"/>
      <c r="Y172" s="18"/>
      <c r="Z172" s="18"/>
      <c r="AA172" s="18"/>
      <c r="AB172" s="18"/>
      <c r="AC172" s="18"/>
      <c r="AD172" s="19"/>
      <c r="AE172" s="18"/>
      <c r="AF172" s="18"/>
      <c r="AG172" s="18"/>
      <c r="AH172" s="19"/>
      <c r="AI172" s="18"/>
      <c r="AJ172" s="18"/>
      <c r="AK172" s="164"/>
      <c r="AL172" s="223"/>
      <c r="AM172" s="225"/>
      <c r="AN172" s="224"/>
      <c r="AO172" s="164"/>
      <c r="AP172" s="164"/>
      <c r="AQ172" s="164"/>
      <c r="AR172" s="164"/>
      <c r="AS172" s="164"/>
      <c r="AT172" s="164"/>
      <c r="AU172" s="164"/>
      <c r="AV172" s="164"/>
      <c r="AW172" s="164"/>
      <c r="AX172" s="164"/>
      <c r="AY172" s="164"/>
      <c r="AZ172" s="164"/>
      <c r="BA172" s="164"/>
      <c r="BB172" s="164"/>
      <c r="BC172" s="164"/>
      <c r="BD172" s="164"/>
      <c r="BE172" s="164"/>
      <c r="BF172" s="164"/>
      <c r="BG172" s="164"/>
      <c r="BH172" s="164"/>
      <c r="BI172" s="164"/>
      <c r="BJ172" s="164"/>
      <c r="BK172" s="164"/>
    </row>
    <row r="173" spans="1:63" ht="13.5" customHeight="1">
      <c r="A173" s="219"/>
      <c r="B173" s="216"/>
      <c r="C173" s="18"/>
      <c r="D173" s="216"/>
      <c r="E173" s="18"/>
      <c r="F173" s="164"/>
      <c r="G173" s="164"/>
      <c r="H173" s="164"/>
      <c r="I173" s="164"/>
      <c r="J173" s="164"/>
      <c r="K173" s="164"/>
      <c r="L173" s="220"/>
      <c r="M173" s="220"/>
      <c r="N173" s="164"/>
      <c r="O173" s="226"/>
      <c r="P173" s="164"/>
      <c r="Q173" s="164"/>
      <c r="R173" s="164"/>
      <c r="S173" s="164"/>
      <c r="T173" s="220"/>
      <c r="U173" s="222"/>
      <c r="V173" s="164"/>
      <c r="W173" s="18"/>
      <c r="X173" s="18"/>
      <c r="Y173" s="18"/>
      <c r="Z173" s="18"/>
      <c r="AA173" s="18"/>
      <c r="AB173" s="18"/>
      <c r="AC173" s="18"/>
      <c r="AD173" s="19"/>
      <c r="AE173" s="18"/>
      <c r="AF173" s="18"/>
      <c r="AG173" s="18"/>
      <c r="AH173" s="19"/>
      <c r="AI173" s="18"/>
      <c r="AJ173" s="18"/>
      <c r="AK173" s="164"/>
      <c r="AL173" s="223"/>
      <c r="AM173" s="225"/>
      <c r="AN173" s="224"/>
      <c r="AO173" s="164"/>
      <c r="AP173" s="164"/>
      <c r="AQ173" s="164"/>
      <c r="AR173" s="164"/>
      <c r="AS173" s="164"/>
      <c r="AT173" s="164"/>
      <c r="AU173" s="164"/>
      <c r="AV173" s="164"/>
      <c r="AW173" s="164"/>
      <c r="AX173" s="164"/>
      <c r="AY173" s="164"/>
      <c r="AZ173" s="164"/>
      <c r="BA173" s="164"/>
      <c r="BB173" s="164"/>
      <c r="BC173" s="164"/>
      <c r="BD173" s="164"/>
      <c r="BE173" s="164"/>
      <c r="BF173" s="164"/>
      <c r="BG173" s="164"/>
      <c r="BH173" s="164"/>
      <c r="BI173" s="164"/>
      <c r="BJ173" s="164"/>
      <c r="BK173" s="164"/>
    </row>
    <row r="174" spans="1:63" ht="13.5" customHeight="1">
      <c r="A174" s="219"/>
      <c r="B174" s="216"/>
      <c r="C174" s="18"/>
      <c r="D174" s="216"/>
      <c r="E174" s="18"/>
      <c r="F174" s="164"/>
      <c r="G174" s="164"/>
      <c r="H174" s="164"/>
      <c r="I174" s="164"/>
      <c r="J174" s="164"/>
      <c r="K174" s="164"/>
      <c r="L174" s="220"/>
      <c r="M174" s="220"/>
      <c r="N174" s="164"/>
      <c r="O174" s="226"/>
      <c r="P174" s="164"/>
      <c r="Q174" s="164"/>
      <c r="R174" s="164"/>
      <c r="S174" s="164"/>
      <c r="T174" s="220"/>
      <c r="U174" s="222"/>
      <c r="V174" s="164"/>
      <c r="W174" s="18"/>
      <c r="X174" s="18"/>
      <c r="Y174" s="18"/>
      <c r="Z174" s="18"/>
      <c r="AA174" s="18"/>
      <c r="AB174" s="18"/>
      <c r="AC174" s="18"/>
      <c r="AD174" s="19"/>
      <c r="AE174" s="18"/>
      <c r="AF174" s="18"/>
      <c r="AG174" s="18"/>
      <c r="AH174" s="19"/>
      <c r="AI174" s="18"/>
      <c r="AJ174" s="18"/>
      <c r="AK174" s="164"/>
      <c r="AL174" s="223"/>
      <c r="AM174" s="225"/>
      <c r="AN174" s="224"/>
      <c r="AO174" s="164"/>
      <c r="AP174" s="164"/>
      <c r="AQ174" s="164"/>
      <c r="AR174" s="164"/>
      <c r="AS174" s="164"/>
      <c r="AT174" s="164"/>
      <c r="AU174" s="164"/>
      <c r="AV174" s="164"/>
      <c r="AW174" s="164"/>
      <c r="AX174" s="164"/>
      <c r="AY174" s="164"/>
      <c r="AZ174" s="164"/>
      <c r="BA174" s="164"/>
      <c r="BB174" s="164"/>
      <c r="BC174" s="164"/>
      <c r="BD174" s="164"/>
      <c r="BE174" s="164"/>
      <c r="BF174" s="164"/>
      <c r="BG174" s="164"/>
      <c r="BH174" s="164"/>
      <c r="BI174" s="164"/>
      <c r="BJ174" s="164"/>
      <c r="BK174" s="164"/>
    </row>
    <row r="175" spans="1:63" ht="13.5" customHeight="1">
      <c r="A175" s="219"/>
      <c r="B175" s="216"/>
      <c r="C175" s="18"/>
      <c r="D175" s="216"/>
      <c r="E175" s="18"/>
      <c r="F175" s="164"/>
      <c r="G175" s="164"/>
      <c r="H175" s="164"/>
      <c r="I175" s="164"/>
      <c r="J175" s="164"/>
      <c r="K175" s="164"/>
      <c r="L175" s="220"/>
      <c r="M175" s="220"/>
      <c r="N175" s="164"/>
      <c r="O175" s="226"/>
      <c r="P175" s="164"/>
      <c r="Q175" s="164"/>
      <c r="R175" s="164"/>
      <c r="S175" s="164"/>
      <c r="T175" s="220"/>
      <c r="U175" s="222"/>
      <c r="V175" s="164"/>
      <c r="W175" s="18"/>
      <c r="X175" s="18"/>
      <c r="Y175" s="18"/>
      <c r="Z175" s="18"/>
      <c r="AA175" s="18"/>
      <c r="AB175" s="18"/>
      <c r="AC175" s="18"/>
      <c r="AD175" s="19"/>
      <c r="AE175" s="18"/>
      <c r="AF175" s="18"/>
      <c r="AG175" s="18"/>
      <c r="AH175" s="19"/>
      <c r="AI175" s="18"/>
      <c r="AJ175" s="18"/>
      <c r="AK175" s="164"/>
      <c r="AL175" s="223"/>
      <c r="AM175" s="225"/>
      <c r="AN175" s="224"/>
      <c r="AO175" s="164"/>
      <c r="AP175" s="164"/>
      <c r="AQ175" s="164"/>
      <c r="AR175" s="164"/>
      <c r="AS175" s="164"/>
      <c r="AT175" s="164"/>
      <c r="AU175" s="164"/>
      <c r="AV175" s="164"/>
      <c r="AW175" s="164"/>
      <c r="AX175" s="164"/>
      <c r="AY175" s="164"/>
      <c r="AZ175" s="164"/>
      <c r="BA175" s="164"/>
      <c r="BB175" s="164"/>
      <c r="BC175" s="164"/>
      <c r="BD175" s="164"/>
      <c r="BE175" s="164"/>
      <c r="BF175" s="164"/>
      <c r="BG175" s="164"/>
      <c r="BH175" s="164"/>
      <c r="BI175" s="164"/>
      <c r="BJ175" s="164"/>
      <c r="BK175" s="164"/>
    </row>
    <row r="176" spans="1:63" ht="13.5" customHeight="1">
      <c r="A176" s="219"/>
      <c r="B176" s="216"/>
      <c r="C176" s="18"/>
      <c r="D176" s="216"/>
      <c r="E176" s="18"/>
      <c r="F176" s="164"/>
      <c r="G176" s="164"/>
      <c r="H176" s="164"/>
      <c r="I176" s="164"/>
      <c r="J176" s="164"/>
      <c r="K176" s="164"/>
      <c r="L176" s="220"/>
      <c r="M176" s="220"/>
      <c r="N176" s="164"/>
      <c r="O176" s="226"/>
      <c r="P176" s="164"/>
      <c r="Q176" s="164"/>
      <c r="R176" s="164"/>
      <c r="S176" s="164"/>
      <c r="T176" s="220"/>
      <c r="U176" s="222"/>
      <c r="V176" s="164"/>
      <c r="W176" s="18"/>
      <c r="X176" s="18"/>
      <c r="Y176" s="18"/>
      <c r="Z176" s="18"/>
      <c r="AA176" s="18"/>
      <c r="AB176" s="18"/>
      <c r="AC176" s="18"/>
      <c r="AD176" s="19"/>
      <c r="AE176" s="18"/>
      <c r="AF176" s="18"/>
      <c r="AG176" s="18"/>
      <c r="AH176" s="19"/>
      <c r="AI176" s="18"/>
      <c r="AJ176" s="18"/>
      <c r="AK176" s="164"/>
      <c r="AL176" s="223"/>
      <c r="AM176" s="225"/>
      <c r="AN176" s="22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row>
    <row r="177" spans="1:63" ht="13.5" customHeight="1">
      <c r="A177" s="219"/>
      <c r="B177" s="216"/>
      <c r="C177" s="18"/>
      <c r="D177" s="216"/>
      <c r="E177" s="18"/>
      <c r="F177" s="164"/>
      <c r="G177" s="164"/>
      <c r="H177" s="164"/>
      <c r="I177" s="164"/>
      <c r="J177" s="164"/>
      <c r="K177" s="164"/>
      <c r="L177" s="220"/>
      <c r="M177" s="220"/>
      <c r="N177" s="164"/>
      <c r="O177" s="226"/>
      <c r="P177" s="164"/>
      <c r="Q177" s="164"/>
      <c r="R177" s="164"/>
      <c r="S177" s="164"/>
      <c r="T177" s="220"/>
      <c r="U177" s="222"/>
      <c r="V177" s="164"/>
      <c r="W177" s="18"/>
      <c r="X177" s="18"/>
      <c r="Y177" s="18"/>
      <c r="Z177" s="18"/>
      <c r="AA177" s="18"/>
      <c r="AB177" s="18"/>
      <c r="AC177" s="18"/>
      <c r="AD177" s="19"/>
      <c r="AE177" s="18"/>
      <c r="AF177" s="18"/>
      <c r="AG177" s="18"/>
      <c r="AH177" s="19"/>
      <c r="AI177" s="18"/>
      <c r="AJ177" s="18"/>
      <c r="AK177" s="164"/>
      <c r="AL177" s="223"/>
      <c r="AM177" s="225"/>
      <c r="AN177" s="224"/>
      <c r="AO177" s="164"/>
      <c r="AP177" s="164"/>
      <c r="AQ177" s="164"/>
      <c r="AR177" s="164"/>
      <c r="AS177" s="164"/>
      <c r="AT177" s="164"/>
      <c r="AU177" s="164"/>
      <c r="AV177" s="164"/>
      <c r="AW177" s="164"/>
      <c r="AX177" s="164"/>
      <c r="AY177" s="164"/>
      <c r="AZ177" s="164"/>
      <c r="BA177" s="164"/>
      <c r="BB177" s="164"/>
      <c r="BC177" s="164"/>
      <c r="BD177" s="164"/>
      <c r="BE177" s="164"/>
      <c r="BF177" s="164"/>
      <c r="BG177" s="164"/>
      <c r="BH177" s="164"/>
      <c r="BI177" s="164"/>
      <c r="BJ177" s="164"/>
      <c r="BK177" s="164"/>
    </row>
    <row r="178" spans="1:63" ht="13.5" customHeight="1">
      <c r="A178" s="219"/>
      <c r="B178" s="216"/>
      <c r="C178" s="18"/>
      <c r="D178" s="216"/>
      <c r="E178" s="18"/>
      <c r="F178" s="164"/>
      <c r="G178" s="164"/>
      <c r="H178" s="164"/>
      <c r="I178" s="164"/>
      <c r="J178" s="164"/>
      <c r="K178" s="164"/>
      <c r="L178" s="220"/>
      <c r="M178" s="220"/>
      <c r="N178" s="164"/>
      <c r="O178" s="226"/>
      <c r="P178" s="164"/>
      <c r="Q178" s="164"/>
      <c r="R178" s="164"/>
      <c r="S178" s="164"/>
      <c r="T178" s="220"/>
      <c r="U178" s="222"/>
      <c r="V178" s="164"/>
      <c r="W178" s="18"/>
      <c r="X178" s="18"/>
      <c r="Y178" s="18"/>
      <c r="Z178" s="18"/>
      <c r="AA178" s="18"/>
      <c r="AB178" s="18"/>
      <c r="AC178" s="18"/>
      <c r="AD178" s="19"/>
      <c r="AE178" s="18"/>
      <c r="AF178" s="18"/>
      <c r="AG178" s="18"/>
      <c r="AH178" s="19"/>
      <c r="AI178" s="18"/>
      <c r="AJ178" s="18"/>
      <c r="AK178" s="164"/>
      <c r="AL178" s="223"/>
      <c r="AM178" s="225"/>
      <c r="AN178" s="22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row>
    <row r="179" spans="1:63" ht="13.5" customHeight="1">
      <c r="A179" s="219"/>
      <c r="B179" s="216"/>
      <c r="C179" s="18"/>
      <c r="D179" s="216"/>
      <c r="E179" s="18"/>
      <c r="F179" s="164"/>
      <c r="G179" s="164"/>
      <c r="H179" s="164"/>
      <c r="I179" s="164"/>
      <c r="J179" s="164"/>
      <c r="K179" s="164"/>
      <c r="L179" s="220"/>
      <c r="M179" s="220"/>
      <c r="N179" s="164"/>
      <c r="O179" s="226"/>
      <c r="P179" s="164"/>
      <c r="Q179" s="164"/>
      <c r="R179" s="164"/>
      <c r="S179" s="164"/>
      <c r="T179" s="220"/>
      <c r="U179" s="222"/>
      <c r="V179" s="164"/>
      <c r="W179" s="18"/>
      <c r="X179" s="18"/>
      <c r="Y179" s="18"/>
      <c r="Z179" s="18"/>
      <c r="AA179" s="18"/>
      <c r="AB179" s="18"/>
      <c r="AC179" s="18"/>
      <c r="AD179" s="19"/>
      <c r="AE179" s="18"/>
      <c r="AF179" s="18"/>
      <c r="AG179" s="18"/>
      <c r="AH179" s="19"/>
      <c r="AI179" s="18"/>
      <c r="AJ179" s="18"/>
      <c r="AK179" s="164"/>
      <c r="AL179" s="223"/>
      <c r="AM179" s="225"/>
      <c r="AN179" s="224"/>
      <c r="AO179" s="164"/>
      <c r="AP179" s="164"/>
      <c r="AQ179" s="164"/>
      <c r="AR179" s="164"/>
      <c r="AS179" s="164"/>
      <c r="AT179" s="164"/>
      <c r="AU179" s="164"/>
      <c r="AV179" s="164"/>
      <c r="AW179" s="164"/>
      <c r="AX179" s="164"/>
      <c r="AY179" s="164"/>
      <c r="AZ179" s="164"/>
      <c r="BA179" s="164"/>
      <c r="BB179" s="164"/>
      <c r="BC179" s="164"/>
      <c r="BD179" s="164"/>
      <c r="BE179" s="164"/>
      <c r="BF179" s="164"/>
      <c r="BG179" s="164"/>
      <c r="BH179" s="164"/>
      <c r="BI179" s="164"/>
      <c r="BJ179" s="164"/>
      <c r="BK179" s="164"/>
    </row>
    <row r="180" spans="1:63" ht="13.5" customHeight="1">
      <c r="A180" s="219"/>
      <c r="B180" s="216"/>
      <c r="C180" s="18"/>
      <c r="D180" s="216"/>
      <c r="E180" s="18"/>
      <c r="F180" s="164"/>
      <c r="G180" s="164"/>
      <c r="H180" s="164"/>
      <c r="I180" s="164"/>
      <c r="J180" s="164"/>
      <c r="K180" s="164"/>
      <c r="L180" s="220"/>
      <c r="M180" s="220"/>
      <c r="N180" s="164"/>
      <c r="O180" s="226"/>
      <c r="P180" s="164"/>
      <c r="Q180" s="164"/>
      <c r="R180" s="164"/>
      <c r="S180" s="164"/>
      <c r="T180" s="220"/>
      <c r="U180" s="222"/>
      <c r="V180" s="164"/>
      <c r="W180" s="18"/>
      <c r="X180" s="18"/>
      <c r="Y180" s="18"/>
      <c r="Z180" s="18"/>
      <c r="AA180" s="18"/>
      <c r="AB180" s="18"/>
      <c r="AC180" s="18"/>
      <c r="AD180" s="19"/>
      <c r="AE180" s="18"/>
      <c r="AF180" s="18"/>
      <c r="AG180" s="18"/>
      <c r="AH180" s="19"/>
      <c r="AI180" s="18"/>
      <c r="AJ180" s="18"/>
      <c r="AK180" s="164"/>
      <c r="AL180" s="223"/>
      <c r="AM180" s="225"/>
      <c r="AN180" s="224"/>
      <c r="AO180" s="164"/>
      <c r="AP180" s="164"/>
      <c r="AQ180" s="164"/>
      <c r="AR180" s="164"/>
      <c r="AS180" s="164"/>
      <c r="AT180" s="164"/>
      <c r="AU180" s="164"/>
      <c r="AV180" s="164"/>
      <c r="AW180" s="164"/>
      <c r="AX180" s="164"/>
      <c r="AY180" s="164"/>
      <c r="AZ180" s="164"/>
      <c r="BA180" s="164"/>
      <c r="BB180" s="164"/>
      <c r="BC180" s="164"/>
      <c r="BD180" s="164"/>
      <c r="BE180" s="164"/>
      <c r="BF180" s="164"/>
      <c r="BG180" s="164"/>
      <c r="BH180" s="164"/>
      <c r="BI180" s="164"/>
      <c r="BJ180" s="164"/>
      <c r="BK180" s="164"/>
    </row>
    <row r="181" spans="1:63" ht="13.5" customHeight="1">
      <c r="A181" s="219"/>
      <c r="B181" s="216"/>
      <c r="C181" s="18"/>
      <c r="D181" s="216"/>
      <c r="E181" s="18"/>
      <c r="F181" s="164"/>
      <c r="G181" s="164"/>
      <c r="H181" s="164"/>
      <c r="I181" s="164"/>
      <c r="J181" s="164"/>
      <c r="K181" s="164"/>
      <c r="L181" s="220"/>
      <c r="M181" s="220"/>
      <c r="N181" s="164"/>
      <c r="O181" s="226"/>
      <c r="P181" s="164"/>
      <c r="Q181" s="164"/>
      <c r="R181" s="164"/>
      <c r="S181" s="164"/>
      <c r="T181" s="220"/>
      <c r="U181" s="222"/>
      <c r="V181" s="164"/>
      <c r="W181" s="18"/>
      <c r="X181" s="18"/>
      <c r="Y181" s="18"/>
      <c r="Z181" s="18"/>
      <c r="AA181" s="18"/>
      <c r="AB181" s="18"/>
      <c r="AC181" s="18"/>
      <c r="AD181" s="19"/>
      <c r="AE181" s="18"/>
      <c r="AF181" s="18"/>
      <c r="AG181" s="18"/>
      <c r="AH181" s="19"/>
      <c r="AI181" s="18"/>
      <c r="AJ181" s="18"/>
      <c r="AK181" s="164"/>
      <c r="AL181" s="223"/>
      <c r="AM181" s="225"/>
      <c r="AN181" s="224"/>
      <c r="AO181" s="164"/>
      <c r="AP181" s="164"/>
      <c r="AQ181" s="164"/>
      <c r="AR181" s="164"/>
      <c r="AS181" s="164"/>
      <c r="AT181" s="164"/>
      <c r="AU181" s="164"/>
      <c r="AV181" s="164"/>
      <c r="AW181" s="164"/>
      <c r="AX181" s="164"/>
      <c r="AY181" s="164"/>
      <c r="AZ181" s="164"/>
      <c r="BA181" s="164"/>
      <c r="BB181" s="164"/>
      <c r="BC181" s="164"/>
      <c r="BD181" s="164"/>
      <c r="BE181" s="164"/>
      <c r="BF181" s="164"/>
      <c r="BG181" s="164"/>
      <c r="BH181" s="164"/>
      <c r="BI181" s="164"/>
      <c r="BJ181" s="164"/>
      <c r="BK181" s="164"/>
    </row>
    <row r="182" spans="1:63" ht="13.5" customHeight="1">
      <c r="A182" s="219"/>
      <c r="B182" s="216"/>
      <c r="C182" s="18"/>
      <c r="D182" s="216"/>
      <c r="E182" s="18"/>
      <c r="F182" s="164"/>
      <c r="G182" s="164"/>
      <c r="H182" s="164"/>
      <c r="I182" s="164"/>
      <c r="J182" s="164"/>
      <c r="K182" s="164"/>
      <c r="L182" s="220"/>
      <c r="M182" s="220"/>
      <c r="N182" s="164"/>
      <c r="O182" s="226"/>
      <c r="P182" s="164"/>
      <c r="Q182" s="164"/>
      <c r="R182" s="164"/>
      <c r="S182" s="164"/>
      <c r="T182" s="220"/>
      <c r="U182" s="222"/>
      <c r="V182" s="164"/>
      <c r="W182" s="18"/>
      <c r="X182" s="18"/>
      <c r="Y182" s="18"/>
      <c r="Z182" s="18"/>
      <c r="AA182" s="18"/>
      <c r="AB182" s="18"/>
      <c r="AC182" s="18"/>
      <c r="AD182" s="19"/>
      <c r="AE182" s="18"/>
      <c r="AF182" s="18"/>
      <c r="AG182" s="18"/>
      <c r="AH182" s="19"/>
      <c r="AI182" s="18"/>
      <c r="AJ182" s="18"/>
      <c r="AK182" s="164"/>
      <c r="AL182" s="223"/>
      <c r="AM182" s="225"/>
      <c r="AN182" s="22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row>
    <row r="183" spans="1:63" ht="13.5" customHeight="1">
      <c r="A183" s="219"/>
      <c r="B183" s="216"/>
      <c r="C183" s="18"/>
      <c r="D183" s="216"/>
      <c r="E183" s="18"/>
      <c r="F183" s="164"/>
      <c r="G183" s="164"/>
      <c r="H183" s="164"/>
      <c r="I183" s="164"/>
      <c r="J183" s="164"/>
      <c r="K183" s="164"/>
      <c r="L183" s="220"/>
      <c r="M183" s="220"/>
      <c r="N183" s="164"/>
      <c r="O183" s="226"/>
      <c r="P183" s="164"/>
      <c r="Q183" s="164"/>
      <c r="R183" s="164"/>
      <c r="S183" s="164"/>
      <c r="T183" s="220"/>
      <c r="U183" s="222"/>
      <c r="V183" s="164"/>
      <c r="W183" s="18"/>
      <c r="X183" s="18"/>
      <c r="Y183" s="18"/>
      <c r="Z183" s="18"/>
      <c r="AA183" s="18"/>
      <c r="AB183" s="18"/>
      <c r="AC183" s="18"/>
      <c r="AD183" s="19"/>
      <c r="AE183" s="18"/>
      <c r="AF183" s="18"/>
      <c r="AG183" s="18"/>
      <c r="AH183" s="19"/>
      <c r="AI183" s="18"/>
      <c r="AJ183" s="18"/>
      <c r="AK183" s="164"/>
      <c r="AL183" s="223"/>
      <c r="AM183" s="225"/>
      <c r="AN183" s="224"/>
      <c r="AO183" s="164"/>
      <c r="AP183" s="164"/>
      <c r="AQ183" s="164"/>
      <c r="AR183" s="164"/>
      <c r="AS183" s="164"/>
      <c r="AT183" s="164"/>
      <c r="AU183" s="164"/>
      <c r="AV183" s="164"/>
      <c r="AW183" s="164"/>
      <c r="AX183" s="164"/>
      <c r="AY183" s="164"/>
      <c r="AZ183" s="164"/>
      <c r="BA183" s="164"/>
      <c r="BB183" s="164"/>
      <c r="BC183" s="164"/>
      <c r="BD183" s="164"/>
      <c r="BE183" s="164"/>
      <c r="BF183" s="164"/>
      <c r="BG183" s="164"/>
      <c r="BH183" s="164"/>
      <c r="BI183" s="164"/>
      <c r="BJ183" s="164"/>
      <c r="BK183" s="164"/>
    </row>
    <row r="184" spans="1:63" ht="13.5" customHeight="1">
      <c r="A184" s="219"/>
      <c r="B184" s="216"/>
      <c r="C184" s="18"/>
      <c r="D184" s="216"/>
      <c r="E184" s="18"/>
      <c r="F184" s="164"/>
      <c r="G184" s="164"/>
      <c r="H184" s="164"/>
      <c r="I184" s="164"/>
      <c r="J184" s="164"/>
      <c r="K184" s="164"/>
      <c r="L184" s="220"/>
      <c r="M184" s="220"/>
      <c r="N184" s="164"/>
      <c r="O184" s="226"/>
      <c r="P184" s="164"/>
      <c r="Q184" s="164"/>
      <c r="R184" s="164"/>
      <c r="S184" s="164"/>
      <c r="T184" s="220"/>
      <c r="U184" s="222"/>
      <c r="V184" s="164"/>
      <c r="W184" s="18"/>
      <c r="X184" s="18"/>
      <c r="Y184" s="18"/>
      <c r="Z184" s="18"/>
      <c r="AA184" s="18"/>
      <c r="AB184" s="18"/>
      <c r="AC184" s="18"/>
      <c r="AD184" s="19"/>
      <c r="AE184" s="18"/>
      <c r="AF184" s="18"/>
      <c r="AG184" s="18"/>
      <c r="AH184" s="19"/>
      <c r="AI184" s="18"/>
      <c r="AJ184" s="18"/>
      <c r="AK184" s="164"/>
      <c r="AL184" s="223"/>
      <c r="AM184" s="225"/>
      <c r="AN184" s="224"/>
      <c r="AO184" s="164"/>
      <c r="AP184" s="164"/>
      <c r="AQ184" s="164"/>
      <c r="AR184" s="164"/>
      <c r="AS184" s="164"/>
      <c r="AT184" s="164"/>
      <c r="AU184" s="164"/>
      <c r="AV184" s="164"/>
      <c r="AW184" s="164"/>
      <c r="AX184" s="164"/>
      <c r="AY184" s="164"/>
      <c r="AZ184" s="164"/>
      <c r="BA184" s="164"/>
      <c r="BB184" s="164"/>
      <c r="BC184" s="164"/>
      <c r="BD184" s="164"/>
      <c r="BE184" s="164"/>
      <c r="BF184" s="164"/>
      <c r="BG184" s="164"/>
      <c r="BH184" s="164"/>
      <c r="BI184" s="164"/>
      <c r="BJ184" s="164"/>
      <c r="BK184" s="164"/>
    </row>
    <row r="185" spans="1:63" ht="13.5" customHeight="1">
      <c r="A185" s="219"/>
      <c r="B185" s="216"/>
      <c r="C185" s="18"/>
      <c r="D185" s="216"/>
      <c r="E185" s="18"/>
      <c r="F185" s="164"/>
      <c r="G185" s="164"/>
      <c r="H185" s="164"/>
      <c r="I185" s="164"/>
      <c r="J185" s="164"/>
      <c r="K185" s="164"/>
      <c r="L185" s="220"/>
      <c r="M185" s="220"/>
      <c r="N185" s="164"/>
      <c r="O185" s="226"/>
      <c r="P185" s="164"/>
      <c r="Q185" s="164"/>
      <c r="R185" s="164"/>
      <c r="S185" s="164"/>
      <c r="T185" s="220"/>
      <c r="U185" s="222"/>
      <c r="V185" s="164"/>
      <c r="W185" s="18"/>
      <c r="X185" s="18"/>
      <c r="Y185" s="18"/>
      <c r="Z185" s="18"/>
      <c r="AA185" s="18"/>
      <c r="AB185" s="18"/>
      <c r="AC185" s="18"/>
      <c r="AD185" s="19"/>
      <c r="AE185" s="18"/>
      <c r="AF185" s="18"/>
      <c r="AG185" s="18"/>
      <c r="AH185" s="19"/>
      <c r="AI185" s="18"/>
      <c r="AJ185" s="18"/>
      <c r="AK185" s="164"/>
      <c r="AL185" s="223"/>
      <c r="AM185" s="225"/>
      <c r="AN185" s="224"/>
      <c r="AO185" s="164"/>
      <c r="AP185" s="164"/>
      <c r="AQ185" s="164"/>
      <c r="AR185" s="164"/>
      <c r="AS185" s="164"/>
      <c r="AT185" s="164"/>
      <c r="AU185" s="164"/>
      <c r="AV185" s="164"/>
      <c r="AW185" s="164"/>
      <c r="AX185" s="164"/>
      <c r="AY185" s="164"/>
      <c r="AZ185" s="164"/>
      <c r="BA185" s="164"/>
      <c r="BB185" s="164"/>
      <c r="BC185" s="164"/>
      <c r="BD185" s="164"/>
      <c r="BE185" s="164"/>
      <c r="BF185" s="164"/>
      <c r="BG185" s="164"/>
      <c r="BH185" s="164"/>
      <c r="BI185" s="164"/>
      <c r="BJ185" s="164"/>
      <c r="BK185" s="164"/>
    </row>
    <row r="186" spans="1:63" ht="13.5" customHeight="1">
      <c r="A186" s="219"/>
      <c r="B186" s="216"/>
      <c r="C186" s="18"/>
      <c r="D186" s="216"/>
      <c r="E186" s="18"/>
      <c r="F186" s="164"/>
      <c r="G186" s="164"/>
      <c r="H186" s="164"/>
      <c r="I186" s="164"/>
      <c r="J186" s="164"/>
      <c r="K186" s="164"/>
      <c r="L186" s="220"/>
      <c r="M186" s="220"/>
      <c r="N186" s="164"/>
      <c r="O186" s="226"/>
      <c r="P186" s="164"/>
      <c r="Q186" s="164"/>
      <c r="R186" s="164"/>
      <c r="S186" s="164"/>
      <c r="T186" s="220"/>
      <c r="U186" s="222"/>
      <c r="V186" s="164"/>
      <c r="W186" s="18"/>
      <c r="X186" s="18"/>
      <c r="Y186" s="18"/>
      <c r="Z186" s="18"/>
      <c r="AA186" s="18"/>
      <c r="AB186" s="18"/>
      <c r="AC186" s="18"/>
      <c r="AD186" s="19"/>
      <c r="AE186" s="18"/>
      <c r="AF186" s="18"/>
      <c r="AG186" s="18"/>
      <c r="AH186" s="19"/>
      <c r="AI186" s="18"/>
      <c r="AJ186" s="18"/>
      <c r="AK186" s="164"/>
      <c r="AL186" s="223"/>
      <c r="AM186" s="225"/>
      <c r="AN186" s="224"/>
      <c r="AO186" s="164"/>
      <c r="AP186" s="164"/>
      <c r="AQ186" s="164"/>
      <c r="AR186" s="164"/>
      <c r="AS186" s="164"/>
      <c r="AT186" s="164"/>
      <c r="AU186" s="164"/>
      <c r="AV186" s="164"/>
      <c r="AW186" s="164"/>
      <c r="AX186" s="164"/>
      <c r="AY186" s="164"/>
      <c r="AZ186" s="164"/>
      <c r="BA186" s="164"/>
      <c r="BB186" s="164"/>
      <c r="BC186" s="164"/>
      <c r="BD186" s="164"/>
      <c r="BE186" s="164"/>
      <c r="BF186" s="164"/>
      <c r="BG186" s="164"/>
      <c r="BH186" s="164"/>
      <c r="BI186" s="164"/>
      <c r="BJ186" s="164"/>
      <c r="BK186" s="164"/>
    </row>
    <row r="187" spans="1:63" ht="13.5" customHeight="1">
      <c r="A187" s="219"/>
      <c r="B187" s="216"/>
      <c r="C187" s="18"/>
      <c r="D187" s="216"/>
      <c r="E187" s="18"/>
      <c r="F187" s="164"/>
      <c r="G187" s="164"/>
      <c r="H187" s="164"/>
      <c r="I187" s="164"/>
      <c r="J187" s="164"/>
      <c r="K187" s="164"/>
      <c r="L187" s="220"/>
      <c r="M187" s="220"/>
      <c r="N187" s="164"/>
      <c r="O187" s="226"/>
      <c r="P187" s="164"/>
      <c r="Q187" s="164"/>
      <c r="R187" s="164"/>
      <c r="S187" s="164"/>
      <c r="T187" s="220"/>
      <c r="U187" s="222"/>
      <c r="V187" s="164"/>
      <c r="W187" s="18"/>
      <c r="X187" s="18"/>
      <c r="Y187" s="18"/>
      <c r="Z187" s="18"/>
      <c r="AA187" s="18"/>
      <c r="AB187" s="18"/>
      <c r="AC187" s="18"/>
      <c r="AD187" s="19"/>
      <c r="AE187" s="18"/>
      <c r="AF187" s="18"/>
      <c r="AG187" s="18"/>
      <c r="AH187" s="19"/>
      <c r="AI187" s="18"/>
      <c r="AJ187" s="18"/>
      <c r="AK187" s="164"/>
      <c r="AL187" s="223"/>
      <c r="AM187" s="225"/>
      <c r="AN187" s="224"/>
      <c r="AO187" s="164"/>
      <c r="AP187" s="164"/>
      <c r="AQ187" s="164"/>
      <c r="AR187" s="164"/>
      <c r="AS187" s="164"/>
      <c r="AT187" s="164"/>
      <c r="AU187" s="164"/>
      <c r="AV187" s="164"/>
      <c r="AW187" s="164"/>
      <c r="AX187" s="164"/>
      <c r="AY187" s="164"/>
      <c r="AZ187" s="164"/>
      <c r="BA187" s="164"/>
      <c r="BB187" s="164"/>
      <c r="BC187" s="164"/>
      <c r="BD187" s="164"/>
      <c r="BE187" s="164"/>
      <c r="BF187" s="164"/>
      <c r="BG187" s="164"/>
      <c r="BH187" s="164"/>
      <c r="BI187" s="164"/>
      <c r="BJ187" s="164"/>
      <c r="BK187" s="164"/>
    </row>
    <row r="188" spans="1:63" ht="13.5" customHeight="1">
      <c r="A188" s="219"/>
      <c r="B188" s="216"/>
      <c r="C188" s="18"/>
      <c r="D188" s="216"/>
      <c r="E188" s="18"/>
      <c r="F188" s="164"/>
      <c r="G188" s="164"/>
      <c r="H188" s="164"/>
      <c r="I188" s="164"/>
      <c r="J188" s="164"/>
      <c r="K188" s="164"/>
      <c r="L188" s="220"/>
      <c r="M188" s="220"/>
      <c r="N188" s="164"/>
      <c r="O188" s="226"/>
      <c r="P188" s="164"/>
      <c r="Q188" s="164"/>
      <c r="R188" s="164"/>
      <c r="S188" s="164"/>
      <c r="T188" s="220"/>
      <c r="U188" s="222"/>
      <c r="V188" s="164"/>
      <c r="W188" s="18"/>
      <c r="X188" s="18"/>
      <c r="Y188" s="18"/>
      <c r="Z188" s="18"/>
      <c r="AA188" s="18"/>
      <c r="AB188" s="18"/>
      <c r="AC188" s="18"/>
      <c r="AD188" s="19"/>
      <c r="AE188" s="18"/>
      <c r="AF188" s="18"/>
      <c r="AG188" s="18"/>
      <c r="AH188" s="19"/>
      <c r="AI188" s="18"/>
      <c r="AJ188" s="18"/>
      <c r="AK188" s="164"/>
      <c r="AL188" s="223"/>
      <c r="AM188" s="225"/>
      <c r="AN188" s="224"/>
      <c r="AO188" s="164"/>
      <c r="AP188" s="164"/>
      <c r="AQ188" s="164"/>
      <c r="AR188" s="164"/>
      <c r="AS188" s="164"/>
      <c r="AT188" s="164"/>
      <c r="AU188" s="164"/>
      <c r="AV188" s="164"/>
      <c r="AW188" s="164"/>
      <c r="AX188" s="164"/>
      <c r="AY188" s="164"/>
      <c r="AZ188" s="164"/>
      <c r="BA188" s="164"/>
      <c r="BB188" s="164"/>
      <c r="BC188" s="164"/>
      <c r="BD188" s="164"/>
      <c r="BE188" s="164"/>
      <c r="BF188" s="164"/>
      <c r="BG188" s="164"/>
      <c r="BH188" s="164"/>
      <c r="BI188" s="164"/>
      <c r="BJ188" s="164"/>
      <c r="BK188" s="164"/>
    </row>
    <row r="189" spans="1:63" ht="13.5" customHeight="1">
      <c r="A189" s="219"/>
      <c r="B189" s="216"/>
      <c r="C189" s="18"/>
      <c r="D189" s="216"/>
      <c r="E189" s="18"/>
      <c r="F189" s="164"/>
      <c r="G189" s="164"/>
      <c r="H189" s="164"/>
      <c r="I189" s="164"/>
      <c r="J189" s="164"/>
      <c r="K189" s="164"/>
      <c r="L189" s="220"/>
      <c r="M189" s="220"/>
      <c r="N189" s="164"/>
      <c r="O189" s="226"/>
      <c r="P189" s="164"/>
      <c r="Q189" s="164"/>
      <c r="R189" s="164"/>
      <c r="S189" s="164"/>
      <c r="T189" s="220"/>
      <c r="U189" s="222"/>
      <c r="V189" s="164"/>
      <c r="W189" s="18"/>
      <c r="X189" s="18"/>
      <c r="Y189" s="18"/>
      <c r="Z189" s="18"/>
      <c r="AA189" s="18"/>
      <c r="AB189" s="18"/>
      <c r="AC189" s="18"/>
      <c r="AD189" s="19"/>
      <c r="AE189" s="18"/>
      <c r="AF189" s="18"/>
      <c r="AG189" s="18"/>
      <c r="AH189" s="19"/>
      <c r="AI189" s="18"/>
      <c r="AJ189" s="18"/>
      <c r="AK189" s="164"/>
      <c r="AL189" s="223"/>
      <c r="AM189" s="225"/>
      <c r="AN189" s="224"/>
      <c r="AO189" s="164"/>
      <c r="AP189" s="164"/>
      <c r="AQ189" s="164"/>
      <c r="AR189" s="164"/>
      <c r="AS189" s="164"/>
      <c r="AT189" s="164"/>
      <c r="AU189" s="164"/>
      <c r="AV189" s="164"/>
      <c r="AW189" s="164"/>
      <c r="AX189" s="164"/>
      <c r="AY189" s="164"/>
      <c r="AZ189" s="164"/>
      <c r="BA189" s="164"/>
      <c r="BB189" s="164"/>
      <c r="BC189" s="164"/>
      <c r="BD189" s="164"/>
      <c r="BE189" s="164"/>
      <c r="BF189" s="164"/>
      <c r="BG189" s="164"/>
      <c r="BH189" s="164"/>
      <c r="BI189" s="164"/>
      <c r="BJ189" s="164"/>
      <c r="BK189" s="164"/>
    </row>
    <row r="190" spans="1:63" ht="13.5" customHeight="1">
      <c r="A190" s="219"/>
      <c r="B190" s="216"/>
      <c r="C190" s="18"/>
      <c r="D190" s="216"/>
      <c r="E190" s="18"/>
      <c r="F190" s="164"/>
      <c r="G190" s="164"/>
      <c r="H190" s="164"/>
      <c r="I190" s="164"/>
      <c r="J190" s="164"/>
      <c r="K190" s="164"/>
      <c r="L190" s="220"/>
      <c r="M190" s="220"/>
      <c r="N190" s="164"/>
      <c r="O190" s="226"/>
      <c r="P190" s="164"/>
      <c r="Q190" s="164"/>
      <c r="R190" s="164"/>
      <c r="S190" s="164"/>
      <c r="T190" s="220"/>
      <c r="U190" s="222"/>
      <c r="V190" s="164"/>
      <c r="W190" s="18"/>
      <c r="X190" s="18"/>
      <c r="Y190" s="18"/>
      <c r="Z190" s="18"/>
      <c r="AA190" s="18"/>
      <c r="AB190" s="18"/>
      <c r="AC190" s="18"/>
      <c r="AD190" s="19"/>
      <c r="AE190" s="18"/>
      <c r="AF190" s="18"/>
      <c r="AG190" s="18"/>
      <c r="AH190" s="19"/>
      <c r="AI190" s="18"/>
      <c r="AJ190" s="18"/>
      <c r="AK190" s="164"/>
      <c r="AL190" s="223"/>
      <c r="AM190" s="225"/>
      <c r="AN190" s="224"/>
      <c r="AO190" s="164"/>
      <c r="AP190" s="164"/>
      <c r="AQ190" s="164"/>
      <c r="AR190" s="164"/>
      <c r="AS190" s="164"/>
      <c r="AT190" s="164"/>
      <c r="AU190" s="164"/>
      <c r="AV190" s="164"/>
      <c r="AW190" s="164"/>
      <c r="AX190" s="164"/>
      <c r="AY190" s="164"/>
      <c r="AZ190" s="164"/>
      <c r="BA190" s="164"/>
      <c r="BB190" s="164"/>
      <c r="BC190" s="164"/>
      <c r="BD190" s="164"/>
      <c r="BE190" s="164"/>
      <c r="BF190" s="164"/>
      <c r="BG190" s="164"/>
      <c r="BH190" s="164"/>
      <c r="BI190" s="164"/>
      <c r="BJ190" s="164"/>
      <c r="BK190" s="164"/>
    </row>
    <row r="191" spans="1:63" ht="13.5" customHeight="1">
      <c r="A191" s="219"/>
      <c r="B191" s="216"/>
      <c r="C191" s="18"/>
      <c r="D191" s="216"/>
      <c r="E191" s="18"/>
      <c r="F191" s="164"/>
      <c r="G191" s="164"/>
      <c r="H191" s="164"/>
      <c r="I191" s="164"/>
      <c r="J191" s="164"/>
      <c r="K191" s="164"/>
      <c r="L191" s="220"/>
      <c r="M191" s="220"/>
      <c r="N191" s="164"/>
      <c r="O191" s="226"/>
      <c r="P191" s="164"/>
      <c r="Q191" s="164"/>
      <c r="R191" s="164"/>
      <c r="S191" s="164"/>
      <c r="T191" s="220"/>
      <c r="U191" s="222"/>
      <c r="V191" s="164"/>
      <c r="W191" s="18"/>
      <c r="X191" s="18"/>
      <c r="Y191" s="18"/>
      <c r="Z191" s="18"/>
      <c r="AA191" s="18"/>
      <c r="AB191" s="18"/>
      <c r="AC191" s="18"/>
      <c r="AD191" s="19"/>
      <c r="AE191" s="18"/>
      <c r="AF191" s="18"/>
      <c r="AG191" s="18"/>
      <c r="AH191" s="19"/>
      <c r="AI191" s="18"/>
      <c r="AJ191" s="18"/>
      <c r="AK191" s="164"/>
      <c r="AL191" s="223"/>
      <c r="AM191" s="225"/>
      <c r="AN191" s="224"/>
      <c r="AO191" s="164"/>
      <c r="AP191" s="164"/>
      <c r="AQ191" s="164"/>
      <c r="AR191" s="164"/>
      <c r="AS191" s="164"/>
      <c r="AT191" s="164"/>
      <c r="AU191" s="164"/>
      <c r="AV191" s="164"/>
      <c r="AW191" s="164"/>
      <c r="AX191" s="164"/>
      <c r="AY191" s="164"/>
      <c r="AZ191" s="164"/>
      <c r="BA191" s="164"/>
      <c r="BB191" s="164"/>
      <c r="BC191" s="164"/>
      <c r="BD191" s="164"/>
      <c r="BE191" s="164"/>
      <c r="BF191" s="164"/>
      <c r="BG191" s="164"/>
      <c r="BH191" s="164"/>
      <c r="BI191" s="164"/>
      <c r="BJ191" s="164"/>
      <c r="BK191" s="164"/>
    </row>
    <row r="192" spans="1:63" ht="13.5" customHeight="1">
      <c r="A192" s="219"/>
      <c r="B192" s="216"/>
      <c r="C192" s="18"/>
      <c r="D192" s="216"/>
      <c r="E192" s="18"/>
      <c r="F192" s="164"/>
      <c r="G192" s="164"/>
      <c r="H192" s="164"/>
      <c r="I192" s="164"/>
      <c r="J192" s="164"/>
      <c r="K192" s="164"/>
      <c r="L192" s="220"/>
      <c r="M192" s="220"/>
      <c r="N192" s="164"/>
      <c r="O192" s="226"/>
      <c r="P192" s="164"/>
      <c r="Q192" s="164"/>
      <c r="R192" s="164"/>
      <c r="S192" s="164"/>
      <c r="T192" s="220"/>
      <c r="U192" s="222"/>
      <c r="V192" s="164"/>
      <c r="W192" s="18"/>
      <c r="X192" s="18"/>
      <c r="Y192" s="18"/>
      <c r="Z192" s="18"/>
      <c r="AA192" s="18"/>
      <c r="AB192" s="18"/>
      <c r="AC192" s="18"/>
      <c r="AD192" s="19"/>
      <c r="AE192" s="18"/>
      <c r="AF192" s="18"/>
      <c r="AG192" s="18"/>
      <c r="AH192" s="19"/>
      <c r="AI192" s="18"/>
      <c r="AJ192" s="18"/>
      <c r="AK192" s="164"/>
      <c r="AL192" s="223"/>
      <c r="AM192" s="225"/>
      <c r="AN192" s="224"/>
      <c r="AO192" s="164"/>
      <c r="AP192" s="164"/>
      <c r="AQ192" s="164"/>
      <c r="AR192" s="164"/>
      <c r="AS192" s="164"/>
      <c r="AT192" s="164"/>
      <c r="AU192" s="164"/>
      <c r="AV192" s="164"/>
      <c r="AW192" s="164"/>
      <c r="AX192" s="164"/>
      <c r="AY192" s="164"/>
      <c r="AZ192" s="164"/>
      <c r="BA192" s="164"/>
      <c r="BB192" s="164"/>
      <c r="BC192" s="164"/>
      <c r="BD192" s="164"/>
      <c r="BE192" s="164"/>
      <c r="BF192" s="164"/>
      <c r="BG192" s="164"/>
      <c r="BH192" s="164"/>
      <c r="BI192" s="164"/>
      <c r="BJ192" s="164"/>
      <c r="BK192" s="164"/>
    </row>
    <row r="193" spans="1:63" ht="13.5" customHeight="1">
      <c r="A193" s="219"/>
      <c r="B193" s="216"/>
      <c r="C193" s="18"/>
      <c r="D193" s="216"/>
      <c r="E193" s="18"/>
      <c r="F193" s="164"/>
      <c r="G193" s="164"/>
      <c r="H193" s="164"/>
      <c r="I193" s="164"/>
      <c r="J193" s="164"/>
      <c r="K193" s="164"/>
      <c r="L193" s="220"/>
      <c r="M193" s="220"/>
      <c r="N193" s="164"/>
      <c r="O193" s="226"/>
      <c r="P193" s="164"/>
      <c r="Q193" s="164"/>
      <c r="R193" s="164"/>
      <c r="S193" s="164"/>
      <c r="T193" s="220"/>
      <c r="U193" s="222"/>
      <c r="V193" s="164"/>
      <c r="W193" s="18"/>
      <c r="X193" s="18"/>
      <c r="Y193" s="18"/>
      <c r="Z193" s="18"/>
      <c r="AA193" s="18"/>
      <c r="AB193" s="18"/>
      <c r="AC193" s="18"/>
      <c r="AD193" s="19"/>
      <c r="AE193" s="18"/>
      <c r="AF193" s="18"/>
      <c r="AG193" s="18"/>
      <c r="AH193" s="19"/>
      <c r="AI193" s="18"/>
      <c r="AJ193" s="18"/>
      <c r="AK193" s="164"/>
      <c r="AL193" s="223"/>
      <c r="AM193" s="225"/>
      <c r="AN193" s="224"/>
      <c r="AO193" s="164"/>
      <c r="AP193" s="164"/>
      <c r="AQ193" s="164"/>
      <c r="AR193" s="164"/>
      <c r="AS193" s="164"/>
      <c r="AT193" s="164"/>
      <c r="AU193" s="164"/>
      <c r="AV193" s="164"/>
      <c r="AW193" s="164"/>
      <c r="AX193" s="164"/>
      <c r="AY193" s="164"/>
      <c r="AZ193" s="164"/>
      <c r="BA193" s="164"/>
      <c r="BB193" s="164"/>
      <c r="BC193" s="164"/>
      <c r="BD193" s="164"/>
      <c r="BE193" s="164"/>
      <c r="BF193" s="164"/>
      <c r="BG193" s="164"/>
      <c r="BH193" s="164"/>
      <c r="BI193" s="164"/>
      <c r="BJ193" s="164"/>
      <c r="BK193" s="164"/>
    </row>
    <row r="194" spans="1:63" ht="13.5" customHeight="1">
      <c r="A194" s="219"/>
      <c r="B194" s="216"/>
      <c r="C194" s="18"/>
      <c r="D194" s="216"/>
      <c r="E194" s="18"/>
      <c r="F194" s="164"/>
      <c r="G194" s="164"/>
      <c r="H194" s="164"/>
      <c r="I194" s="164"/>
      <c r="J194" s="164"/>
      <c r="K194" s="164"/>
      <c r="L194" s="220"/>
      <c r="M194" s="220"/>
      <c r="N194" s="164"/>
      <c r="O194" s="226"/>
      <c r="P194" s="164"/>
      <c r="Q194" s="164"/>
      <c r="R194" s="164"/>
      <c r="S194" s="164"/>
      <c r="T194" s="220"/>
      <c r="U194" s="222"/>
      <c r="V194" s="164"/>
      <c r="W194" s="18"/>
      <c r="X194" s="18"/>
      <c r="Y194" s="18"/>
      <c r="Z194" s="18"/>
      <c r="AA194" s="18"/>
      <c r="AB194" s="18"/>
      <c r="AC194" s="18"/>
      <c r="AD194" s="19"/>
      <c r="AE194" s="18"/>
      <c r="AF194" s="18"/>
      <c r="AG194" s="18"/>
      <c r="AH194" s="19"/>
      <c r="AI194" s="18"/>
      <c r="AJ194" s="18"/>
      <c r="AK194" s="164"/>
      <c r="AL194" s="223"/>
      <c r="AM194" s="225"/>
      <c r="AN194" s="224"/>
      <c r="AO194" s="164"/>
      <c r="AP194" s="164"/>
      <c r="AQ194" s="164"/>
      <c r="AR194" s="164"/>
      <c r="AS194" s="164"/>
      <c r="AT194" s="164"/>
      <c r="AU194" s="164"/>
      <c r="AV194" s="164"/>
      <c r="AW194" s="164"/>
      <c r="AX194" s="164"/>
      <c r="AY194" s="164"/>
      <c r="AZ194" s="164"/>
      <c r="BA194" s="164"/>
      <c r="BB194" s="164"/>
      <c r="BC194" s="164"/>
      <c r="BD194" s="164"/>
      <c r="BE194" s="164"/>
      <c r="BF194" s="164"/>
      <c r="BG194" s="164"/>
      <c r="BH194" s="164"/>
      <c r="BI194" s="164"/>
      <c r="BJ194" s="164"/>
      <c r="BK194" s="164"/>
    </row>
    <row r="195" spans="1:63" ht="13.5" customHeight="1">
      <c r="A195" s="219"/>
      <c r="B195" s="216"/>
      <c r="C195" s="18"/>
      <c r="D195" s="216"/>
      <c r="E195" s="18"/>
      <c r="F195" s="164"/>
      <c r="G195" s="164"/>
      <c r="H195" s="164"/>
      <c r="I195" s="164"/>
      <c r="J195" s="164"/>
      <c r="K195" s="164"/>
      <c r="L195" s="220"/>
      <c r="M195" s="220"/>
      <c r="N195" s="164"/>
      <c r="O195" s="226"/>
      <c r="P195" s="164"/>
      <c r="Q195" s="164"/>
      <c r="R195" s="164"/>
      <c r="S195" s="164"/>
      <c r="T195" s="220"/>
      <c r="U195" s="222"/>
      <c r="V195" s="164"/>
      <c r="W195" s="18"/>
      <c r="X195" s="18"/>
      <c r="Y195" s="18"/>
      <c r="Z195" s="18"/>
      <c r="AA195" s="18"/>
      <c r="AB195" s="18"/>
      <c r="AC195" s="18"/>
      <c r="AD195" s="19"/>
      <c r="AE195" s="18"/>
      <c r="AF195" s="18"/>
      <c r="AG195" s="18"/>
      <c r="AH195" s="19"/>
      <c r="AI195" s="18"/>
      <c r="AJ195" s="18"/>
      <c r="AK195" s="164"/>
      <c r="AL195" s="223"/>
      <c r="AM195" s="225"/>
      <c r="AN195" s="224"/>
      <c r="AO195" s="164"/>
      <c r="AP195" s="164"/>
      <c r="AQ195" s="164"/>
      <c r="AR195" s="164"/>
      <c r="AS195" s="164"/>
      <c r="AT195" s="164"/>
      <c r="AU195" s="164"/>
      <c r="AV195" s="164"/>
      <c r="AW195" s="164"/>
      <c r="AX195" s="164"/>
      <c r="AY195" s="164"/>
      <c r="AZ195" s="164"/>
      <c r="BA195" s="164"/>
      <c r="BB195" s="164"/>
      <c r="BC195" s="164"/>
      <c r="BD195" s="164"/>
      <c r="BE195" s="164"/>
      <c r="BF195" s="164"/>
      <c r="BG195" s="164"/>
      <c r="BH195" s="164"/>
      <c r="BI195" s="164"/>
      <c r="BJ195" s="164"/>
      <c r="BK195" s="164"/>
    </row>
    <row r="196" spans="1:63" ht="13.5" customHeight="1">
      <c r="A196" s="219"/>
      <c r="B196" s="216"/>
      <c r="C196" s="18"/>
      <c r="D196" s="216"/>
      <c r="E196" s="18"/>
      <c r="F196" s="164"/>
      <c r="G196" s="164"/>
      <c r="H196" s="164"/>
      <c r="I196" s="164"/>
      <c r="J196" s="164"/>
      <c r="K196" s="164"/>
      <c r="L196" s="220"/>
      <c r="M196" s="220"/>
      <c r="N196" s="164"/>
      <c r="O196" s="226"/>
      <c r="P196" s="164"/>
      <c r="Q196" s="164"/>
      <c r="R196" s="164"/>
      <c r="S196" s="164"/>
      <c r="T196" s="220"/>
      <c r="U196" s="222"/>
      <c r="V196" s="164"/>
      <c r="W196" s="18"/>
      <c r="X196" s="18"/>
      <c r="Y196" s="18"/>
      <c r="Z196" s="18"/>
      <c r="AA196" s="18"/>
      <c r="AB196" s="18"/>
      <c r="AC196" s="18"/>
      <c r="AD196" s="19"/>
      <c r="AE196" s="18"/>
      <c r="AF196" s="18"/>
      <c r="AG196" s="18"/>
      <c r="AH196" s="19"/>
      <c r="AI196" s="18"/>
      <c r="AJ196" s="18"/>
      <c r="AK196" s="164"/>
      <c r="AL196" s="223"/>
      <c r="AM196" s="225"/>
      <c r="AN196" s="224"/>
      <c r="AO196" s="164"/>
      <c r="AP196" s="164"/>
      <c r="AQ196" s="164"/>
      <c r="AR196" s="164"/>
      <c r="AS196" s="164"/>
      <c r="AT196" s="164"/>
      <c r="AU196" s="164"/>
      <c r="AV196" s="164"/>
      <c r="AW196" s="164"/>
      <c r="AX196" s="164"/>
      <c r="AY196" s="164"/>
      <c r="AZ196" s="164"/>
      <c r="BA196" s="164"/>
      <c r="BB196" s="164"/>
      <c r="BC196" s="164"/>
      <c r="BD196" s="164"/>
      <c r="BE196" s="164"/>
      <c r="BF196" s="164"/>
      <c r="BG196" s="164"/>
      <c r="BH196" s="164"/>
      <c r="BI196" s="164"/>
      <c r="BJ196" s="164"/>
      <c r="BK196" s="164"/>
    </row>
    <row r="197" spans="1:63" ht="13.5" customHeight="1">
      <c r="A197" s="219"/>
      <c r="B197" s="216"/>
      <c r="C197" s="18"/>
      <c r="D197" s="216"/>
      <c r="E197" s="18"/>
      <c r="F197" s="164"/>
      <c r="G197" s="164"/>
      <c r="H197" s="164"/>
      <c r="I197" s="164"/>
      <c r="J197" s="164"/>
      <c r="K197" s="164"/>
      <c r="L197" s="220"/>
      <c r="M197" s="220"/>
      <c r="N197" s="164"/>
      <c r="O197" s="226"/>
      <c r="P197" s="164"/>
      <c r="Q197" s="164"/>
      <c r="R197" s="164"/>
      <c r="S197" s="164"/>
      <c r="T197" s="220"/>
      <c r="U197" s="222"/>
      <c r="V197" s="164"/>
      <c r="W197" s="18"/>
      <c r="X197" s="18"/>
      <c r="Y197" s="18"/>
      <c r="Z197" s="18"/>
      <c r="AA197" s="18"/>
      <c r="AB197" s="18"/>
      <c r="AC197" s="18"/>
      <c r="AD197" s="19"/>
      <c r="AE197" s="18"/>
      <c r="AF197" s="18"/>
      <c r="AG197" s="18"/>
      <c r="AH197" s="19"/>
      <c r="AI197" s="18"/>
      <c r="AJ197" s="18"/>
      <c r="AK197" s="164"/>
      <c r="AL197" s="223"/>
      <c r="AM197" s="225"/>
      <c r="AN197" s="224"/>
      <c r="AO197" s="164"/>
      <c r="AP197" s="164"/>
      <c r="AQ197" s="164"/>
      <c r="AR197" s="164"/>
      <c r="AS197" s="164"/>
      <c r="AT197" s="164"/>
      <c r="AU197" s="164"/>
      <c r="AV197" s="164"/>
      <c r="AW197" s="164"/>
      <c r="AX197" s="164"/>
      <c r="AY197" s="164"/>
      <c r="AZ197" s="164"/>
      <c r="BA197" s="164"/>
      <c r="BB197" s="164"/>
      <c r="BC197" s="164"/>
      <c r="BD197" s="164"/>
      <c r="BE197" s="164"/>
      <c r="BF197" s="164"/>
      <c r="BG197" s="164"/>
      <c r="BH197" s="164"/>
      <c r="BI197" s="164"/>
      <c r="BJ197" s="164"/>
      <c r="BK197" s="164"/>
    </row>
    <row r="198" spans="1:63" ht="13.5" customHeight="1">
      <c r="A198" s="219"/>
      <c r="B198" s="216"/>
      <c r="C198" s="18"/>
      <c r="D198" s="216"/>
      <c r="E198" s="18"/>
      <c r="F198" s="164"/>
      <c r="G198" s="164"/>
      <c r="H198" s="164"/>
      <c r="I198" s="164"/>
      <c r="J198" s="164"/>
      <c r="K198" s="164"/>
      <c r="L198" s="220"/>
      <c r="M198" s="220"/>
      <c r="N198" s="164"/>
      <c r="O198" s="226"/>
      <c r="P198" s="164"/>
      <c r="Q198" s="164"/>
      <c r="R198" s="164"/>
      <c r="S198" s="164"/>
      <c r="T198" s="220"/>
      <c r="U198" s="222"/>
      <c r="V198" s="164"/>
      <c r="W198" s="18"/>
      <c r="X198" s="18"/>
      <c r="Y198" s="18"/>
      <c r="Z198" s="18"/>
      <c r="AA198" s="18"/>
      <c r="AB198" s="18"/>
      <c r="AC198" s="18"/>
      <c r="AD198" s="19"/>
      <c r="AE198" s="18"/>
      <c r="AF198" s="18"/>
      <c r="AG198" s="18"/>
      <c r="AH198" s="19"/>
      <c r="AI198" s="18"/>
      <c r="AJ198" s="18"/>
      <c r="AK198" s="164"/>
      <c r="AL198" s="223"/>
      <c r="AM198" s="225"/>
      <c r="AN198" s="224"/>
      <c r="AO198" s="164"/>
      <c r="AP198" s="164"/>
      <c r="AQ198" s="164"/>
      <c r="AR198" s="164"/>
      <c r="AS198" s="164"/>
      <c r="AT198" s="164"/>
      <c r="AU198" s="164"/>
      <c r="AV198" s="164"/>
      <c r="AW198" s="164"/>
      <c r="AX198" s="164"/>
      <c r="AY198" s="164"/>
      <c r="AZ198" s="164"/>
      <c r="BA198" s="164"/>
      <c r="BB198" s="164"/>
      <c r="BC198" s="164"/>
      <c r="BD198" s="164"/>
      <c r="BE198" s="164"/>
      <c r="BF198" s="164"/>
      <c r="BG198" s="164"/>
      <c r="BH198" s="164"/>
      <c r="BI198" s="164"/>
      <c r="BJ198" s="164"/>
      <c r="BK198" s="164"/>
    </row>
    <row r="199" spans="1:63" ht="13.5" customHeight="1">
      <c r="A199" s="219"/>
      <c r="B199" s="216"/>
      <c r="C199" s="18"/>
      <c r="D199" s="216"/>
      <c r="E199" s="18"/>
      <c r="F199" s="164"/>
      <c r="G199" s="164"/>
      <c r="H199" s="164"/>
      <c r="I199" s="164"/>
      <c r="J199" s="164"/>
      <c r="K199" s="164"/>
      <c r="L199" s="220"/>
      <c r="M199" s="220"/>
      <c r="N199" s="164"/>
      <c r="O199" s="226"/>
      <c r="P199" s="164"/>
      <c r="Q199" s="164"/>
      <c r="R199" s="164"/>
      <c r="S199" s="164"/>
      <c r="T199" s="220"/>
      <c r="U199" s="222"/>
      <c r="V199" s="164"/>
      <c r="W199" s="18"/>
      <c r="X199" s="18"/>
      <c r="Y199" s="18"/>
      <c r="Z199" s="18"/>
      <c r="AA199" s="18"/>
      <c r="AB199" s="18"/>
      <c r="AC199" s="18"/>
      <c r="AD199" s="19"/>
      <c r="AE199" s="18"/>
      <c r="AF199" s="18"/>
      <c r="AG199" s="18"/>
      <c r="AH199" s="19"/>
      <c r="AI199" s="18"/>
      <c r="AJ199" s="18"/>
      <c r="AK199" s="164"/>
      <c r="AL199" s="223"/>
      <c r="AM199" s="225"/>
      <c r="AN199" s="224"/>
      <c r="AO199" s="164"/>
      <c r="AP199" s="164"/>
      <c r="AQ199" s="164"/>
      <c r="AR199" s="164"/>
      <c r="AS199" s="164"/>
      <c r="AT199" s="164"/>
      <c r="AU199" s="164"/>
      <c r="AV199" s="164"/>
      <c r="AW199" s="164"/>
      <c r="AX199" s="164"/>
      <c r="AY199" s="164"/>
      <c r="AZ199" s="164"/>
      <c r="BA199" s="164"/>
      <c r="BB199" s="164"/>
      <c r="BC199" s="164"/>
      <c r="BD199" s="164"/>
      <c r="BE199" s="164"/>
      <c r="BF199" s="164"/>
      <c r="BG199" s="164"/>
      <c r="BH199" s="164"/>
      <c r="BI199" s="164"/>
      <c r="BJ199" s="164"/>
      <c r="BK199" s="164"/>
    </row>
    <row r="200" spans="1:63" ht="13.5" customHeight="1">
      <c r="A200" s="219"/>
      <c r="B200" s="216"/>
      <c r="C200" s="18"/>
      <c r="D200" s="216"/>
      <c r="E200" s="18"/>
      <c r="F200" s="164"/>
      <c r="G200" s="164"/>
      <c r="H200" s="164"/>
      <c r="I200" s="164"/>
      <c r="J200" s="164"/>
      <c r="K200" s="164"/>
      <c r="L200" s="220"/>
      <c r="M200" s="220"/>
      <c r="N200" s="164"/>
      <c r="O200" s="226"/>
      <c r="P200" s="164"/>
      <c r="Q200" s="164"/>
      <c r="R200" s="164"/>
      <c r="S200" s="164"/>
      <c r="T200" s="220"/>
      <c r="U200" s="222"/>
      <c r="V200" s="164"/>
      <c r="W200" s="18"/>
      <c r="X200" s="18"/>
      <c r="Y200" s="18"/>
      <c r="Z200" s="18"/>
      <c r="AA200" s="18"/>
      <c r="AB200" s="18"/>
      <c r="AC200" s="18"/>
      <c r="AD200" s="19"/>
      <c r="AE200" s="18"/>
      <c r="AF200" s="18"/>
      <c r="AG200" s="18"/>
      <c r="AH200" s="19"/>
      <c r="AI200" s="18"/>
      <c r="AJ200" s="18"/>
      <c r="AK200" s="164"/>
      <c r="AL200" s="223"/>
      <c r="AM200" s="225"/>
      <c r="AN200" s="224"/>
      <c r="AO200" s="164"/>
      <c r="AP200" s="164"/>
      <c r="AQ200" s="164"/>
      <c r="AR200" s="164"/>
      <c r="AS200" s="164"/>
      <c r="AT200" s="164"/>
      <c r="AU200" s="164"/>
      <c r="AV200" s="164"/>
      <c r="AW200" s="164"/>
      <c r="AX200" s="164"/>
      <c r="AY200" s="164"/>
      <c r="AZ200" s="164"/>
      <c r="BA200" s="164"/>
      <c r="BB200" s="164"/>
      <c r="BC200" s="164"/>
      <c r="BD200" s="164"/>
      <c r="BE200" s="164"/>
      <c r="BF200" s="164"/>
      <c r="BG200" s="164"/>
      <c r="BH200" s="164"/>
      <c r="BI200" s="164"/>
      <c r="BJ200" s="164"/>
      <c r="BK200" s="164"/>
    </row>
    <row r="201" spans="1:63" ht="13.5" customHeight="1">
      <c r="A201" s="219"/>
      <c r="B201" s="216"/>
      <c r="C201" s="18"/>
      <c r="D201" s="216"/>
      <c r="E201" s="18"/>
      <c r="F201" s="164"/>
      <c r="G201" s="164"/>
      <c r="H201" s="164"/>
      <c r="I201" s="164"/>
      <c r="J201" s="164"/>
      <c r="K201" s="164"/>
      <c r="L201" s="220"/>
      <c r="M201" s="220"/>
      <c r="N201" s="164"/>
      <c r="O201" s="226"/>
      <c r="P201" s="164"/>
      <c r="Q201" s="164"/>
      <c r="R201" s="164"/>
      <c r="S201" s="164"/>
      <c r="T201" s="220"/>
      <c r="U201" s="222"/>
      <c r="V201" s="164"/>
      <c r="W201" s="18"/>
      <c r="X201" s="18"/>
      <c r="Y201" s="18"/>
      <c r="Z201" s="18"/>
      <c r="AA201" s="18"/>
      <c r="AB201" s="18"/>
      <c r="AC201" s="18"/>
      <c r="AD201" s="19"/>
      <c r="AE201" s="18"/>
      <c r="AF201" s="18"/>
      <c r="AG201" s="18"/>
      <c r="AH201" s="19"/>
      <c r="AI201" s="18"/>
      <c r="AJ201" s="18"/>
      <c r="AK201" s="164"/>
      <c r="AL201" s="223"/>
      <c r="AM201" s="225"/>
      <c r="AN201" s="224"/>
      <c r="AO201" s="164"/>
      <c r="AP201" s="164"/>
      <c r="AQ201" s="164"/>
      <c r="AR201" s="164"/>
      <c r="AS201" s="164"/>
      <c r="AT201" s="164"/>
      <c r="AU201" s="164"/>
      <c r="AV201" s="164"/>
      <c r="AW201" s="164"/>
      <c r="AX201" s="164"/>
      <c r="AY201" s="164"/>
      <c r="AZ201" s="164"/>
      <c r="BA201" s="164"/>
      <c r="BB201" s="164"/>
      <c r="BC201" s="164"/>
      <c r="BD201" s="164"/>
      <c r="BE201" s="164"/>
      <c r="BF201" s="164"/>
      <c r="BG201" s="164"/>
      <c r="BH201" s="164"/>
      <c r="BI201" s="164"/>
      <c r="BJ201" s="164"/>
      <c r="BK201" s="164"/>
    </row>
    <row r="202" spans="1:63" ht="13.5" customHeight="1">
      <c r="A202" s="219"/>
      <c r="B202" s="216"/>
      <c r="C202" s="18"/>
      <c r="D202" s="216"/>
      <c r="E202" s="18"/>
      <c r="F202" s="164"/>
      <c r="G202" s="164"/>
      <c r="H202" s="164"/>
      <c r="I202" s="164"/>
      <c r="J202" s="164"/>
      <c r="K202" s="164"/>
      <c r="L202" s="220"/>
      <c r="M202" s="220"/>
      <c r="N202" s="164"/>
      <c r="O202" s="226"/>
      <c r="P202" s="164"/>
      <c r="Q202" s="164"/>
      <c r="R202" s="164"/>
      <c r="S202" s="164"/>
      <c r="T202" s="220"/>
      <c r="U202" s="222"/>
      <c r="V202" s="164"/>
      <c r="W202" s="18"/>
      <c r="X202" s="18"/>
      <c r="Y202" s="18"/>
      <c r="Z202" s="18"/>
      <c r="AA202" s="18"/>
      <c r="AB202" s="18"/>
      <c r="AC202" s="18"/>
      <c r="AD202" s="19"/>
      <c r="AE202" s="18"/>
      <c r="AF202" s="18"/>
      <c r="AG202" s="18"/>
      <c r="AH202" s="19"/>
      <c r="AI202" s="18"/>
      <c r="AJ202" s="18"/>
      <c r="AK202" s="164"/>
      <c r="AL202" s="223"/>
      <c r="AM202" s="225"/>
      <c r="AN202" s="224"/>
      <c r="AO202" s="164"/>
      <c r="AP202" s="164"/>
      <c r="AQ202" s="164"/>
      <c r="AR202" s="164"/>
      <c r="AS202" s="164"/>
      <c r="AT202" s="164"/>
      <c r="AU202" s="164"/>
      <c r="AV202" s="164"/>
      <c r="AW202" s="164"/>
      <c r="AX202" s="164"/>
      <c r="AY202" s="164"/>
      <c r="AZ202" s="164"/>
      <c r="BA202" s="164"/>
      <c r="BB202" s="164"/>
      <c r="BC202" s="164"/>
      <c r="BD202" s="164"/>
      <c r="BE202" s="164"/>
      <c r="BF202" s="164"/>
      <c r="BG202" s="164"/>
      <c r="BH202" s="164"/>
      <c r="BI202" s="164"/>
      <c r="BJ202" s="164"/>
      <c r="BK202" s="164"/>
    </row>
    <row r="203" spans="1:63" ht="13.5" customHeight="1">
      <c r="A203" s="219"/>
      <c r="B203" s="216"/>
      <c r="C203" s="18"/>
      <c r="D203" s="216"/>
      <c r="E203" s="18"/>
      <c r="F203" s="164"/>
      <c r="G203" s="164"/>
      <c r="H203" s="164"/>
      <c r="I203" s="164"/>
      <c r="J203" s="164"/>
      <c r="K203" s="164"/>
      <c r="L203" s="220"/>
      <c r="M203" s="220"/>
      <c r="N203" s="164"/>
      <c r="O203" s="226"/>
      <c r="P203" s="164"/>
      <c r="Q203" s="164"/>
      <c r="R203" s="164"/>
      <c r="S203" s="164"/>
      <c r="T203" s="220"/>
      <c r="U203" s="222"/>
      <c r="V203" s="164"/>
      <c r="W203" s="18"/>
      <c r="X203" s="18"/>
      <c r="Y203" s="18"/>
      <c r="Z203" s="18"/>
      <c r="AA203" s="18"/>
      <c r="AB203" s="18"/>
      <c r="AC203" s="18"/>
      <c r="AD203" s="19"/>
      <c r="AE203" s="18"/>
      <c r="AF203" s="18"/>
      <c r="AG203" s="18"/>
      <c r="AH203" s="19"/>
      <c r="AI203" s="18"/>
      <c r="AJ203" s="18"/>
      <c r="AK203" s="164"/>
      <c r="AL203" s="223"/>
      <c r="AM203" s="225"/>
      <c r="AN203" s="224"/>
      <c r="AO203" s="164"/>
      <c r="AP203" s="164"/>
      <c r="AQ203" s="164"/>
      <c r="AR203" s="164"/>
      <c r="AS203" s="164"/>
      <c r="AT203" s="164"/>
      <c r="AU203" s="164"/>
      <c r="AV203" s="164"/>
      <c r="AW203" s="164"/>
      <c r="AX203" s="164"/>
      <c r="AY203" s="164"/>
      <c r="AZ203" s="164"/>
      <c r="BA203" s="164"/>
      <c r="BB203" s="164"/>
      <c r="BC203" s="164"/>
      <c r="BD203" s="164"/>
      <c r="BE203" s="164"/>
      <c r="BF203" s="164"/>
      <c r="BG203" s="164"/>
      <c r="BH203" s="164"/>
      <c r="BI203" s="164"/>
      <c r="BJ203" s="164"/>
      <c r="BK203" s="164"/>
    </row>
    <row r="204" spans="1:63" ht="13.5" customHeight="1">
      <c r="A204" s="219"/>
      <c r="B204" s="216"/>
      <c r="C204" s="18"/>
      <c r="D204" s="216"/>
      <c r="E204" s="18"/>
      <c r="F204" s="164"/>
      <c r="G204" s="164"/>
      <c r="H204" s="164"/>
      <c r="I204" s="164"/>
      <c r="J204" s="164"/>
      <c r="K204" s="164"/>
      <c r="L204" s="220"/>
      <c r="M204" s="220"/>
      <c r="N204" s="164"/>
      <c r="O204" s="226"/>
      <c r="P204" s="164"/>
      <c r="Q204" s="164"/>
      <c r="R204" s="164"/>
      <c r="S204" s="164"/>
      <c r="T204" s="220"/>
      <c r="U204" s="222"/>
      <c r="V204" s="164"/>
      <c r="W204" s="18"/>
      <c r="X204" s="18"/>
      <c r="Y204" s="18"/>
      <c r="Z204" s="18"/>
      <c r="AA204" s="18"/>
      <c r="AB204" s="18"/>
      <c r="AC204" s="18"/>
      <c r="AD204" s="19"/>
      <c r="AE204" s="18"/>
      <c r="AF204" s="18"/>
      <c r="AG204" s="18"/>
      <c r="AH204" s="19"/>
      <c r="AI204" s="18"/>
      <c r="AJ204" s="18"/>
      <c r="AK204" s="164"/>
      <c r="AL204" s="223"/>
      <c r="AM204" s="225"/>
      <c r="AN204" s="224"/>
      <c r="AO204" s="164"/>
      <c r="AP204" s="164"/>
      <c r="AQ204" s="164"/>
      <c r="AR204" s="164"/>
      <c r="AS204" s="164"/>
      <c r="AT204" s="164"/>
      <c r="AU204" s="164"/>
      <c r="AV204" s="164"/>
      <c r="AW204" s="164"/>
      <c r="AX204" s="164"/>
      <c r="AY204" s="164"/>
      <c r="AZ204" s="164"/>
      <c r="BA204" s="164"/>
      <c r="BB204" s="164"/>
      <c r="BC204" s="164"/>
      <c r="BD204" s="164"/>
      <c r="BE204" s="164"/>
      <c r="BF204" s="164"/>
      <c r="BG204" s="164"/>
      <c r="BH204" s="164"/>
      <c r="BI204" s="164"/>
      <c r="BJ204" s="164"/>
      <c r="BK204" s="164"/>
    </row>
    <row r="205" spans="1:63" ht="13.5" customHeight="1">
      <c r="A205" s="219"/>
      <c r="B205" s="216"/>
      <c r="C205" s="18"/>
      <c r="D205" s="216"/>
      <c r="E205" s="18"/>
      <c r="F205" s="164"/>
      <c r="G205" s="164"/>
      <c r="H205" s="164"/>
      <c r="I205" s="164"/>
      <c r="J205" s="164"/>
      <c r="K205" s="164"/>
      <c r="L205" s="220"/>
      <c r="M205" s="220"/>
      <c r="N205" s="164"/>
      <c r="O205" s="226"/>
      <c r="P205" s="164"/>
      <c r="Q205" s="164"/>
      <c r="R205" s="164"/>
      <c r="S205" s="164"/>
      <c r="T205" s="220"/>
      <c r="U205" s="222"/>
      <c r="V205" s="164"/>
      <c r="W205" s="18"/>
      <c r="X205" s="18"/>
      <c r="Y205" s="18"/>
      <c r="Z205" s="18"/>
      <c r="AA205" s="18"/>
      <c r="AB205" s="18"/>
      <c r="AC205" s="18"/>
      <c r="AD205" s="19"/>
      <c r="AE205" s="18"/>
      <c r="AF205" s="18"/>
      <c r="AG205" s="18"/>
      <c r="AH205" s="19"/>
      <c r="AI205" s="18"/>
      <c r="AJ205" s="18"/>
      <c r="AK205" s="164"/>
      <c r="AL205" s="223"/>
      <c r="AM205" s="225"/>
      <c r="AN205" s="224"/>
      <c r="AO205" s="164"/>
      <c r="AP205" s="164"/>
      <c r="AQ205" s="164"/>
      <c r="AR205" s="164"/>
      <c r="AS205" s="164"/>
      <c r="AT205" s="164"/>
      <c r="AU205" s="164"/>
      <c r="AV205" s="164"/>
      <c r="AW205" s="164"/>
      <c r="AX205" s="164"/>
      <c r="AY205" s="164"/>
      <c r="AZ205" s="164"/>
      <c r="BA205" s="164"/>
      <c r="BB205" s="164"/>
      <c r="BC205" s="164"/>
      <c r="BD205" s="164"/>
      <c r="BE205" s="164"/>
      <c r="BF205" s="164"/>
      <c r="BG205" s="164"/>
      <c r="BH205" s="164"/>
      <c r="BI205" s="164"/>
      <c r="BJ205" s="164"/>
      <c r="BK205" s="164"/>
    </row>
    <row r="206" spans="1:63" ht="13.5" customHeight="1">
      <c r="A206" s="219"/>
      <c r="B206" s="216"/>
      <c r="C206" s="18"/>
      <c r="D206" s="216"/>
      <c r="E206" s="18"/>
      <c r="F206" s="164"/>
      <c r="G206" s="164"/>
      <c r="H206" s="164"/>
      <c r="I206" s="164"/>
      <c r="J206" s="164"/>
      <c r="K206" s="164"/>
      <c r="L206" s="220"/>
      <c r="M206" s="220"/>
      <c r="N206" s="164"/>
      <c r="O206" s="226"/>
      <c r="P206" s="164"/>
      <c r="Q206" s="164"/>
      <c r="R206" s="164"/>
      <c r="S206" s="164"/>
      <c r="T206" s="220"/>
      <c r="U206" s="222"/>
      <c r="V206" s="164"/>
      <c r="W206" s="18"/>
      <c r="X206" s="18"/>
      <c r="Y206" s="18"/>
      <c r="Z206" s="18"/>
      <c r="AA206" s="18"/>
      <c r="AB206" s="18"/>
      <c r="AC206" s="18"/>
      <c r="AD206" s="19"/>
      <c r="AE206" s="18"/>
      <c r="AF206" s="18"/>
      <c r="AG206" s="18"/>
      <c r="AH206" s="19"/>
      <c r="AI206" s="18"/>
      <c r="AJ206" s="18"/>
      <c r="AK206" s="164"/>
      <c r="AL206" s="223"/>
      <c r="AM206" s="225"/>
      <c r="AN206" s="224"/>
      <c r="AO206" s="164"/>
      <c r="AP206" s="164"/>
      <c r="AQ206" s="164"/>
      <c r="AR206" s="164"/>
      <c r="AS206" s="164"/>
      <c r="AT206" s="164"/>
      <c r="AU206" s="164"/>
      <c r="AV206" s="164"/>
      <c r="AW206" s="164"/>
      <c r="AX206" s="164"/>
      <c r="AY206" s="164"/>
      <c r="AZ206" s="164"/>
      <c r="BA206" s="164"/>
      <c r="BB206" s="164"/>
      <c r="BC206" s="164"/>
      <c r="BD206" s="164"/>
      <c r="BE206" s="164"/>
      <c r="BF206" s="164"/>
      <c r="BG206" s="164"/>
      <c r="BH206" s="164"/>
      <c r="BI206" s="164"/>
      <c r="BJ206" s="164"/>
      <c r="BK206" s="164"/>
    </row>
    <row r="207" spans="1:63" ht="13.5" customHeight="1">
      <c r="A207" s="219"/>
      <c r="B207" s="216"/>
      <c r="C207" s="18"/>
      <c r="D207" s="216"/>
      <c r="E207" s="18"/>
      <c r="F207" s="164"/>
      <c r="G207" s="164"/>
      <c r="H207" s="164"/>
      <c r="I207" s="164"/>
      <c r="J207" s="164"/>
      <c r="K207" s="164"/>
      <c r="L207" s="220"/>
      <c r="M207" s="220"/>
      <c r="N207" s="164"/>
      <c r="O207" s="226"/>
      <c r="P207" s="164"/>
      <c r="Q207" s="164"/>
      <c r="R207" s="164"/>
      <c r="S207" s="164"/>
      <c r="T207" s="220"/>
      <c r="U207" s="222"/>
      <c r="V207" s="164"/>
      <c r="W207" s="18"/>
      <c r="X207" s="18"/>
      <c r="Y207" s="18"/>
      <c r="Z207" s="18"/>
      <c r="AA207" s="18"/>
      <c r="AB207" s="18"/>
      <c r="AC207" s="18"/>
      <c r="AD207" s="19"/>
      <c r="AE207" s="18"/>
      <c r="AF207" s="18"/>
      <c r="AG207" s="18"/>
      <c r="AH207" s="19"/>
      <c r="AI207" s="18"/>
      <c r="AJ207" s="18"/>
      <c r="AK207" s="164"/>
      <c r="AL207" s="223"/>
      <c r="AM207" s="225"/>
      <c r="AN207" s="224"/>
      <c r="AO207" s="164"/>
      <c r="AP207" s="164"/>
      <c r="AQ207" s="164"/>
      <c r="AR207" s="164"/>
      <c r="AS207" s="164"/>
      <c r="AT207" s="164"/>
      <c r="AU207" s="164"/>
      <c r="AV207" s="164"/>
      <c r="AW207" s="164"/>
      <c r="AX207" s="164"/>
      <c r="AY207" s="164"/>
      <c r="AZ207" s="164"/>
      <c r="BA207" s="164"/>
      <c r="BB207" s="164"/>
      <c r="BC207" s="164"/>
      <c r="BD207" s="164"/>
      <c r="BE207" s="164"/>
      <c r="BF207" s="164"/>
      <c r="BG207" s="164"/>
      <c r="BH207" s="164"/>
      <c r="BI207" s="164"/>
      <c r="BJ207" s="164"/>
      <c r="BK207" s="164"/>
    </row>
    <row r="208" spans="1:63" ht="13.5" customHeight="1">
      <c r="A208" s="219"/>
      <c r="B208" s="216"/>
      <c r="C208" s="18"/>
      <c r="D208" s="216"/>
      <c r="E208" s="18"/>
      <c r="F208" s="164"/>
      <c r="G208" s="164"/>
      <c r="H208" s="164"/>
      <c r="I208" s="164"/>
      <c r="J208" s="164"/>
      <c r="K208" s="164"/>
      <c r="L208" s="220"/>
      <c r="M208" s="220"/>
      <c r="N208" s="164"/>
      <c r="O208" s="226"/>
      <c r="P208" s="164"/>
      <c r="Q208" s="164"/>
      <c r="R208" s="164"/>
      <c r="S208" s="164"/>
      <c r="T208" s="220"/>
      <c r="U208" s="222"/>
      <c r="V208" s="164"/>
      <c r="W208" s="18"/>
      <c r="X208" s="18"/>
      <c r="Y208" s="18"/>
      <c r="Z208" s="18"/>
      <c r="AA208" s="18"/>
      <c r="AB208" s="18"/>
      <c r="AC208" s="18"/>
      <c r="AD208" s="19"/>
      <c r="AE208" s="18"/>
      <c r="AF208" s="18"/>
      <c r="AG208" s="18"/>
      <c r="AH208" s="19"/>
      <c r="AI208" s="18"/>
      <c r="AJ208" s="18"/>
      <c r="AK208" s="164"/>
      <c r="AL208" s="223"/>
      <c r="AM208" s="225"/>
      <c r="AN208" s="224"/>
      <c r="AO208" s="164"/>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row>
    <row r="209" spans="1:63" ht="13.5" customHeight="1">
      <c r="A209" s="219"/>
      <c r="B209" s="216"/>
      <c r="C209" s="18"/>
      <c r="D209" s="216"/>
      <c r="E209" s="18"/>
      <c r="F209" s="164"/>
      <c r="G209" s="164"/>
      <c r="H209" s="164"/>
      <c r="I209" s="164"/>
      <c r="J209" s="164"/>
      <c r="K209" s="164"/>
      <c r="L209" s="220"/>
      <c r="M209" s="220"/>
      <c r="N209" s="164"/>
      <c r="O209" s="226"/>
      <c r="P209" s="164"/>
      <c r="Q209" s="164"/>
      <c r="R209" s="164"/>
      <c r="S209" s="164"/>
      <c r="T209" s="220"/>
      <c r="U209" s="222"/>
      <c r="V209" s="164"/>
      <c r="W209" s="18"/>
      <c r="X209" s="18"/>
      <c r="Y209" s="18"/>
      <c r="Z209" s="18"/>
      <c r="AA209" s="18"/>
      <c r="AB209" s="18"/>
      <c r="AC209" s="18"/>
      <c r="AD209" s="19"/>
      <c r="AE209" s="18"/>
      <c r="AF209" s="18"/>
      <c r="AG209" s="18"/>
      <c r="AH209" s="19"/>
      <c r="AI209" s="18"/>
      <c r="AJ209" s="18"/>
      <c r="AK209" s="164"/>
      <c r="AL209" s="223"/>
      <c r="AM209" s="225"/>
      <c r="AN209" s="224"/>
      <c r="AO209" s="164"/>
      <c r="AP209" s="164"/>
      <c r="AQ209" s="164"/>
      <c r="AR209" s="164"/>
      <c r="AS209" s="164"/>
      <c r="AT209" s="164"/>
      <c r="AU209" s="164"/>
      <c r="AV209" s="164"/>
      <c r="AW209" s="164"/>
      <c r="AX209" s="164"/>
      <c r="AY209" s="164"/>
      <c r="AZ209" s="164"/>
      <c r="BA209" s="164"/>
      <c r="BB209" s="164"/>
      <c r="BC209" s="164"/>
      <c r="BD209" s="164"/>
      <c r="BE209" s="164"/>
      <c r="BF209" s="164"/>
      <c r="BG209" s="164"/>
      <c r="BH209" s="164"/>
      <c r="BI209" s="164"/>
      <c r="BJ209" s="164"/>
      <c r="BK209" s="164"/>
    </row>
    <row r="210" spans="1:63" ht="13.5" customHeight="1">
      <c r="A210" s="219"/>
      <c r="B210" s="216"/>
      <c r="C210" s="18"/>
      <c r="D210" s="216"/>
      <c r="E210" s="18"/>
      <c r="F210" s="164"/>
      <c r="G210" s="164"/>
      <c r="H210" s="164"/>
      <c r="I210" s="164"/>
      <c r="J210" s="164"/>
      <c r="K210" s="164"/>
      <c r="L210" s="220"/>
      <c r="M210" s="220"/>
      <c r="N210" s="164"/>
      <c r="O210" s="226"/>
      <c r="P210" s="164"/>
      <c r="Q210" s="164"/>
      <c r="R210" s="164"/>
      <c r="S210" s="164"/>
      <c r="T210" s="220"/>
      <c r="U210" s="222"/>
      <c r="V210" s="164"/>
      <c r="W210" s="18"/>
      <c r="X210" s="18"/>
      <c r="Y210" s="18"/>
      <c r="Z210" s="18"/>
      <c r="AA210" s="18"/>
      <c r="AB210" s="18"/>
      <c r="AC210" s="18"/>
      <c r="AD210" s="19"/>
      <c r="AE210" s="18"/>
      <c r="AF210" s="18"/>
      <c r="AG210" s="18"/>
      <c r="AH210" s="19"/>
      <c r="AI210" s="18"/>
      <c r="AJ210" s="18"/>
      <c r="AK210" s="164"/>
      <c r="AL210" s="223"/>
      <c r="AM210" s="225"/>
      <c r="AN210" s="224"/>
      <c r="AO210" s="164"/>
      <c r="AP210" s="164"/>
      <c r="AQ210" s="164"/>
      <c r="AR210" s="164"/>
      <c r="AS210" s="164"/>
      <c r="AT210" s="164"/>
      <c r="AU210" s="164"/>
      <c r="AV210" s="164"/>
      <c r="AW210" s="164"/>
      <c r="AX210" s="164"/>
      <c r="AY210" s="164"/>
      <c r="AZ210" s="164"/>
      <c r="BA210" s="164"/>
      <c r="BB210" s="164"/>
      <c r="BC210" s="164"/>
      <c r="BD210" s="164"/>
      <c r="BE210" s="164"/>
      <c r="BF210" s="164"/>
      <c r="BG210" s="164"/>
      <c r="BH210" s="164"/>
      <c r="BI210" s="164"/>
      <c r="BJ210" s="164"/>
      <c r="BK210" s="164"/>
    </row>
    <row r="211" spans="1:63" ht="13.5" customHeight="1">
      <c r="A211" s="219"/>
      <c r="B211" s="216"/>
      <c r="C211" s="18"/>
      <c r="D211" s="216"/>
      <c r="E211" s="18"/>
      <c r="F211" s="164"/>
      <c r="G211" s="164"/>
      <c r="H211" s="164"/>
      <c r="I211" s="164"/>
      <c r="J211" s="164"/>
      <c r="K211" s="164"/>
      <c r="L211" s="220"/>
      <c r="M211" s="220"/>
      <c r="N211" s="164"/>
      <c r="O211" s="226"/>
      <c r="P211" s="164"/>
      <c r="Q211" s="164"/>
      <c r="R211" s="164"/>
      <c r="S211" s="164"/>
      <c r="T211" s="220"/>
      <c r="U211" s="222"/>
      <c r="V211" s="164"/>
      <c r="W211" s="18"/>
      <c r="X211" s="18"/>
      <c r="Y211" s="18"/>
      <c r="Z211" s="18"/>
      <c r="AA211" s="18"/>
      <c r="AB211" s="18"/>
      <c r="AC211" s="18"/>
      <c r="AD211" s="19"/>
      <c r="AE211" s="18"/>
      <c r="AF211" s="18"/>
      <c r="AG211" s="18"/>
      <c r="AH211" s="19"/>
      <c r="AI211" s="18"/>
      <c r="AJ211" s="18"/>
      <c r="AK211" s="164"/>
      <c r="AL211" s="223"/>
      <c r="AM211" s="225"/>
      <c r="AN211" s="224"/>
      <c r="AO211" s="164"/>
      <c r="AP211" s="164"/>
      <c r="AQ211" s="164"/>
      <c r="AR211" s="164"/>
      <c r="AS211" s="164"/>
      <c r="AT211" s="164"/>
      <c r="AU211" s="164"/>
      <c r="AV211" s="164"/>
      <c r="AW211" s="164"/>
      <c r="AX211" s="164"/>
      <c r="AY211" s="164"/>
      <c r="AZ211" s="164"/>
      <c r="BA211" s="164"/>
      <c r="BB211" s="164"/>
      <c r="BC211" s="164"/>
      <c r="BD211" s="164"/>
      <c r="BE211" s="164"/>
      <c r="BF211" s="164"/>
      <c r="BG211" s="164"/>
      <c r="BH211" s="164"/>
      <c r="BI211" s="164"/>
      <c r="BJ211" s="164"/>
      <c r="BK211" s="164"/>
    </row>
    <row r="212" spans="1:63" ht="13.5" customHeight="1">
      <c r="A212" s="219"/>
      <c r="B212" s="216"/>
      <c r="C212" s="18"/>
      <c r="D212" s="216"/>
      <c r="E212" s="18"/>
      <c r="F212" s="164"/>
      <c r="G212" s="164"/>
      <c r="H212" s="164"/>
      <c r="I212" s="164"/>
      <c r="J212" s="164"/>
      <c r="K212" s="164"/>
      <c r="L212" s="220"/>
      <c r="M212" s="220"/>
      <c r="N212" s="164"/>
      <c r="O212" s="226"/>
      <c r="P212" s="164"/>
      <c r="Q212" s="164"/>
      <c r="R212" s="164"/>
      <c r="S212" s="164"/>
      <c r="T212" s="220"/>
      <c r="U212" s="222"/>
      <c r="V212" s="164"/>
      <c r="W212" s="18"/>
      <c r="X212" s="18"/>
      <c r="Y212" s="18"/>
      <c r="Z212" s="18"/>
      <c r="AA212" s="18"/>
      <c r="AB212" s="18"/>
      <c r="AC212" s="18"/>
      <c r="AD212" s="19"/>
      <c r="AE212" s="18"/>
      <c r="AF212" s="18"/>
      <c r="AG212" s="18"/>
      <c r="AH212" s="19"/>
      <c r="AI212" s="18"/>
      <c r="AJ212" s="18"/>
      <c r="AK212" s="164"/>
      <c r="AL212" s="223"/>
      <c r="AM212" s="225"/>
      <c r="AN212" s="224"/>
      <c r="AO212" s="164"/>
      <c r="AP212" s="164"/>
      <c r="AQ212" s="164"/>
      <c r="AR212" s="164"/>
      <c r="AS212" s="164"/>
      <c r="AT212" s="164"/>
      <c r="AU212" s="164"/>
      <c r="AV212" s="164"/>
      <c r="AW212" s="164"/>
      <c r="AX212" s="164"/>
      <c r="AY212" s="164"/>
      <c r="AZ212" s="164"/>
      <c r="BA212" s="164"/>
      <c r="BB212" s="164"/>
      <c r="BC212" s="164"/>
      <c r="BD212" s="164"/>
      <c r="BE212" s="164"/>
      <c r="BF212" s="164"/>
      <c r="BG212" s="164"/>
      <c r="BH212" s="164"/>
      <c r="BI212" s="164"/>
      <c r="BJ212" s="164"/>
      <c r="BK212" s="164"/>
    </row>
    <row r="213" spans="1:63" ht="13.5" customHeight="1">
      <c r="A213" s="219"/>
      <c r="B213" s="216"/>
      <c r="C213" s="18"/>
      <c r="D213" s="216"/>
      <c r="E213" s="18"/>
      <c r="F213" s="164"/>
      <c r="G213" s="164"/>
      <c r="H213" s="164"/>
      <c r="I213" s="164"/>
      <c r="J213" s="164"/>
      <c r="K213" s="164"/>
      <c r="L213" s="220"/>
      <c r="M213" s="220"/>
      <c r="N213" s="164"/>
      <c r="O213" s="226"/>
      <c r="P213" s="164"/>
      <c r="Q213" s="164"/>
      <c r="R213" s="164"/>
      <c r="S213" s="164"/>
      <c r="T213" s="220"/>
      <c r="U213" s="222"/>
      <c r="V213" s="164"/>
      <c r="W213" s="18"/>
      <c r="X213" s="18"/>
      <c r="Y213" s="18"/>
      <c r="Z213" s="18"/>
      <c r="AA213" s="18"/>
      <c r="AB213" s="18"/>
      <c r="AC213" s="18"/>
      <c r="AD213" s="19"/>
      <c r="AE213" s="18"/>
      <c r="AF213" s="18"/>
      <c r="AG213" s="18"/>
      <c r="AH213" s="19"/>
      <c r="AI213" s="18"/>
      <c r="AJ213" s="18"/>
      <c r="AK213" s="164"/>
      <c r="AL213" s="223"/>
      <c r="AM213" s="225"/>
      <c r="AN213" s="224"/>
      <c r="AO213" s="164"/>
      <c r="AP213" s="164"/>
      <c r="AQ213" s="164"/>
      <c r="AR213" s="164"/>
      <c r="AS213" s="164"/>
      <c r="AT213" s="164"/>
      <c r="AU213" s="164"/>
      <c r="AV213" s="164"/>
      <c r="AW213" s="164"/>
      <c r="AX213" s="164"/>
      <c r="AY213" s="164"/>
      <c r="AZ213" s="164"/>
      <c r="BA213" s="164"/>
      <c r="BB213" s="164"/>
      <c r="BC213" s="164"/>
      <c r="BD213" s="164"/>
      <c r="BE213" s="164"/>
      <c r="BF213" s="164"/>
      <c r="BG213" s="164"/>
      <c r="BH213" s="164"/>
      <c r="BI213" s="164"/>
      <c r="BJ213" s="164"/>
      <c r="BK213" s="164"/>
    </row>
    <row r="214" spans="1:63" ht="13.5" customHeight="1">
      <c r="A214" s="219"/>
      <c r="B214" s="216"/>
      <c r="C214" s="18"/>
      <c r="D214" s="216"/>
      <c r="E214" s="18"/>
      <c r="F214" s="164"/>
      <c r="G214" s="164"/>
      <c r="H214" s="164"/>
      <c r="I214" s="164"/>
      <c r="J214" s="164"/>
      <c r="K214" s="164"/>
      <c r="L214" s="220"/>
      <c r="M214" s="220"/>
      <c r="N214" s="164"/>
      <c r="O214" s="226"/>
      <c r="P214" s="164"/>
      <c r="Q214" s="164"/>
      <c r="R214" s="164"/>
      <c r="S214" s="164"/>
      <c r="T214" s="220"/>
      <c r="U214" s="222"/>
      <c r="V214" s="164"/>
      <c r="W214" s="18"/>
      <c r="X214" s="18"/>
      <c r="Y214" s="18"/>
      <c r="Z214" s="18"/>
      <c r="AA214" s="18"/>
      <c r="AB214" s="18"/>
      <c r="AC214" s="18"/>
      <c r="AD214" s="19"/>
      <c r="AE214" s="18"/>
      <c r="AF214" s="18"/>
      <c r="AG214" s="18"/>
      <c r="AH214" s="19"/>
      <c r="AI214" s="18"/>
      <c r="AJ214" s="18"/>
      <c r="AK214" s="164"/>
      <c r="AL214" s="223"/>
      <c r="AM214" s="225"/>
      <c r="AN214" s="224"/>
      <c r="AO214" s="164"/>
      <c r="AP214" s="164"/>
      <c r="AQ214" s="164"/>
      <c r="AR214" s="164"/>
      <c r="AS214" s="164"/>
      <c r="AT214" s="164"/>
      <c r="AU214" s="164"/>
      <c r="AV214" s="164"/>
      <c r="AW214" s="164"/>
      <c r="AX214" s="164"/>
      <c r="AY214" s="164"/>
      <c r="AZ214" s="164"/>
      <c r="BA214" s="164"/>
      <c r="BB214" s="164"/>
      <c r="BC214" s="164"/>
      <c r="BD214" s="164"/>
      <c r="BE214" s="164"/>
      <c r="BF214" s="164"/>
      <c r="BG214" s="164"/>
      <c r="BH214" s="164"/>
      <c r="BI214" s="164"/>
      <c r="BJ214" s="164"/>
      <c r="BK214" s="164"/>
    </row>
    <row r="215" spans="1:63" ht="13.5" customHeight="1">
      <c r="A215" s="219"/>
      <c r="B215" s="216"/>
      <c r="C215" s="18"/>
      <c r="D215" s="216"/>
      <c r="E215" s="18"/>
      <c r="F215" s="164"/>
      <c r="G215" s="164"/>
      <c r="H215" s="164"/>
      <c r="I215" s="164"/>
      <c r="J215" s="164"/>
      <c r="K215" s="164"/>
      <c r="L215" s="220"/>
      <c r="M215" s="220"/>
      <c r="N215" s="164"/>
      <c r="O215" s="226"/>
      <c r="P215" s="164"/>
      <c r="Q215" s="164"/>
      <c r="R215" s="164"/>
      <c r="S215" s="164"/>
      <c r="T215" s="220"/>
      <c r="U215" s="222"/>
      <c r="V215" s="164"/>
      <c r="W215" s="18"/>
      <c r="X215" s="18"/>
      <c r="Y215" s="18"/>
      <c r="Z215" s="18"/>
      <c r="AA215" s="18"/>
      <c r="AB215" s="18"/>
      <c r="AC215" s="18"/>
      <c r="AD215" s="19"/>
      <c r="AE215" s="18"/>
      <c r="AF215" s="18"/>
      <c r="AG215" s="18"/>
      <c r="AH215" s="19"/>
      <c r="AI215" s="18"/>
      <c r="AJ215" s="18"/>
      <c r="AK215" s="164"/>
      <c r="AL215" s="223"/>
      <c r="AM215" s="225"/>
      <c r="AN215" s="224"/>
      <c r="AO215" s="164"/>
      <c r="AP215" s="164"/>
      <c r="AQ215" s="164"/>
      <c r="AR215" s="164"/>
      <c r="AS215" s="164"/>
      <c r="AT215" s="164"/>
      <c r="AU215" s="164"/>
      <c r="AV215" s="164"/>
      <c r="AW215" s="164"/>
      <c r="AX215" s="164"/>
      <c r="AY215" s="164"/>
      <c r="AZ215" s="164"/>
      <c r="BA215" s="164"/>
      <c r="BB215" s="164"/>
      <c r="BC215" s="164"/>
      <c r="BD215" s="164"/>
      <c r="BE215" s="164"/>
      <c r="BF215" s="164"/>
      <c r="BG215" s="164"/>
      <c r="BH215" s="164"/>
      <c r="BI215" s="164"/>
      <c r="BJ215" s="164"/>
      <c r="BK215" s="164"/>
    </row>
    <row r="216" spans="1:63" ht="13.5" customHeight="1">
      <c r="A216" s="219"/>
      <c r="B216" s="216"/>
      <c r="C216" s="18"/>
      <c r="D216" s="216"/>
      <c r="E216" s="18"/>
      <c r="F216" s="164"/>
      <c r="G216" s="164"/>
      <c r="H216" s="164"/>
      <c r="I216" s="164"/>
      <c r="J216" s="164"/>
      <c r="K216" s="164"/>
      <c r="L216" s="220"/>
      <c r="M216" s="220"/>
      <c r="N216" s="164"/>
      <c r="O216" s="226"/>
      <c r="P216" s="164"/>
      <c r="Q216" s="164"/>
      <c r="R216" s="164"/>
      <c r="S216" s="164"/>
      <c r="T216" s="220"/>
      <c r="U216" s="222"/>
      <c r="V216" s="164"/>
      <c r="W216" s="18"/>
      <c r="X216" s="18"/>
      <c r="Y216" s="18"/>
      <c r="Z216" s="18"/>
      <c r="AA216" s="18"/>
      <c r="AB216" s="18"/>
      <c r="AC216" s="18"/>
      <c r="AD216" s="19"/>
      <c r="AE216" s="18"/>
      <c r="AF216" s="18"/>
      <c r="AG216" s="18"/>
      <c r="AH216" s="19"/>
      <c r="AI216" s="18"/>
      <c r="AJ216" s="18"/>
      <c r="AK216" s="164"/>
      <c r="AL216" s="223"/>
      <c r="AM216" s="225"/>
      <c r="AN216" s="224"/>
      <c r="AO216" s="164"/>
      <c r="AP216" s="164"/>
      <c r="AQ216" s="164"/>
      <c r="AR216" s="164"/>
      <c r="AS216" s="164"/>
      <c r="AT216" s="164"/>
      <c r="AU216" s="164"/>
      <c r="AV216" s="164"/>
      <c r="AW216" s="164"/>
      <c r="AX216" s="164"/>
      <c r="AY216" s="164"/>
      <c r="AZ216" s="164"/>
      <c r="BA216" s="164"/>
      <c r="BB216" s="164"/>
      <c r="BC216" s="164"/>
      <c r="BD216" s="164"/>
      <c r="BE216" s="164"/>
      <c r="BF216" s="164"/>
      <c r="BG216" s="164"/>
      <c r="BH216" s="164"/>
      <c r="BI216" s="164"/>
      <c r="BJ216" s="164"/>
      <c r="BK216" s="164"/>
    </row>
    <row r="217" spans="1:63" ht="13.5" customHeight="1">
      <c r="A217" s="219"/>
      <c r="B217" s="216"/>
      <c r="C217" s="18"/>
      <c r="D217" s="216"/>
      <c r="E217" s="18"/>
      <c r="F217" s="164"/>
      <c r="G217" s="164"/>
      <c r="H217" s="164"/>
      <c r="I217" s="164"/>
      <c r="J217" s="164"/>
      <c r="K217" s="164"/>
      <c r="L217" s="220"/>
      <c r="M217" s="220"/>
      <c r="N217" s="164"/>
      <c r="O217" s="226"/>
      <c r="P217" s="164"/>
      <c r="Q217" s="164"/>
      <c r="R217" s="164"/>
      <c r="S217" s="164"/>
      <c r="T217" s="220"/>
      <c r="U217" s="222"/>
      <c r="V217" s="164"/>
      <c r="W217" s="18"/>
      <c r="X217" s="18"/>
      <c r="Y217" s="18"/>
      <c r="Z217" s="18"/>
      <c r="AA217" s="18"/>
      <c r="AB217" s="18"/>
      <c r="AC217" s="18"/>
      <c r="AD217" s="19"/>
      <c r="AE217" s="18"/>
      <c r="AF217" s="18"/>
      <c r="AG217" s="18"/>
      <c r="AH217" s="19"/>
      <c r="AI217" s="18"/>
      <c r="AJ217" s="18"/>
      <c r="AK217" s="164"/>
      <c r="AL217" s="223"/>
      <c r="AM217" s="225"/>
      <c r="AN217" s="224"/>
      <c r="AO217" s="164"/>
      <c r="AP217" s="164"/>
      <c r="AQ217" s="164"/>
      <c r="AR217" s="164"/>
      <c r="AS217" s="164"/>
      <c r="AT217" s="164"/>
      <c r="AU217" s="164"/>
      <c r="AV217" s="164"/>
      <c r="AW217" s="164"/>
      <c r="AX217" s="164"/>
      <c r="AY217" s="164"/>
      <c r="AZ217" s="164"/>
      <c r="BA217" s="164"/>
      <c r="BB217" s="164"/>
      <c r="BC217" s="164"/>
      <c r="BD217" s="164"/>
      <c r="BE217" s="164"/>
      <c r="BF217" s="164"/>
      <c r="BG217" s="164"/>
      <c r="BH217" s="164"/>
      <c r="BI217" s="164"/>
      <c r="BJ217" s="164"/>
      <c r="BK217" s="164"/>
    </row>
    <row r="218" spans="1:63" ht="13.5" customHeight="1">
      <c r="A218" s="219"/>
      <c r="B218" s="216"/>
      <c r="C218" s="18"/>
      <c r="D218" s="216"/>
      <c r="E218" s="18"/>
      <c r="F218" s="164"/>
      <c r="G218" s="164"/>
      <c r="H218" s="164"/>
      <c r="I218" s="164"/>
      <c r="J218" s="164"/>
      <c r="K218" s="164"/>
      <c r="L218" s="220"/>
      <c r="M218" s="220"/>
      <c r="N218" s="164"/>
      <c r="O218" s="226"/>
      <c r="P218" s="164"/>
      <c r="Q218" s="164"/>
      <c r="R218" s="164"/>
      <c r="S218" s="164"/>
      <c r="T218" s="220"/>
      <c r="U218" s="222"/>
      <c r="V218" s="164"/>
      <c r="W218" s="18"/>
      <c r="X218" s="18"/>
      <c r="Y218" s="18"/>
      <c r="Z218" s="18"/>
      <c r="AA218" s="18"/>
      <c r="AB218" s="18"/>
      <c r="AC218" s="18"/>
      <c r="AD218" s="19"/>
      <c r="AE218" s="18"/>
      <c r="AF218" s="18"/>
      <c r="AG218" s="18"/>
      <c r="AH218" s="19"/>
      <c r="AI218" s="18"/>
      <c r="AJ218" s="18"/>
      <c r="AK218" s="164"/>
      <c r="AL218" s="223"/>
      <c r="AM218" s="225"/>
      <c r="AN218" s="224"/>
      <c r="AO218" s="164"/>
      <c r="AP218" s="164"/>
      <c r="AQ218" s="164"/>
      <c r="AR218" s="164"/>
      <c r="AS218" s="164"/>
      <c r="AT218" s="164"/>
      <c r="AU218" s="164"/>
      <c r="AV218" s="164"/>
      <c r="AW218" s="164"/>
      <c r="AX218" s="164"/>
      <c r="AY218" s="164"/>
      <c r="AZ218" s="164"/>
      <c r="BA218" s="164"/>
      <c r="BB218" s="164"/>
      <c r="BC218" s="164"/>
      <c r="BD218" s="164"/>
      <c r="BE218" s="164"/>
      <c r="BF218" s="164"/>
      <c r="BG218" s="164"/>
      <c r="BH218" s="164"/>
      <c r="BI218" s="164"/>
      <c r="BJ218" s="164"/>
      <c r="BK218" s="164"/>
    </row>
    <row r="219" spans="1:63" ht="15.75" customHeight="1">
      <c r="A219" s="53"/>
      <c r="B219" s="56"/>
      <c r="D219" s="56"/>
      <c r="M219" s="57"/>
      <c r="O219" s="58"/>
      <c r="T219" s="57"/>
      <c r="U219" s="54"/>
      <c r="W219" s="219"/>
      <c r="X219" s="219"/>
      <c r="Y219" s="219"/>
      <c r="Z219" s="219"/>
      <c r="AA219" s="219"/>
      <c r="AB219" s="219"/>
      <c r="AC219" s="219"/>
      <c r="AD219" s="6"/>
      <c r="AE219" s="219"/>
      <c r="AF219" s="219"/>
      <c r="AG219" s="219"/>
      <c r="AH219" s="6"/>
      <c r="AI219" s="219"/>
      <c r="AJ219" s="219"/>
      <c r="AL219" s="227"/>
      <c r="AM219" s="56"/>
      <c r="AN219" s="228"/>
    </row>
    <row r="220" spans="1:63" ht="15.75" customHeight="1">
      <c r="A220" s="53"/>
      <c r="B220" s="56"/>
      <c r="D220" s="56"/>
      <c r="M220" s="57"/>
      <c r="O220" s="58"/>
      <c r="T220" s="57"/>
      <c r="U220" s="54"/>
      <c r="W220" s="219"/>
      <c r="X220" s="219"/>
      <c r="Y220" s="219"/>
      <c r="Z220" s="219"/>
      <c r="AA220" s="219"/>
      <c r="AB220" s="219"/>
      <c r="AC220" s="219"/>
      <c r="AD220" s="6"/>
      <c r="AE220" s="219"/>
      <c r="AF220" s="219"/>
      <c r="AG220" s="219"/>
      <c r="AH220" s="6"/>
      <c r="AI220" s="219"/>
      <c r="AJ220" s="219"/>
      <c r="AL220" s="227"/>
      <c r="AM220" s="56"/>
      <c r="AN220" s="228"/>
    </row>
    <row r="221" spans="1:63" ht="15.75" customHeight="1">
      <c r="A221" s="53"/>
      <c r="B221" s="56"/>
      <c r="D221" s="56"/>
      <c r="M221" s="57"/>
      <c r="O221" s="58"/>
      <c r="T221" s="57"/>
      <c r="U221" s="54"/>
      <c r="W221" s="219"/>
      <c r="X221" s="219"/>
      <c r="Y221" s="219"/>
      <c r="Z221" s="219"/>
      <c r="AA221" s="219"/>
      <c r="AB221" s="219"/>
      <c r="AC221" s="219"/>
      <c r="AD221" s="6"/>
      <c r="AE221" s="219"/>
      <c r="AF221" s="219"/>
      <c r="AG221" s="219"/>
      <c r="AH221" s="6"/>
      <c r="AI221" s="219"/>
      <c r="AJ221" s="219"/>
      <c r="AL221" s="227"/>
      <c r="AM221" s="56"/>
      <c r="AN221" s="228"/>
    </row>
    <row r="222" spans="1:63" ht="15.75" customHeight="1">
      <c r="A222" s="53"/>
      <c r="B222" s="56"/>
      <c r="D222" s="56"/>
      <c r="M222" s="57"/>
      <c r="O222" s="58"/>
      <c r="T222" s="57"/>
      <c r="U222" s="54"/>
      <c r="W222" s="219"/>
      <c r="X222" s="219"/>
      <c r="Y222" s="219"/>
      <c r="Z222" s="219"/>
      <c r="AA222" s="219"/>
      <c r="AB222" s="219"/>
      <c r="AC222" s="219"/>
      <c r="AD222" s="6"/>
      <c r="AE222" s="219"/>
      <c r="AF222" s="219"/>
      <c r="AG222" s="219"/>
      <c r="AH222" s="6"/>
      <c r="AI222" s="219"/>
      <c r="AJ222" s="219"/>
      <c r="AL222" s="227"/>
      <c r="AM222" s="56"/>
      <c r="AN222" s="228"/>
    </row>
    <row r="223" spans="1:63" ht="15.75" customHeight="1">
      <c r="A223" s="53"/>
      <c r="B223" s="56"/>
      <c r="D223" s="56"/>
      <c r="M223" s="57"/>
      <c r="O223" s="58"/>
      <c r="T223" s="57"/>
      <c r="U223" s="54"/>
      <c r="W223" s="219"/>
      <c r="X223" s="219"/>
      <c r="Y223" s="219"/>
      <c r="Z223" s="219"/>
      <c r="AA223" s="219"/>
      <c r="AB223" s="219"/>
      <c r="AC223" s="219"/>
      <c r="AD223" s="6"/>
      <c r="AE223" s="219"/>
      <c r="AF223" s="219"/>
      <c r="AG223" s="219"/>
      <c r="AH223" s="6"/>
      <c r="AI223" s="219"/>
      <c r="AJ223" s="219"/>
      <c r="AL223" s="227"/>
      <c r="AM223" s="56"/>
      <c r="AN223" s="228"/>
    </row>
    <row r="224" spans="1:63" ht="15.75" customHeight="1">
      <c r="A224" s="53"/>
      <c r="B224" s="56"/>
      <c r="D224" s="56"/>
      <c r="M224" s="57"/>
      <c r="O224" s="58"/>
      <c r="T224" s="57"/>
      <c r="U224" s="54"/>
      <c r="W224" s="219"/>
      <c r="X224" s="219"/>
      <c r="Y224" s="219"/>
      <c r="Z224" s="219"/>
      <c r="AA224" s="219"/>
      <c r="AB224" s="219"/>
      <c r="AC224" s="219"/>
      <c r="AD224" s="6"/>
      <c r="AE224" s="219"/>
      <c r="AF224" s="219"/>
      <c r="AG224" s="219"/>
      <c r="AH224" s="6"/>
      <c r="AI224" s="219"/>
      <c r="AJ224" s="219"/>
      <c r="AL224" s="227"/>
      <c r="AM224" s="56"/>
      <c r="AN224" s="228"/>
    </row>
    <row r="225" spans="1:40" ht="15.75" customHeight="1">
      <c r="A225" s="53"/>
      <c r="B225" s="56"/>
      <c r="D225" s="56"/>
      <c r="M225" s="57"/>
      <c r="O225" s="58"/>
      <c r="T225" s="57"/>
      <c r="U225" s="54"/>
      <c r="W225" s="219"/>
      <c r="X225" s="219"/>
      <c r="Y225" s="219"/>
      <c r="Z225" s="219"/>
      <c r="AA225" s="219"/>
      <c r="AB225" s="219"/>
      <c r="AC225" s="219"/>
      <c r="AD225" s="6"/>
      <c r="AE225" s="219"/>
      <c r="AF225" s="219"/>
      <c r="AG225" s="219"/>
      <c r="AH225" s="6"/>
      <c r="AI225" s="219"/>
      <c r="AJ225" s="219"/>
      <c r="AL225" s="227"/>
      <c r="AM225" s="56"/>
      <c r="AN225" s="228"/>
    </row>
    <row r="226" spans="1:40" ht="15.75" customHeight="1">
      <c r="A226" s="53"/>
      <c r="B226" s="56"/>
      <c r="D226" s="56"/>
      <c r="M226" s="57"/>
      <c r="O226" s="58"/>
      <c r="T226" s="57"/>
      <c r="U226" s="54"/>
      <c r="W226" s="219"/>
      <c r="X226" s="219"/>
      <c r="Y226" s="219"/>
      <c r="Z226" s="219"/>
      <c r="AA226" s="219"/>
      <c r="AB226" s="219"/>
      <c r="AC226" s="219"/>
      <c r="AD226" s="6"/>
      <c r="AE226" s="219"/>
      <c r="AF226" s="219"/>
      <c r="AG226" s="219"/>
      <c r="AH226" s="6"/>
      <c r="AI226" s="219"/>
      <c r="AJ226" s="219"/>
      <c r="AL226" s="227"/>
      <c r="AM226" s="56"/>
      <c r="AN226" s="228"/>
    </row>
    <row r="227" spans="1:40" ht="15.75" customHeight="1">
      <c r="A227" s="53"/>
      <c r="B227" s="56"/>
      <c r="D227" s="56"/>
      <c r="M227" s="57"/>
      <c r="O227" s="58"/>
      <c r="T227" s="57"/>
      <c r="U227" s="54"/>
      <c r="W227" s="219"/>
      <c r="X227" s="219"/>
      <c r="Y227" s="219"/>
      <c r="Z227" s="219"/>
      <c r="AA227" s="219"/>
      <c r="AB227" s="219"/>
      <c r="AC227" s="219"/>
      <c r="AD227" s="6"/>
      <c r="AE227" s="219"/>
      <c r="AF227" s="219"/>
      <c r="AG227" s="219"/>
      <c r="AH227" s="6"/>
      <c r="AI227" s="219"/>
      <c r="AJ227" s="219"/>
      <c r="AL227" s="227"/>
      <c r="AM227" s="56"/>
      <c r="AN227" s="228"/>
    </row>
    <row r="228" spans="1:40" ht="15.75" customHeight="1">
      <c r="A228" s="53"/>
      <c r="B228" s="56"/>
      <c r="D228" s="56"/>
      <c r="M228" s="57"/>
      <c r="O228" s="58"/>
      <c r="T228" s="57"/>
      <c r="U228" s="54"/>
      <c r="W228" s="219"/>
      <c r="X228" s="219"/>
      <c r="Y228" s="219"/>
      <c r="Z228" s="219"/>
      <c r="AA228" s="219"/>
      <c r="AB228" s="219"/>
      <c r="AC228" s="219"/>
      <c r="AD228" s="6"/>
      <c r="AE228" s="219"/>
      <c r="AF228" s="219"/>
      <c r="AG228" s="219"/>
      <c r="AH228" s="6"/>
      <c r="AI228" s="219"/>
      <c r="AJ228" s="219"/>
      <c r="AL228" s="227"/>
      <c r="AM228" s="56"/>
      <c r="AN228" s="228"/>
    </row>
    <row r="229" spans="1:40" ht="15.75" customHeight="1">
      <c r="A229" s="53"/>
      <c r="B229" s="56"/>
      <c r="D229" s="56"/>
      <c r="M229" s="57"/>
      <c r="O229" s="58"/>
      <c r="T229" s="57"/>
      <c r="U229" s="54"/>
      <c r="W229" s="219"/>
      <c r="X229" s="219"/>
      <c r="Y229" s="219"/>
      <c r="Z229" s="219"/>
      <c r="AA229" s="219"/>
      <c r="AB229" s="219"/>
      <c r="AC229" s="219"/>
      <c r="AD229" s="6"/>
      <c r="AE229" s="219"/>
      <c r="AF229" s="219"/>
      <c r="AG229" s="219"/>
      <c r="AH229" s="6"/>
      <c r="AI229" s="219"/>
      <c r="AJ229" s="219"/>
      <c r="AL229" s="227"/>
      <c r="AM229" s="56"/>
      <c r="AN229" s="228"/>
    </row>
    <row r="230" spans="1:40" ht="15.75" customHeight="1">
      <c r="A230" s="53"/>
      <c r="B230" s="56"/>
      <c r="D230" s="56"/>
      <c r="M230" s="57"/>
      <c r="O230" s="58"/>
      <c r="T230" s="57"/>
      <c r="U230" s="54"/>
      <c r="W230" s="219"/>
      <c r="X230" s="219"/>
      <c r="Y230" s="219"/>
      <c r="Z230" s="219"/>
      <c r="AA230" s="219"/>
      <c r="AB230" s="219"/>
      <c r="AC230" s="219"/>
      <c r="AD230" s="6"/>
      <c r="AE230" s="219"/>
      <c r="AF230" s="219"/>
      <c r="AG230" s="219"/>
      <c r="AH230" s="6"/>
      <c r="AI230" s="219"/>
      <c r="AJ230" s="219"/>
      <c r="AL230" s="227"/>
      <c r="AM230" s="56"/>
      <c r="AN230" s="228"/>
    </row>
    <row r="231" spans="1:40" ht="15.75" customHeight="1">
      <c r="A231" s="53"/>
      <c r="B231" s="56"/>
      <c r="D231" s="56"/>
      <c r="M231" s="57"/>
      <c r="O231" s="58"/>
      <c r="T231" s="57"/>
      <c r="U231" s="54"/>
      <c r="W231" s="219"/>
      <c r="X231" s="219"/>
      <c r="Y231" s="219"/>
      <c r="Z231" s="219"/>
      <c r="AA231" s="219"/>
      <c r="AB231" s="219"/>
      <c r="AC231" s="219"/>
      <c r="AD231" s="6"/>
      <c r="AE231" s="219"/>
      <c r="AF231" s="219"/>
      <c r="AG231" s="219"/>
      <c r="AH231" s="6"/>
      <c r="AI231" s="219"/>
      <c r="AJ231" s="219"/>
      <c r="AL231" s="227"/>
      <c r="AM231" s="56"/>
      <c r="AN231" s="228"/>
    </row>
    <row r="232" spans="1:40" ht="15.75" customHeight="1">
      <c r="A232" s="53"/>
      <c r="B232" s="56"/>
      <c r="D232" s="56"/>
      <c r="M232" s="57"/>
      <c r="O232" s="58"/>
      <c r="T232" s="57"/>
      <c r="U232" s="54"/>
      <c r="W232" s="219"/>
      <c r="X232" s="219"/>
      <c r="Y232" s="219"/>
      <c r="Z232" s="219"/>
      <c r="AA232" s="219"/>
      <c r="AB232" s="219"/>
      <c r="AC232" s="219"/>
      <c r="AD232" s="6"/>
      <c r="AE232" s="219"/>
      <c r="AF232" s="219"/>
      <c r="AG232" s="219"/>
      <c r="AH232" s="6"/>
      <c r="AI232" s="219"/>
      <c r="AJ232" s="219"/>
      <c r="AL232" s="227"/>
      <c r="AM232" s="56"/>
      <c r="AN232" s="228"/>
    </row>
    <row r="233" spans="1:40" ht="15.75" customHeight="1">
      <c r="A233" s="53"/>
      <c r="B233" s="56"/>
      <c r="D233" s="56"/>
      <c r="M233" s="57"/>
      <c r="O233" s="58"/>
      <c r="T233" s="57"/>
      <c r="U233" s="54"/>
      <c r="W233" s="219"/>
      <c r="X233" s="219"/>
      <c r="Y233" s="219"/>
      <c r="Z233" s="219"/>
      <c r="AA233" s="219"/>
      <c r="AB233" s="219"/>
      <c r="AC233" s="219"/>
      <c r="AD233" s="6"/>
      <c r="AE233" s="219"/>
      <c r="AF233" s="219"/>
      <c r="AG233" s="219"/>
      <c r="AH233" s="6"/>
      <c r="AI233" s="219"/>
      <c r="AJ233" s="219"/>
      <c r="AL233" s="227"/>
      <c r="AM233" s="56"/>
      <c r="AN233" s="228"/>
    </row>
    <row r="234" spans="1:40" ht="15.75" customHeight="1">
      <c r="A234" s="53"/>
      <c r="B234" s="56"/>
      <c r="D234" s="56"/>
      <c r="M234" s="57"/>
      <c r="O234" s="58"/>
      <c r="T234" s="57"/>
      <c r="U234" s="54"/>
      <c r="W234" s="219"/>
      <c r="X234" s="219"/>
      <c r="Y234" s="219"/>
      <c r="Z234" s="219"/>
      <c r="AA234" s="219"/>
      <c r="AB234" s="219"/>
      <c r="AC234" s="219"/>
      <c r="AD234" s="6"/>
      <c r="AE234" s="219"/>
      <c r="AF234" s="219"/>
      <c r="AG234" s="219"/>
      <c r="AH234" s="6"/>
      <c r="AI234" s="219"/>
      <c r="AJ234" s="219"/>
      <c r="AL234" s="227"/>
      <c r="AM234" s="56"/>
      <c r="AN234" s="228"/>
    </row>
    <row r="235" spans="1:40" ht="15.75" customHeight="1">
      <c r="A235" s="53"/>
      <c r="B235" s="56"/>
      <c r="D235" s="56"/>
      <c r="M235" s="57"/>
      <c r="O235" s="58"/>
      <c r="T235" s="57"/>
      <c r="U235" s="54"/>
      <c r="W235" s="219"/>
      <c r="X235" s="219"/>
      <c r="Y235" s="219"/>
      <c r="Z235" s="219"/>
      <c r="AA235" s="219"/>
      <c r="AB235" s="219"/>
      <c r="AC235" s="219"/>
      <c r="AD235" s="6"/>
      <c r="AE235" s="219"/>
      <c r="AF235" s="219"/>
      <c r="AG235" s="219"/>
      <c r="AH235" s="6"/>
      <c r="AI235" s="219"/>
      <c r="AJ235" s="219"/>
      <c r="AL235" s="227"/>
      <c r="AM235" s="56"/>
      <c r="AN235" s="228"/>
    </row>
    <row r="236" spans="1:40" ht="15.75" customHeight="1">
      <c r="A236" s="53"/>
      <c r="B236" s="56"/>
      <c r="D236" s="56"/>
      <c r="M236" s="57"/>
      <c r="O236" s="58"/>
      <c r="T236" s="57"/>
      <c r="U236" s="54"/>
      <c r="W236" s="219"/>
      <c r="X236" s="219"/>
      <c r="Y236" s="219"/>
      <c r="Z236" s="219"/>
      <c r="AA236" s="219"/>
      <c r="AB236" s="219"/>
      <c r="AC236" s="219"/>
      <c r="AD236" s="6"/>
      <c r="AE236" s="219"/>
      <c r="AF236" s="219"/>
      <c r="AG236" s="219"/>
      <c r="AH236" s="6"/>
      <c r="AI236" s="219"/>
      <c r="AJ236" s="219"/>
      <c r="AL236" s="227"/>
      <c r="AM236" s="56"/>
      <c r="AN236" s="228"/>
    </row>
    <row r="237" spans="1:40" ht="15.75" customHeight="1">
      <c r="A237" s="53"/>
      <c r="B237" s="56"/>
      <c r="D237" s="56"/>
      <c r="M237" s="57"/>
      <c r="O237" s="58"/>
      <c r="T237" s="57"/>
      <c r="U237" s="54"/>
      <c r="W237" s="219"/>
      <c r="X237" s="219"/>
      <c r="Y237" s="219"/>
      <c r="Z237" s="219"/>
      <c r="AA237" s="219"/>
      <c r="AB237" s="219"/>
      <c r="AC237" s="219"/>
      <c r="AD237" s="6"/>
      <c r="AE237" s="219"/>
      <c r="AF237" s="219"/>
      <c r="AG237" s="219"/>
      <c r="AH237" s="6"/>
      <c r="AI237" s="219"/>
      <c r="AJ237" s="219"/>
      <c r="AL237" s="227"/>
      <c r="AM237" s="56"/>
      <c r="AN237" s="228"/>
    </row>
    <row r="238" spans="1:40" ht="15.75" customHeight="1">
      <c r="A238" s="53"/>
      <c r="B238" s="56"/>
      <c r="D238" s="56"/>
      <c r="M238" s="57"/>
      <c r="O238" s="58"/>
      <c r="T238" s="57"/>
      <c r="U238" s="54"/>
      <c r="W238" s="219"/>
      <c r="X238" s="219"/>
      <c r="Y238" s="219"/>
      <c r="Z238" s="219"/>
      <c r="AA238" s="219"/>
      <c r="AB238" s="219"/>
      <c r="AC238" s="219"/>
      <c r="AD238" s="6"/>
      <c r="AE238" s="219"/>
      <c r="AF238" s="219"/>
      <c r="AG238" s="219"/>
      <c r="AH238" s="6"/>
      <c r="AI238" s="219"/>
      <c r="AJ238" s="219"/>
      <c r="AL238" s="227"/>
      <c r="AM238" s="56"/>
      <c r="AN238" s="228"/>
    </row>
    <row r="239" spans="1:40" ht="15.75" customHeight="1">
      <c r="A239" s="53"/>
      <c r="B239" s="56"/>
      <c r="D239" s="56"/>
      <c r="M239" s="57"/>
      <c r="O239" s="58"/>
      <c r="T239" s="57"/>
      <c r="U239" s="54"/>
      <c r="W239" s="219"/>
      <c r="X239" s="219"/>
      <c r="Y239" s="219"/>
      <c r="Z239" s="219"/>
      <c r="AA239" s="219"/>
      <c r="AB239" s="219"/>
      <c r="AC239" s="219"/>
      <c r="AD239" s="6"/>
      <c r="AE239" s="219"/>
      <c r="AF239" s="219"/>
      <c r="AG239" s="219"/>
      <c r="AH239" s="6"/>
      <c r="AI239" s="219"/>
      <c r="AJ239" s="219"/>
      <c r="AL239" s="227"/>
      <c r="AM239" s="56"/>
      <c r="AN239" s="228"/>
    </row>
    <row r="240" spans="1:40" ht="15.75" customHeight="1">
      <c r="A240" s="53"/>
      <c r="B240" s="56"/>
      <c r="D240" s="56"/>
      <c r="M240" s="57"/>
      <c r="O240" s="58"/>
      <c r="T240" s="57"/>
      <c r="U240" s="54"/>
      <c r="W240" s="219"/>
      <c r="X240" s="219"/>
      <c r="Y240" s="219"/>
      <c r="Z240" s="219"/>
      <c r="AA240" s="219"/>
      <c r="AB240" s="219"/>
      <c r="AC240" s="219"/>
      <c r="AD240" s="6"/>
      <c r="AE240" s="219"/>
      <c r="AF240" s="219"/>
      <c r="AG240" s="219"/>
      <c r="AH240" s="6"/>
      <c r="AI240" s="219"/>
      <c r="AJ240" s="219"/>
      <c r="AL240" s="227"/>
      <c r="AM240" s="56"/>
      <c r="AN240" s="228"/>
    </row>
    <row r="241" spans="1:40" ht="15.75" customHeight="1">
      <c r="A241" s="53"/>
      <c r="B241" s="56"/>
      <c r="D241" s="56"/>
      <c r="M241" s="57"/>
      <c r="O241" s="58"/>
      <c r="T241" s="57"/>
      <c r="U241" s="54"/>
      <c r="W241" s="219"/>
      <c r="X241" s="219"/>
      <c r="Y241" s="219"/>
      <c r="Z241" s="219"/>
      <c r="AA241" s="219"/>
      <c r="AB241" s="219"/>
      <c r="AC241" s="219"/>
      <c r="AD241" s="6"/>
      <c r="AE241" s="219"/>
      <c r="AF241" s="219"/>
      <c r="AG241" s="219"/>
      <c r="AH241" s="6"/>
      <c r="AI241" s="219"/>
      <c r="AJ241" s="219"/>
      <c r="AL241" s="227"/>
      <c r="AM241" s="56"/>
      <c r="AN241" s="228"/>
    </row>
    <row r="242" spans="1:40" ht="15.75" customHeight="1">
      <c r="A242" s="53"/>
      <c r="B242" s="56"/>
      <c r="D242" s="56"/>
      <c r="M242" s="57"/>
      <c r="O242" s="58"/>
      <c r="T242" s="57"/>
      <c r="U242" s="54"/>
      <c r="W242" s="219"/>
      <c r="X242" s="219"/>
      <c r="Y242" s="219"/>
      <c r="Z242" s="219"/>
      <c r="AA242" s="219"/>
      <c r="AB242" s="219"/>
      <c r="AC242" s="219"/>
      <c r="AD242" s="6"/>
      <c r="AE242" s="219"/>
      <c r="AF242" s="219"/>
      <c r="AG242" s="219"/>
      <c r="AH242" s="6"/>
      <c r="AI242" s="219"/>
      <c r="AJ242" s="219"/>
      <c r="AL242" s="227"/>
      <c r="AM242" s="56"/>
      <c r="AN242" s="228"/>
    </row>
    <row r="243" spans="1:40" ht="15.75" customHeight="1">
      <c r="A243" s="53"/>
      <c r="B243" s="56"/>
      <c r="D243" s="56"/>
      <c r="M243" s="57"/>
      <c r="O243" s="58"/>
      <c r="T243" s="57"/>
      <c r="U243" s="54"/>
      <c r="W243" s="219"/>
      <c r="X243" s="219"/>
      <c r="Y243" s="219"/>
      <c r="Z243" s="219"/>
      <c r="AA243" s="219"/>
      <c r="AB243" s="219"/>
      <c r="AC243" s="219"/>
      <c r="AD243" s="6"/>
      <c r="AE243" s="219"/>
      <c r="AF243" s="219"/>
      <c r="AG243" s="219"/>
      <c r="AH243" s="6"/>
      <c r="AI243" s="219"/>
      <c r="AJ243" s="219"/>
      <c r="AL243" s="227"/>
      <c r="AM243" s="56"/>
      <c r="AN243" s="228"/>
    </row>
    <row r="244" spans="1:40" ht="15.75" customHeight="1">
      <c r="A244" s="53"/>
      <c r="B244" s="56"/>
      <c r="D244" s="56"/>
      <c r="M244" s="57"/>
      <c r="O244" s="58"/>
      <c r="T244" s="57"/>
      <c r="U244" s="54"/>
      <c r="W244" s="219"/>
      <c r="X244" s="219"/>
      <c r="Y244" s="219"/>
      <c r="Z244" s="219"/>
      <c r="AA244" s="219"/>
      <c r="AB244" s="219"/>
      <c r="AC244" s="219"/>
      <c r="AD244" s="6"/>
      <c r="AE244" s="219"/>
      <c r="AF244" s="219"/>
      <c r="AG244" s="219"/>
      <c r="AH244" s="6"/>
      <c r="AI244" s="219"/>
      <c r="AJ244" s="219"/>
      <c r="AL244" s="227"/>
      <c r="AM244" s="56"/>
      <c r="AN244" s="228"/>
    </row>
    <row r="245" spans="1:40" ht="15.75" customHeight="1">
      <c r="A245" s="53"/>
      <c r="B245" s="56"/>
      <c r="D245" s="56"/>
      <c r="M245" s="57"/>
      <c r="O245" s="58"/>
      <c r="T245" s="57"/>
      <c r="U245" s="54"/>
      <c r="W245" s="219"/>
      <c r="X245" s="219"/>
      <c r="Y245" s="219"/>
      <c r="Z245" s="219"/>
      <c r="AA245" s="219"/>
      <c r="AB245" s="219"/>
      <c r="AC245" s="219"/>
      <c r="AD245" s="6"/>
      <c r="AE245" s="219"/>
      <c r="AF245" s="219"/>
      <c r="AG245" s="219"/>
      <c r="AH245" s="6"/>
      <c r="AI245" s="219"/>
      <c r="AJ245" s="219"/>
      <c r="AL245" s="227"/>
      <c r="AM245" s="56"/>
      <c r="AN245" s="228"/>
    </row>
    <row r="246" spans="1:40" ht="15.75" customHeight="1">
      <c r="A246" s="53"/>
      <c r="B246" s="56"/>
      <c r="D246" s="56"/>
      <c r="M246" s="57"/>
      <c r="O246" s="58"/>
      <c r="T246" s="57"/>
      <c r="U246" s="54"/>
      <c r="W246" s="219"/>
      <c r="X246" s="219"/>
      <c r="Y246" s="219"/>
      <c r="Z246" s="219"/>
      <c r="AA246" s="219"/>
      <c r="AB246" s="219"/>
      <c r="AC246" s="219"/>
      <c r="AD246" s="6"/>
      <c r="AE246" s="219"/>
      <c r="AF246" s="219"/>
      <c r="AG246" s="219"/>
      <c r="AH246" s="6"/>
      <c r="AI246" s="219"/>
      <c r="AJ246" s="219"/>
      <c r="AL246" s="227"/>
      <c r="AM246" s="56"/>
      <c r="AN246" s="228"/>
    </row>
    <row r="247" spans="1:40" ht="15.75" customHeight="1">
      <c r="A247" s="53"/>
      <c r="B247" s="56"/>
      <c r="D247" s="56"/>
      <c r="M247" s="57"/>
      <c r="O247" s="58"/>
      <c r="T247" s="57"/>
      <c r="U247" s="54"/>
      <c r="W247" s="219"/>
      <c r="X247" s="219"/>
      <c r="Y247" s="219"/>
      <c r="Z247" s="219"/>
      <c r="AA247" s="219"/>
      <c r="AB247" s="219"/>
      <c r="AC247" s="219"/>
      <c r="AD247" s="6"/>
      <c r="AE247" s="219"/>
      <c r="AF247" s="219"/>
      <c r="AG247" s="219"/>
      <c r="AH247" s="6"/>
      <c r="AI247" s="219"/>
      <c r="AJ247" s="219"/>
      <c r="AL247" s="227"/>
      <c r="AM247" s="56"/>
      <c r="AN247" s="228"/>
    </row>
    <row r="248" spans="1:40" ht="15.75" customHeight="1">
      <c r="A248" s="53"/>
      <c r="B248" s="56"/>
      <c r="D248" s="56"/>
      <c r="M248" s="57"/>
      <c r="O248" s="58"/>
      <c r="T248" s="57"/>
      <c r="U248" s="54"/>
      <c r="W248" s="219"/>
      <c r="X248" s="219"/>
      <c r="Y248" s="219"/>
      <c r="Z248" s="219"/>
      <c r="AA248" s="219"/>
      <c r="AB248" s="219"/>
      <c r="AC248" s="219"/>
      <c r="AD248" s="6"/>
      <c r="AE248" s="219"/>
      <c r="AF248" s="219"/>
      <c r="AG248" s="219"/>
      <c r="AH248" s="6"/>
      <c r="AI248" s="219"/>
      <c r="AJ248" s="219"/>
      <c r="AL248" s="227"/>
      <c r="AM248" s="56"/>
      <c r="AN248" s="228"/>
    </row>
    <row r="249" spans="1:40" ht="15.75" customHeight="1">
      <c r="A249" s="53"/>
      <c r="B249" s="56"/>
      <c r="D249" s="56"/>
      <c r="M249" s="57"/>
      <c r="O249" s="58"/>
      <c r="T249" s="57"/>
      <c r="U249" s="54"/>
      <c r="W249" s="219"/>
      <c r="X249" s="219"/>
      <c r="Y249" s="219"/>
      <c r="Z249" s="219"/>
      <c r="AA249" s="219"/>
      <c r="AB249" s="219"/>
      <c r="AC249" s="219"/>
      <c r="AD249" s="6"/>
      <c r="AE249" s="219"/>
      <c r="AF249" s="219"/>
      <c r="AG249" s="219"/>
      <c r="AH249" s="6"/>
      <c r="AI249" s="219"/>
      <c r="AJ249" s="219"/>
      <c r="AL249" s="227"/>
      <c r="AM249" s="56"/>
      <c r="AN249" s="228"/>
    </row>
    <row r="250" spans="1:40" ht="15.75" customHeight="1">
      <c r="A250" s="53"/>
      <c r="B250" s="56"/>
      <c r="D250" s="56"/>
      <c r="M250" s="57"/>
      <c r="O250" s="58"/>
      <c r="T250" s="57"/>
      <c r="U250" s="54"/>
      <c r="W250" s="219"/>
      <c r="X250" s="219"/>
      <c r="Y250" s="219"/>
      <c r="Z250" s="219"/>
      <c r="AA250" s="219"/>
      <c r="AB250" s="219"/>
      <c r="AC250" s="219"/>
      <c r="AD250" s="6"/>
      <c r="AE250" s="219"/>
      <c r="AF250" s="219"/>
      <c r="AG250" s="219"/>
      <c r="AH250" s="6"/>
      <c r="AI250" s="219"/>
      <c r="AJ250" s="219"/>
      <c r="AL250" s="227"/>
      <c r="AM250" s="56"/>
      <c r="AN250" s="228"/>
    </row>
    <row r="251" spans="1:40" ht="15.75" customHeight="1">
      <c r="A251" s="53"/>
      <c r="B251" s="56"/>
      <c r="D251" s="56"/>
      <c r="M251" s="57"/>
      <c r="O251" s="58"/>
      <c r="T251" s="57"/>
      <c r="U251" s="54"/>
      <c r="W251" s="219"/>
      <c r="X251" s="219"/>
      <c r="Y251" s="219"/>
      <c r="Z251" s="219"/>
      <c r="AA251" s="219"/>
      <c r="AB251" s="219"/>
      <c r="AC251" s="219"/>
      <c r="AD251" s="6"/>
      <c r="AE251" s="219"/>
      <c r="AF251" s="219"/>
      <c r="AG251" s="219"/>
      <c r="AH251" s="6"/>
      <c r="AI251" s="219"/>
      <c r="AJ251" s="219"/>
      <c r="AL251" s="227"/>
      <c r="AM251" s="56"/>
      <c r="AN251" s="228"/>
    </row>
    <row r="252" spans="1:40" ht="15.75" customHeight="1">
      <c r="A252" s="53"/>
      <c r="B252" s="56"/>
      <c r="D252" s="56"/>
      <c r="M252" s="57"/>
      <c r="O252" s="58"/>
      <c r="T252" s="57"/>
      <c r="U252" s="54"/>
      <c r="W252" s="219"/>
      <c r="X252" s="219"/>
      <c r="Y252" s="219"/>
      <c r="Z252" s="219"/>
      <c r="AA252" s="219"/>
      <c r="AB252" s="219"/>
      <c r="AC252" s="219"/>
      <c r="AD252" s="6"/>
      <c r="AE252" s="219"/>
      <c r="AF252" s="219"/>
      <c r="AG252" s="219"/>
      <c r="AH252" s="6"/>
      <c r="AI252" s="219"/>
      <c r="AJ252" s="219"/>
      <c r="AL252" s="227"/>
      <c r="AM252" s="56"/>
      <c r="AN252" s="228"/>
    </row>
    <row r="253" spans="1:40" ht="15.75" customHeight="1">
      <c r="A253" s="53"/>
      <c r="B253" s="56"/>
      <c r="D253" s="56"/>
      <c r="M253" s="57"/>
      <c r="O253" s="58"/>
      <c r="T253" s="57"/>
      <c r="U253" s="54"/>
      <c r="W253" s="219"/>
      <c r="X253" s="219"/>
      <c r="Y253" s="219"/>
      <c r="Z253" s="219"/>
      <c r="AA253" s="219"/>
      <c r="AB253" s="219"/>
      <c r="AC253" s="219"/>
      <c r="AD253" s="6"/>
      <c r="AE253" s="219"/>
      <c r="AF253" s="219"/>
      <c r="AG253" s="219"/>
      <c r="AH253" s="6"/>
      <c r="AI253" s="219"/>
      <c r="AJ253" s="219"/>
      <c r="AL253" s="227"/>
      <c r="AM253" s="56"/>
      <c r="AN253" s="228"/>
    </row>
    <row r="254" spans="1:40" ht="15.75" customHeight="1">
      <c r="A254" s="53"/>
      <c r="B254" s="56"/>
      <c r="D254" s="56"/>
      <c r="M254" s="57"/>
      <c r="O254" s="58"/>
      <c r="T254" s="57"/>
      <c r="U254" s="54"/>
      <c r="W254" s="219"/>
      <c r="X254" s="219"/>
      <c r="Y254" s="219"/>
      <c r="Z254" s="219"/>
      <c r="AA254" s="219"/>
      <c r="AB254" s="219"/>
      <c r="AC254" s="219"/>
      <c r="AD254" s="6"/>
      <c r="AE254" s="219"/>
      <c r="AF254" s="219"/>
      <c r="AG254" s="219"/>
      <c r="AH254" s="6"/>
      <c r="AI254" s="219"/>
      <c r="AJ254" s="219"/>
      <c r="AL254" s="227"/>
      <c r="AM254" s="56"/>
      <c r="AN254" s="228"/>
    </row>
    <row r="255" spans="1:40" ht="15.75" customHeight="1">
      <c r="A255" s="53"/>
      <c r="B255" s="56"/>
      <c r="D255" s="56"/>
      <c r="M255" s="57"/>
      <c r="O255" s="58"/>
      <c r="T255" s="57"/>
      <c r="U255" s="54"/>
      <c r="W255" s="219"/>
      <c r="X255" s="219"/>
      <c r="Y255" s="219"/>
      <c r="Z255" s="219"/>
      <c r="AA255" s="219"/>
      <c r="AB255" s="219"/>
      <c r="AC255" s="219"/>
      <c r="AD255" s="6"/>
      <c r="AE255" s="219"/>
      <c r="AF255" s="219"/>
      <c r="AG255" s="219"/>
      <c r="AH255" s="6"/>
      <c r="AI255" s="219"/>
      <c r="AJ255" s="219"/>
      <c r="AL255" s="227"/>
      <c r="AM255" s="56"/>
      <c r="AN255" s="228"/>
    </row>
    <row r="256" spans="1:40" ht="15.75" customHeight="1">
      <c r="A256" s="53"/>
      <c r="B256" s="56"/>
      <c r="D256" s="56"/>
      <c r="M256" s="57"/>
      <c r="O256" s="58"/>
      <c r="T256" s="57"/>
      <c r="U256" s="54"/>
      <c r="W256" s="219"/>
      <c r="X256" s="219"/>
      <c r="Y256" s="219"/>
      <c r="Z256" s="219"/>
      <c r="AA256" s="219"/>
      <c r="AB256" s="219"/>
      <c r="AC256" s="219"/>
      <c r="AD256" s="6"/>
      <c r="AE256" s="219"/>
      <c r="AF256" s="219"/>
      <c r="AG256" s="219"/>
      <c r="AH256" s="6"/>
      <c r="AI256" s="219"/>
      <c r="AJ256" s="219"/>
      <c r="AL256" s="227"/>
      <c r="AM256" s="56"/>
      <c r="AN256" s="228"/>
    </row>
    <row r="257" spans="1:40" ht="15.75" customHeight="1">
      <c r="A257" s="53"/>
      <c r="B257" s="56"/>
      <c r="D257" s="56"/>
      <c r="M257" s="57"/>
      <c r="O257" s="58"/>
      <c r="T257" s="57"/>
      <c r="U257" s="54"/>
      <c r="W257" s="219"/>
      <c r="X257" s="219"/>
      <c r="Y257" s="219"/>
      <c r="Z257" s="219"/>
      <c r="AA257" s="219"/>
      <c r="AB257" s="219"/>
      <c r="AC257" s="219"/>
      <c r="AD257" s="6"/>
      <c r="AE257" s="219"/>
      <c r="AF257" s="219"/>
      <c r="AG257" s="219"/>
      <c r="AH257" s="6"/>
      <c r="AI257" s="219"/>
      <c r="AJ257" s="219"/>
      <c r="AL257" s="227"/>
      <c r="AM257" s="56"/>
      <c r="AN257" s="228"/>
    </row>
    <row r="258" spans="1:40" ht="15.75" customHeight="1">
      <c r="A258" s="53"/>
      <c r="B258" s="56"/>
      <c r="D258" s="56"/>
      <c r="M258" s="57"/>
      <c r="O258" s="58"/>
      <c r="T258" s="57"/>
      <c r="U258" s="54"/>
      <c r="W258" s="219"/>
      <c r="X258" s="219"/>
      <c r="Y258" s="219"/>
      <c r="Z258" s="219"/>
      <c r="AA258" s="219"/>
      <c r="AB258" s="219"/>
      <c r="AC258" s="219"/>
      <c r="AD258" s="6"/>
      <c r="AE258" s="219"/>
      <c r="AF258" s="219"/>
      <c r="AG258" s="219"/>
      <c r="AH258" s="6"/>
      <c r="AI258" s="219"/>
      <c r="AJ258" s="219"/>
      <c r="AL258" s="227"/>
      <c r="AM258" s="56"/>
      <c r="AN258" s="228"/>
    </row>
    <row r="259" spans="1:40" ht="15.75" customHeight="1">
      <c r="A259" s="53"/>
      <c r="B259" s="56"/>
      <c r="D259" s="56"/>
      <c r="M259" s="57"/>
      <c r="O259" s="58"/>
      <c r="T259" s="57"/>
      <c r="U259" s="54"/>
      <c r="W259" s="219"/>
      <c r="X259" s="219"/>
      <c r="Y259" s="219"/>
      <c r="Z259" s="219"/>
      <c r="AA259" s="219"/>
      <c r="AB259" s="219"/>
      <c r="AC259" s="219"/>
      <c r="AD259" s="6"/>
      <c r="AE259" s="219"/>
      <c r="AF259" s="219"/>
      <c r="AG259" s="219"/>
      <c r="AH259" s="6"/>
      <c r="AI259" s="219"/>
      <c r="AJ259" s="219"/>
      <c r="AL259" s="227"/>
      <c r="AM259" s="56"/>
      <c r="AN259" s="228"/>
    </row>
    <row r="260" spans="1:40" ht="15.75" customHeight="1">
      <c r="A260" s="53"/>
      <c r="B260" s="56"/>
      <c r="D260" s="56"/>
      <c r="M260" s="57"/>
      <c r="O260" s="58"/>
      <c r="T260" s="57"/>
      <c r="U260" s="54"/>
      <c r="W260" s="219"/>
      <c r="X260" s="219"/>
      <c r="Y260" s="219"/>
      <c r="Z260" s="219"/>
      <c r="AA260" s="219"/>
      <c r="AB260" s="219"/>
      <c r="AC260" s="219"/>
      <c r="AD260" s="6"/>
      <c r="AE260" s="219"/>
      <c r="AF260" s="219"/>
      <c r="AG260" s="219"/>
      <c r="AH260" s="6"/>
      <c r="AI260" s="219"/>
      <c r="AJ260" s="219"/>
      <c r="AL260" s="227"/>
      <c r="AM260" s="56"/>
      <c r="AN260" s="228"/>
    </row>
    <row r="261" spans="1:40" ht="15.75" customHeight="1">
      <c r="A261" s="53"/>
      <c r="B261" s="56"/>
      <c r="D261" s="56"/>
      <c r="M261" s="57"/>
      <c r="O261" s="58"/>
      <c r="T261" s="57"/>
      <c r="U261" s="54"/>
      <c r="W261" s="219"/>
      <c r="X261" s="219"/>
      <c r="Y261" s="219"/>
      <c r="Z261" s="219"/>
      <c r="AA261" s="219"/>
      <c r="AB261" s="219"/>
      <c r="AC261" s="219"/>
      <c r="AD261" s="6"/>
      <c r="AE261" s="219"/>
      <c r="AF261" s="219"/>
      <c r="AG261" s="219"/>
      <c r="AH261" s="6"/>
      <c r="AI261" s="219"/>
      <c r="AJ261" s="219"/>
      <c r="AL261" s="227"/>
      <c r="AM261" s="56"/>
      <c r="AN261" s="228"/>
    </row>
    <row r="262" spans="1:40" ht="15.75" customHeight="1">
      <c r="A262" s="53"/>
      <c r="B262" s="56"/>
      <c r="D262" s="56"/>
      <c r="M262" s="57"/>
      <c r="O262" s="58"/>
      <c r="T262" s="57"/>
      <c r="U262" s="54"/>
      <c r="W262" s="219"/>
      <c r="X262" s="219"/>
      <c r="Y262" s="219"/>
      <c r="Z262" s="219"/>
      <c r="AA262" s="219"/>
      <c r="AB262" s="219"/>
      <c r="AC262" s="219"/>
      <c r="AD262" s="6"/>
      <c r="AE262" s="219"/>
      <c r="AF262" s="219"/>
      <c r="AG262" s="219"/>
      <c r="AH262" s="6"/>
      <c r="AI262" s="219"/>
      <c r="AJ262" s="219"/>
      <c r="AL262" s="227"/>
      <c r="AM262" s="56"/>
      <c r="AN262" s="228"/>
    </row>
    <row r="263" spans="1:40" ht="15.75" customHeight="1">
      <c r="A263" s="53"/>
      <c r="B263" s="56"/>
      <c r="D263" s="56"/>
      <c r="M263" s="57"/>
      <c r="O263" s="58"/>
      <c r="T263" s="57"/>
      <c r="U263" s="54"/>
      <c r="W263" s="219"/>
      <c r="X263" s="219"/>
      <c r="Y263" s="219"/>
      <c r="Z263" s="219"/>
      <c r="AA263" s="219"/>
      <c r="AB263" s="219"/>
      <c r="AC263" s="219"/>
      <c r="AD263" s="6"/>
      <c r="AE263" s="219"/>
      <c r="AF263" s="219"/>
      <c r="AG263" s="219"/>
      <c r="AH263" s="6"/>
      <c r="AI263" s="219"/>
      <c r="AJ263" s="219"/>
      <c r="AL263" s="227"/>
      <c r="AM263" s="56"/>
      <c r="AN263" s="228"/>
    </row>
    <row r="264" spans="1:40" ht="15.75" customHeight="1">
      <c r="A264" s="53"/>
      <c r="B264" s="56"/>
      <c r="D264" s="56"/>
      <c r="M264" s="57"/>
      <c r="O264" s="58"/>
      <c r="T264" s="57"/>
      <c r="U264" s="54"/>
      <c r="W264" s="219"/>
      <c r="X264" s="219"/>
      <c r="Y264" s="219"/>
      <c r="Z264" s="219"/>
      <c r="AA264" s="219"/>
      <c r="AB264" s="219"/>
      <c r="AC264" s="219"/>
      <c r="AD264" s="6"/>
      <c r="AE264" s="219"/>
      <c r="AF264" s="219"/>
      <c r="AG264" s="219"/>
      <c r="AH264" s="6"/>
      <c r="AI264" s="219"/>
      <c r="AJ264" s="219"/>
      <c r="AL264" s="227"/>
      <c r="AM264" s="56"/>
      <c r="AN264" s="228"/>
    </row>
    <row r="265" spans="1:40" ht="15.75" customHeight="1">
      <c r="A265" s="53"/>
      <c r="B265" s="56"/>
      <c r="D265" s="56"/>
      <c r="M265" s="57"/>
      <c r="O265" s="58"/>
      <c r="T265" s="57"/>
      <c r="U265" s="54"/>
      <c r="W265" s="219"/>
      <c r="X265" s="219"/>
      <c r="Y265" s="219"/>
      <c r="Z265" s="219"/>
      <c r="AA265" s="219"/>
      <c r="AB265" s="219"/>
      <c r="AC265" s="219"/>
      <c r="AD265" s="6"/>
      <c r="AE265" s="219"/>
      <c r="AF265" s="219"/>
      <c r="AG265" s="219"/>
      <c r="AH265" s="6"/>
      <c r="AI265" s="219"/>
      <c r="AJ265" s="219"/>
      <c r="AL265" s="227"/>
      <c r="AM265" s="56"/>
      <c r="AN265" s="228"/>
    </row>
    <row r="266" spans="1:40" ht="15.75" customHeight="1">
      <c r="A266" s="53"/>
      <c r="B266" s="56"/>
      <c r="D266" s="56"/>
      <c r="M266" s="57"/>
      <c r="O266" s="58"/>
      <c r="T266" s="57"/>
      <c r="U266" s="54"/>
      <c r="W266" s="219"/>
      <c r="X266" s="219"/>
      <c r="Y266" s="219"/>
      <c r="Z266" s="219"/>
      <c r="AA266" s="219"/>
      <c r="AB266" s="219"/>
      <c r="AC266" s="219"/>
      <c r="AD266" s="6"/>
      <c r="AE266" s="219"/>
      <c r="AF266" s="219"/>
      <c r="AG266" s="219"/>
      <c r="AH266" s="6"/>
      <c r="AI266" s="219"/>
      <c r="AJ266" s="219"/>
      <c r="AL266" s="227"/>
      <c r="AM266" s="56"/>
      <c r="AN266" s="228"/>
    </row>
    <row r="267" spans="1:40" ht="15.75" customHeight="1">
      <c r="A267" s="53"/>
      <c r="B267" s="56"/>
      <c r="D267" s="56"/>
      <c r="M267" s="57"/>
      <c r="O267" s="58"/>
      <c r="T267" s="57"/>
      <c r="U267" s="54"/>
      <c r="W267" s="219"/>
      <c r="X267" s="219"/>
      <c r="Y267" s="219"/>
      <c r="Z267" s="219"/>
      <c r="AA267" s="219"/>
      <c r="AB267" s="219"/>
      <c r="AC267" s="219"/>
      <c r="AD267" s="6"/>
      <c r="AE267" s="219"/>
      <c r="AF267" s="219"/>
      <c r="AG267" s="219"/>
      <c r="AH267" s="6"/>
      <c r="AI267" s="219"/>
      <c r="AJ267" s="219"/>
      <c r="AL267" s="227"/>
      <c r="AM267" s="56"/>
      <c r="AN267" s="228"/>
    </row>
    <row r="268" spans="1:40" ht="15.75" customHeight="1">
      <c r="A268" s="53"/>
      <c r="B268" s="56"/>
      <c r="D268" s="56"/>
      <c r="M268" s="57"/>
      <c r="O268" s="58"/>
      <c r="T268" s="57"/>
      <c r="U268" s="54"/>
      <c r="W268" s="219"/>
      <c r="X268" s="219"/>
      <c r="Y268" s="219"/>
      <c r="Z268" s="219"/>
      <c r="AA268" s="219"/>
      <c r="AB268" s="219"/>
      <c r="AC268" s="219"/>
      <c r="AD268" s="6"/>
      <c r="AE268" s="219"/>
      <c r="AF268" s="219"/>
      <c r="AG268" s="219"/>
      <c r="AH268" s="6"/>
      <c r="AI268" s="219"/>
      <c r="AJ268" s="219"/>
      <c r="AL268" s="227"/>
      <c r="AM268" s="56"/>
      <c r="AN268" s="228"/>
    </row>
    <row r="269" spans="1:40" ht="15.75" customHeight="1">
      <c r="A269" s="53"/>
      <c r="B269" s="56"/>
      <c r="D269" s="56"/>
      <c r="M269" s="57"/>
      <c r="O269" s="58"/>
      <c r="T269" s="57"/>
      <c r="U269" s="54"/>
      <c r="W269" s="219"/>
      <c r="X269" s="219"/>
      <c r="Y269" s="219"/>
      <c r="Z269" s="219"/>
      <c r="AA269" s="219"/>
      <c r="AB269" s="219"/>
      <c r="AC269" s="219"/>
      <c r="AD269" s="6"/>
      <c r="AE269" s="219"/>
      <c r="AF269" s="219"/>
      <c r="AG269" s="219"/>
      <c r="AH269" s="6"/>
      <c r="AI269" s="219"/>
      <c r="AJ269" s="219"/>
      <c r="AL269" s="227"/>
      <c r="AM269" s="56"/>
      <c r="AN269" s="228"/>
    </row>
    <row r="270" spans="1:40" ht="15.75" customHeight="1">
      <c r="A270" s="53"/>
      <c r="B270" s="56"/>
      <c r="D270" s="56"/>
      <c r="M270" s="57"/>
      <c r="O270" s="58"/>
      <c r="T270" s="57"/>
      <c r="U270" s="54"/>
      <c r="W270" s="219"/>
      <c r="X270" s="219"/>
      <c r="Y270" s="219"/>
      <c r="Z270" s="219"/>
      <c r="AA270" s="219"/>
      <c r="AB270" s="219"/>
      <c r="AC270" s="219"/>
      <c r="AD270" s="6"/>
      <c r="AE270" s="219"/>
      <c r="AF270" s="219"/>
      <c r="AG270" s="219"/>
      <c r="AH270" s="6"/>
      <c r="AI270" s="219"/>
      <c r="AJ270" s="219"/>
      <c r="AL270" s="227"/>
      <c r="AM270" s="56"/>
      <c r="AN270" s="228"/>
    </row>
    <row r="271" spans="1:40" ht="15.75" customHeight="1">
      <c r="A271" s="53"/>
      <c r="B271" s="56"/>
      <c r="D271" s="56"/>
      <c r="M271" s="57"/>
      <c r="O271" s="58"/>
      <c r="T271" s="57"/>
      <c r="U271" s="54"/>
      <c r="W271" s="219"/>
      <c r="X271" s="219"/>
      <c r="Y271" s="219"/>
      <c r="Z271" s="219"/>
      <c r="AA271" s="219"/>
      <c r="AB271" s="219"/>
      <c r="AC271" s="219"/>
      <c r="AD271" s="6"/>
      <c r="AE271" s="219"/>
      <c r="AF271" s="219"/>
      <c r="AG271" s="219"/>
      <c r="AH271" s="6"/>
      <c r="AI271" s="219"/>
      <c r="AJ271" s="219"/>
      <c r="AL271" s="227"/>
      <c r="AM271" s="56"/>
      <c r="AN271" s="228"/>
    </row>
    <row r="272" spans="1:40" ht="15.75" customHeight="1">
      <c r="A272" s="53"/>
      <c r="B272" s="56"/>
      <c r="D272" s="56"/>
      <c r="M272" s="57"/>
      <c r="O272" s="58"/>
      <c r="T272" s="57"/>
      <c r="U272" s="54"/>
      <c r="W272" s="219"/>
      <c r="X272" s="219"/>
      <c r="Y272" s="219"/>
      <c r="Z272" s="219"/>
      <c r="AA272" s="219"/>
      <c r="AB272" s="219"/>
      <c r="AC272" s="219"/>
      <c r="AD272" s="6"/>
      <c r="AE272" s="219"/>
      <c r="AF272" s="219"/>
      <c r="AG272" s="219"/>
      <c r="AH272" s="6"/>
      <c r="AI272" s="219"/>
      <c r="AJ272" s="219"/>
      <c r="AL272" s="227"/>
      <c r="AM272" s="56"/>
      <c r="AN272" s="228"/>
    </row>
    <row r="273" spans="1:40" ht="15.75" customHeight="1">
      <c r="A273" s="53"/>
      <c r="B273" s="56"/>
      <c r="D273" s="56"/>
      <c r="M273" s="57"/>
      <c r="O273" s="58"/>
      <c r="T273" s="57"/>
      <c r="U273" s="54"/>
      <c r="W273" s="219"/>
      <c r="X273" s="219"/>
      <c r="Y273" s="219"/>
      <c r="Z273" s="219"/>
      <c r="AA273" s="219"/>
      <c r="AB273" s="219"/>
      <c r="AC273" s="219"/>
      <c r="AD273" s="6"/>
      <c r="AE273" s="219"/>
      <c r="AF273" s="219"/>
      <c r="AG273" s="219"/>
      <c r="AH273" s="6"/>
      <c r="AI273" s="219"/>
      <c r="AJ273" s="219"/>
      <c r="AL273" s="227"/>
      <c r="AM273" s="56"/>
      <c r="AN273" s="228"/>
    </row>
    <row r="274" spans="1:40" ht="15.75" customHeight="1">
      <c r="A274" s="53"/>
      <c r="B274" s="56"/>
      <c r="D274" s="56"/>
      <c r="M274" s="57"/>
      <c r="O274" s="58"/>
      <c r="T274" s="57"/>
      <c r="U274" s="54"/>
      <c r="W274" s="219"/>
      <c r="X274" s="219"/>
      <c r="Y274" s="219"/>
      <c r="Z274" s="219"/>
      <c r="AA274" s="219"/>
      <c r="AB274" s="219"/>
      <c r="AC274" s="219"/>
      <c r="AD274" s="6"/>
      <c r="AE274" s="219"/>
      <c r="AF274" s="219"/>
      <c r="AG274" s="219"/>
      <c r="AH274" s="6"/>
      <c r="AI274" s="219"/>
      <c r="AJ274" s="219"/>
      <c r="AL274" s="227"/>
      <c r="AM274" s="56"/>
      <c r="AN274" s="228"/>
    </row>
    <row r="275" spans="1:40" ht="15.75" customHeight="1">
      <c r="A275" s="53"/>
      <c r="B275" s="56"/>
      <c r="D275" s="56"/>
      <c r="M275" s="57"/>
      <c r="O275" s="58"/>
      <c r="T275" s="57"/>
      <c r="U275" s="54"/>
      <c r="W275" s="219"/>
      <c r="X275" s="219"/>
      <c r="Y275" s="219"/>
      <c r="Z275" s="219"/>
      <c r="AA275" s="219"/>
      <c r="AB275" s="219"/>
      <c r="AC275" s="219"/>
      <c r="AD275" s="6"/>
      <c r="AE275" s="219"/>
      <c r="AF275" s="219"/>
      <c r="AG275" s="219"/>
      <c r="AH275" s="6"/>
      <c r="AI275" s="219"/>
      <c r="AJ275" s="219"/>
      <c r="AL275" s="227"/>
      <c r="AM275" s="56"/>
      <c r="AN275" s="228"/>
    </row>
    <row r="276" spans="1:40" ht="15.75" customHeight="1">
      <c r="A276" s="53"/>
      <c r="B276" s="56"/>
      <c r="D276" s="56"/>
      <c r="M276" s="57"/>
      <c r="O276" s="58"/>
      <c r="T276" s="57"/>
      <c r="U276" s="54"/>
      <c r="W276" s="219"/>
      <c r="X276" s="219"/>
      <c r="Y276" s="219"/>
      <c r="Z276" s="219"/>
      <c r="AA276" s="219"/>
      <c r="AB276" s="219"/>
      <c r="AC276" s="219"/>
      <c r="AD276" s="6"/>
      <c r="AE276" s="219"/>
      <c r="AF276" s="219"/>
      <c r="AG276" s="219"/>
      <c r="AH276" s="6"/>
      <c r="AI276" s="219"/>
      <c r="AJ276" s="219"/>
      <c r="AL276" s="227"/>
      <c r="AM276" s="56"/>
      <c r="AN276" s="228"/>
    </row>
    <row r="277" spans="1:40" ht="15.75" customHeight="1">
      <c r="A277" s="53"/>
      <c r="B277" s="56"/>
      <c r="D277" s="56"/>
      <c r="M277" s="57"/>
      <c r="O277" s="58"/>
      <c r="T277" s="57"/>
      <c r="U277" s="54"/>
      <c r="W277" s="219"/>
      <c r="X277" s="219"/>
      <c r="Y277" s="219"/>
      <c r="Z277" s="219"/>
      <c r="AA277" s="219"/>
      <c r="AB277" s="219"/>
      <c r="AC277" s="219"/>
      <c r="AD277" s="6"/>
      <c r="AE277" s="219"/>
      <c r="AF277" s="219"/>
      <c r="AG277" s="219"/>
      <c r="AH277" s="6"/>
      <c r="AI277" s="219"/>
      <c r="AJ277" s="219"/>
      <c r="AL277" s="227"/>
      <c r="AM277" s="56"/>
      <c r="AN277" s="228"/>
    </row>
    <row r="278" spans="1:40" ht="15.75" customHeight="1">
      <c r="A278" s="53"/>
      <c r="B278" s="56"/>
      <c r="D278" s="56"/>
      <c r="M278" s="57"/>
      <c r="O278" s="58"/>
      <c r="T278" s="57"/>
      <c r="U278" s="54"/>
      <c r="W278" s="219"/>
      <c r="X278" s="219"/>
      <c r="Y278" s="219"/>
      <c r="Z278" s="219"/>
      <c r="AA278" s="219"/>
      <c r="AB278" s="219"/>
      <c r="AC278" s="219"/>
      <c r="AD278" s="6"/>
      <c r="AE278" s="219"/>
      <c r="AF278" s="219"/>
      <c r="AG278" s="219"/>
      <c r="AH278" s="6"/>
      <c r="AI278" s="219"/>
      <c r="AJ278" s="219"/>
      <c r="AL278" s="227"/>
      <c r="AM278" s="56"/>
      <c r="AN278" s="228"/>
    </row>
    <row r="279" spans="1:40" ht="15.75" customHeight="1">
      <c r="A279" s="53"/>
      <c r="B279" s="56"/>
      <c r="D279" s="56"/>
      <c r="M279" s="57"/>
      <c r="O279" s="58"/>
      <c r="T279" s="57"/>
      <c r="U279" s="54"/>
      <c r="W279" s="219"/>
      <c r="X279" s="219"/>
      <c r="Y279" s="219"/>
      <c r="Z279" s="219"/>
      <c r="AA279" s="219"/>
      <c r="AB279" s="219"/>
      <c r="AC279" s="219"/>
      <c r="AD279" s="6"/>
      <c r="AE279" s="219"/>
      <c r="AF279" s="219"/>
      <c r="AG279" s="219"/>
      <c r="AH279" s="6"/>
      <c r="AI279" s="219"/>
      <c r="AJ279" s="219"/>
      <c r="AL279" s="227"/>
      <c r="AM279" s="56"/>
      <c r="AN279" s="228"/>
    </row>
    <row r="280" spans="1:40" ht="15.75" customHeight="1">
      <c r="A280" s="53"/>
      <c r="B280" s="56"/>
      <c r="D280" s="56"/>
      <c r="M280" s="57"/>
      <c r="O280" s="58"/>
      <c r="T280" s="57"/>
      <c r="U280" s="54"/>
      <c r="W280" s="219"/>
      <c r="X280" s="219"/>
      <c r="Y280" s="219"/>
      <c r="Z280" s="219"/>
      <c r="AA280" s="219"/>
      <c r="AB280" s="219"/>
      <c r="AC280" s="219"/>
      <c r="AD280" s="6"/>
      <c r="AE280" s="219"/>
      <c r="AF280" s="219"/>
      <c r="AG280" s="219"/>
      <c r="AH280" s="6"/>
      <c r="AI280" s="219"/>
      <c r="AJ280" s="219"/>
      <c r="AL280" s="227"/>
      <c r="AM280" s="56"/>
      <c r="AN280" s="228"/>
    </row>
    <row r="281" spans="1:40" ht="15.75" customHeight="1">
      <c r="A281" s="53"/>
      <c r="B281" s="56"/>
      <c r="D281" s="56"/>
      <c r="M281" s="57"/>
      <c r="O281" s="58"/>
      <c r="T281" s="57"/>
      <c r="U281" s="54"/>
      <c r="W281" s="219"/>
      <c r="X281" s="219"/>
      <c r="Y281" s="219"/>
      <c r="Z281" s="219"/>
      <c r="AA281" s="219"/>
      <c r="AB281" s="219"/>
      <c r="AC281" s="219"/>
      <c r="AD281" s="6"/>
      <c r="AE281" s="219"/>
      <c r="AF281" s="219"/>
      <c r="AG281" s="219"/>
      <c r="AH281" s="6"/>
      <c r="AI281" s="219"/>
      <c r="AJ281" s="219"/>
      <c r="AL281" s="227"/>
      <c r="AM281" s="56"/>
      <c r="AN281" s="228"/>
    </row>
    <row r="282" spans="1:40" ht="15.75" customHeight="1">
      <c r="A282" s="53"/>
      <c r="B282" s="56"/>
      <c r="D282" s="56"/>
      <c r="M282" s="57"/>
      <c r="O282" s="58"/>
      <c r="T282" s="57"/>
      <c r="U282" s="54"/>
      <c r="W282" s="219"/>
      <c r="X282" s="219"/>
      <c r="Y282" s="219"/>
      <c r="Z282" s="219"/>
      <c r="AA282" s="219"/>
      <c r="AB282" s="219"/>
      <c r="AC282" s="219"/>
      <c r="AD282" s="6"/>
      <c r="AE282" s="219"/>
      <c r="AF282" s="219"/>
      <c r="AG282" s="219"/>
      <c r="AH282" s="6"/>
      <c r="AI282" s="219"/>
      <c r="AJ282" s="219"/>
      <c r="AL282" s="227"/>
      <c r="AM282" s="56"/>
      <c r="AN282" s="228"/>
    </row>
    <row r="283" spans="1:40" ht="15.75" customHeight="1">
      <c r="A283" s="53"/>
      <c r="B283" s="56"/>
      <c r="D283" s="56"/>
      <c r="M283" s="57"/>
      <c r="O283" s="58"/>
      <c r="T283" s="57"/>
      <c r="U283" s="54"/>
      <c r="W283" s="219"/>
      <c r="X283" s="219"/>
      <c r="Y283" s="219"/>
      <c r="Z283" s="219"/>
      <c r="AA283" s="219"/>
      <c r="AB283" s="219"/>
      <c r="AC283" s="219"/>
      <c r="AD283" s="6"/>
      <c r="AE283" s="219"/>
      <c r="AF283" s="219"/>
      <c r="AG283" s="219"/>
      <c r="AH283" s="6"/>
      <c r="AI283" s="219"/>
      <c r="AJ283" s="219"/>
      <c r="AL283" s="227"/>
      <c r="AM283" s="56"/>
      <c r="AN283" s="228"/>
    </row>
    <row r="284" spans="1:40" ht="15.75" customHeight="1">
      <c r="A284" s="53"/>
      <c r="B284" s="56"/>
      <c r="D284" s="56"/>
      <c r="M284" s="57"/>
      <c r="O284" s="58"/>
      <c r="T284" s="57"/>
      <c r="U284" s="54"/>
      <c r="W284" s="219"/>
      <c r="X284" s="219"/>
      <c r="Y284" s="219"/>
      <c r="Z284" s="219"/>
      <c r="AA284" s="219"/>
      <c r="AB284" s="219"/>
      <c r="AC284" s="219"/>
      <c r="AD284" s="6"/>
      <c r="AE284" s="219"/>
      <c r="AF284" s="219"/>
      <c r="AG284" s="219"/>
      <c r="AH284" s="6"/>
      <c r="AI284" s="219"/>
      <c r="AJ284" s="219"/>
      <c r="AL284" s="227"/>
      <c r="AM284" s="56"/>
      <c r="AN284" s="228"/>
    </row>
    <row r="285" spans="1:40" ht="15.75" customHeight="1">
      <c r="A285" s="53"/>
      <c r="B285" s="56"/>
      <c r="D285" s="56"/>
      <c r="M285" s="57"/>
      <c r="O285" s="58"/>
      <c r="T285" s="57"/>
      <c r="U285" s="54"/>
      <c r="W285" s="219"/>
      <c r="X285" s="219"/>
      <c r="Y285" s="219"/>
      <c r="Z285" s="219"/>
      <c r="AA285" s="219"/>
      <c r="AB285" s="219"/>
      <c r="AC285" s="219"/>
      <c r="AD285" s="6"/>
      <c r="AE285" s="219"/>
      <c r="AF285" s="219"/>
      <c r="AG285" s="219"/>
      <c r="AH285" s="6"/>
      <c r="AI285" s="219"/>
      <c r="AJ285" s="219"/>
      <c r="AL285" s="227"/>
      <c r="AM285" s="56"/>
      <c r="AN285" s="228"/>
    </row>
    <row r="286" spans="1:40" ht="15.75" customHeight="1">
      <c r="A286" s="53"/>
      <c r="B286" s="56"/>
      <c r="D286" s="56"/>
      <c r="M286" s="57"/>
      <c r="O286" s="58"/>
      <c r="T286" s="57"/>
      <c r="U286" s="54"/>
      <c r="W286" s="219"/>
      <c r="X286" s="219"/>
      <c r="Y286" s="219"/>
      <c r="Z286" s="219"/>
      <c r="AA286" s="219"/>
      <c r="AB286" s="219"/>
      <c r="AC286" s="219"/>
      <c r="AD286" s="6"/>
      <c r="AE286" s="219"/>
      <c r="AF286" s="219"/>
      <c r="AG286" s="219"/>
      <c r="AH286" s="6"/>
      <c r="AI286" s="219"/>
      <c r="AJ286" s="219"/>
      <c r="AL286" s="227"/>
      <c r="AM286" s="56"/>
      <c r="AN286" s="228"/>
    </row>
    <row r="287" spans="1:40" ht="15.75" customHeight="1">
      <c r="A287" s="53"/>
      <c r="B287" s="56"/>
      <c r="D287" s="56"/>
      <c r="M287" s="57"/>
      <c r="O287" s="58"/>
      <c r="T287" s="57"/>
      <c r="U287" s="54"/>
      <c r="W287" s="219"/>
      <c r="X287" s="219"/>
      <c r="Y287" s="219"/>
      <c r="Z287" s="219"/>
      <c r="AA287" s="219"/>
      <c r="AB287" s="219"/>
      <c r="AC287" s="219"/>
      <c r="AD287" s="6"/>
      <c r="AE287" s="219"/>
      <c r="AF287" s="219"/>
      <c r="AG287" s="219"/>
      <c r="AH287" s="6"/>
      <c r="AI287" s="219"/>
      <c r="AJ287" s="219"/>
      <c r="AL287" s="227"/>
      <c r="AM287" s="56"/>
      <c r="AN287" s="228"/>
    </row>
    <row r="288" spans="1:40" ht="15.75" customHeight="1">
      <c r="A288" s="53"/>
      <c r="B288" s="56"/>
      <c r="D288" s="56"/>
      <c r="M288" s="57"/>
      <c r="O288" s="58"/>
      <c r="T288" s="57"/>
      <c r="U288" s="54"/>
      <c r="W288" s="219"/>
      <c r="X288" s="219"/>
      <c r="Y288" s="219"/>
      <c r="Z288" s="219"/>
      <c r="AA288" s="219"/>
      <c r="AB288" s="219"/>
      <c r="AC288" s="219"/>
      <c r="AD288" s="6"/>
      <c r="AE288" s="219"/>
      <c r="AF288" s="219"/>
      <c r="AG288" s="219"/>
      <c r="AH288" s="6"/>
      <c r="AI288" s="219"/>
      <c r="AJ288" s="219"/>
      <c r="AL288" s="227"/>
      <c r="AM288" s="56"/>
      <c r="AN288" s="228"/>
    </row>
    <row r="289" spans="1:40" ht="15.75" customHeight="1">
      <c r="A289" s="53"/>
      <c r="B289" s="56"/>
      <c r="D289" s="56"/>
      <c r="M289" s="57"/>
      <c r="O289" s="58"/>
      <c r="T289" s="57"/>
      <c r="U289" s="54"/>
      <c r="W289" s="219"/>
      <c r="X289" s="219"/>
      <c r="Y289" s="219"/>
      <c r="Z289" s="219"/>
      <c r="AA289" s="219"/>
      <c r="AB289" s="219"/>
      <c r="AC289" s="219"/>
      <c r="AD289" s="6"/>
      <c r="AE289" s="219"/>
      <c r="AF289" s="219"/>
      <c r="AG289" s="219"/>
      <c r="AH289" s="6"/>
      <c r="AI289" s="219"/>
      <c r="AJ289" s="219"/>
      <c r="AL289" s="227"/>
      <c r="AM289" s="56"/>
      <c r="AN289" s="228"/>
    </row>
    <row r="290" spans="1:40" ht="15.75" customHeight="1">
      <c r="A290" s="53"/>
      <c r="B290" s="56"/>
      <c r="D290" s="56"/>
      <c r="M290" s="57"/>
      <c r="O290" s="58"/>
      <c r="T290" s="57"/>
      <c r="U290" s="54"/>
      <c r="W290" s="219"/>
      <c r="X290" s="219"/>
      <c r="Y290" s="219"/>
      <c r="Z290" s="219"/>
      <c r="AA290" s="219"/>
      <c r="AB290" s="219"/>
      <c r="AC290" s="219"/>
      <c r="AD290" s="6"/>
      <c r="AE290" s="219"/>
      <c r="AF290" s="219"/>
      <c r="AG290" s="219"/>
      <c r="AH290" s="6"/>
      <c r="AI290" s="219"/>
      <c r="AJ290" s="219"/>
      <c r="AL290" s="227"/>
      <c r="AM290" s="56"/>
      <c r="AN290" s="228"/>
    </row>
    <row r="291" spans="1:40" ht="15.75" customHeight="1">
      <c r="A291" s="53"/>
      <c r="B291" s="56"/>
      <c r="D291" s="56"/>
      <c r="M291" s="57"/>
      <c r="O291" s="58"/>
      <c r="T291" s="57"/>
      <c r="U291" s="54"/>
      <c r="W291" s="219"/>
      <c r="X291" s="219"/>
      <c r="Y291" s="219"/>
      <c r="Z291" s="219"/>
      <c r="AA291" s="219"/>
      <c r="AB291" s="219"/>
      <c r="AC291" s="219"/>
      <c r="AD291" s="6"/>
      <c r="AE291" s="219"/>
      <c r="AF291" s="219"/>
      <c r="AG291" s="219"/>
      <c r="AH291" s="6"/>
      <c r="AI291" s="219"/>
      <c r="AJ291" s="219"/>
      <c r="AL291" s="227"/>
      <c r="AM291" s="56"/>
      <c r="AN291" s="228"/>
    </row>
    <row r="292" spans="1:40" ht="15.75" customHeight="1">
      <c r="A292" s="53"/>
      <c r="B292" s="56"/>
      <c r="D292" s="56"/>
      <c r="M292" s="57"/>
      <c r="O292" s="58"/>
      <c r="T292" s="57"/>
      <c r="U292" s="54"/>
      <c r="W292" s="219"/>
      <c r="X292" s="219"/>
      <c r="Y292" s="219"/>
      <c r="Z292" s="219"/>
      <c r="AA292" s="219"/>
      <c r="AB292" s="219"/>
      <c r="AC292" s="219"/>
      <c r="AD292" s="6"/>
      <c r="AE292" s="219"/>
      <c r="AF292" s="219"/>
      <c r="AG292" s="219"/>
      <c r="AH292" s="6"/>
      <c r="AI292" s="219"/>
      <c r="AJ292" s="219"/>
      <c r="AL292" s="227"/>
      <c r="AM292" s="56"/>
      <c r="AN292" s="228"/>
    </row>
    <row r="293" spans="1:40" ht="15.75" customHeight="1">
      <c r="A293" s="53"/>
      <c r="B293" s="56"/>
      <c r="D293" s="56"/>
      <c r="M293" s="57"/>
      <c r="O293" s="58"/>
      <c r="T293" s="57"/>
      <c r="U293" s="54"/>
      <c r="W293" s="219"/>
      <c r="X293" s="219"/>
      <c r="Y293" s="219"/>
      <c r="Z293" s="219"/>
      <c r="AA293" s="219"/>
      <c r="AB293" s="219"/>
      <c r="AC293" s="219"/>
      <c r="AD293" s="6"/>
      <c r="AE293" s="219"/>
      <c r="AF293" s="219"/>
      <c r="AG293" s="219"/>
      <c r="AH293" s="6"/>
      <c r="AI293" s="219"/>
      <c r="AJ293" s="219"/>
      <c r="AL293" s="227"/>
      <c r="AM293" s="56"/>
      <c r="AN293" s="228"/>
    </row>
    <row r="294" spans="1:40" ht="15.75" customHeight="1">
      <c r="A294" s="53"/>
      <c r="B294" s="56"/>
      <c r="D294" s="56"/>
      <c r="M294" s="57"/>
      <c r="O294" s="58"/>
      <c r="T294" s="57"/>
      <c r="U294" s="54"/>
      <c r="W294" s="219"/>
      <c r="X294" s="219"/>
      <c r="Y294" s="219"/>
      <c r="Z294" s="219"/>
      <c r="AA294" s="219"/>
      <c r="AB294" s="219"/>
      <c r="AC294" s="219"/>
      <c r="AD294" s="6"/>
      <c r="AE294" s="219"/>
      <c r="AF294" s="219"/>
      <c r="AG294" s="219"/>
      <c r="AH294" s="6"/>
      <c r="AI294" s="219"/>
      <c r="AJ294" s="219"/>
      <c r="AL294" s="227"/>
      <c r="AM294" s="56"/>
      <c r="AN294" s="228"/>
    </row>
    <row r="295" spans="1:40" ht="15.75" customHeight="1">
      <c r="A295" s="53"/>
      <c r="B295" s="56"/>
      <c r="D295" s="56"/>
      <c r="M295" s="57"/>
      <c r="O295" s="58"/>
      <c r="T295" s="57"/>
      <c r="U295" s="54"/>
      <c r="W295" s="219"/>
      <c r="X295" s="219"/>
      <c r="Y295" s="219"/>
      <c r="Z295" s="219"/>
      <c r="AA295" s="219"/>
      <c r="AB295" s="219"/>
      <c r="AC295" s="219"/>
      <c r="AD295" s="6"/>
      <c r="AE295" s="219"/>
      <c r="AF295" s="219"/>
      <c r="AG295" s="219"/>
      <c r="AH295" s="6"/>
      <c r="AI295" s="219"/>
      <c r="AJ295" s="219"/>
      <c r="AL295" s="227"/>
      <c r="AM295" s="56"/>
      <c r="AN295" s="228"/>
    </row>
    <row r="296" spans="1:40" ht="15.75" customHeight="1">
      <c r="A296" s="53"/>
      <c r="B296" s="56"/>
      <c r="D296" s="56"/>
      <c r="M296" s="57"/>
      <c r="O296" s="58"/>
      <c r="T296" s="57"/>
      <c r="U296" s="54"/>
      <c r="W296" s="219"/>
      <c r="X296" s="219"/>
      <c r="Y296" s="219"/>
      <c r="Z296" s="219"/>
      <c r="AA296" s="219"/>
      <c r="AB296" s="219"/>
      <c r="AC296" s="219"/>
      <c r="AD296" s="6"/>
      <c r="AE296" s="219"/>
      <c r="AF296" s="219"/>
      <c r="AG296" s="219"/>
      <c r="AH296" s="6"/>
      <c r="AI296" s="219"/>
      <c r="AJ296" s="219"/>
      <c r="AL296" s="227"/>
      <c r="AM296" s="56"/>
      <c r="AN296" s="228"/>
    </row>
    <row r="297" spans="1:40" ht="15.75" customHeight="1">
      <c r="A297" s="53"/>
      <c r="B297" s="56"/>
      <c r="D297" s="56"/>
      <c r="M297" s="57"/>
      <c r="O297" s="58"/>
      <c r="T297" s="57"/>
      <c r="U297" s="54"/>
      <c r="W297" s="219"/>
      <c r="X297" s="219"/>
      <c r="Y297" s="219"/>
      <c r="Z297" s="219"/>
      <c r="AA297" s="219"/>
      <c r="AB297" s="219"/>
      <c r="AC297" s="219"/>
      <c r="AD297" s="6"/>
      <c r="AE297" s="219"/>
      <c r="AF297" s="219"/>
      <c r="AG297" s="219"/>
      <c r="AH297" s="6"/>
      <c r="AI297" s="219"/>
      <c r="AJ297" s="219"/>
      <c r="AL297" s="227"/>
      <c r="AM297" s="56"/>
      <c r="AN297" s="228"/>
    </row>
    <row r="298" spans="1:40" ht="15.75" customHeight="1">
      <c r="A298" s="53"/>
      <c r="B298" s="56"/>
      <c r="D298" s="56"/>
      <c r="M298" s="57"/>
      <c r="O298" s="58"/>
      <c r="T298" s="57"/>
      <c r="U298" s="54"/>
      <c r="W298" s="219"/>
      <c r="X298" s="219"/>
      <c r="Y298" s="219"/>
      <c r="Z298" s="219"/>
      <c r="AA298" s="219"/>
      <c r="AB298" s="219"/>
      <c r="AC298" s="219"/>
      <c r="AD298" s="6"/>
      <c r="AE298" s="219"/>
      <c r="AF298" s="219"/>
      <c r="AG298" s="219"/>
      <c r="AH298" s="6"/>
      <c r="AI298" s="219"/>
      <c r="AJ298" s="219"/>
      <c r="AL298" s="227"/>
      <c r="AM298" s="56"/>
      <c r="AN298" s="228"/>
    </row>
    <row r="299" spans="1:40" ht="15.75" customHeight="1">
      <c r="A299" s="53"/>
      <c r="B299" s="56"/>
      <c r="D299" s="56"/>
      <c r="M299" s="57"/>
      <c r="O299" s="58"/>
      <c r="T299" s="57"/>
      <c r="U299" s="54"/>
      <c r="W299" s="219"/>
      <c r="X299" s="219"/>
      <c r="Y299" s="219"/>
      <c r="Z299" s="219"/>
      <c r="AA299" s="219"/>
      <c r="AB299" s="219"/>
      <c r="AC299" s="219"/>
      <c r="AD299" s="6"/>
      <c r="AE299" s="219"/>
      <c r="AF299" s="219"/>
      <c r="AG299" s="219"/>
      <c r="AH299" s="6"/>
      <c r="AI299" s="219"/>
      <c r="AJ299" s="219"/>
      <c r="AL299" s="227"/>
      <c r="AM299" s="56"/>
      <c r="AN299" s="228"/>
    </row>
    <row r="300" spans="1:40" ht="15.75" customHeight="1">
      <c r="A300" s="53"/>
      <c r="B300" s="56"/>
      <c r="D300" s="56"/>
      <c r="M300" s="57"/>
      <c r="O300" s="58"/>
      <c r="T300" s="57"/>
      <c r="U300" s="54"/>
      <c r="W300" s="219"/>
      <c r="X300" s="219"/>
      <c r="Y300" s="219"/>
      <c r="Z300" s="219"/>
      <c r="AA300" s="219"/>
      <c r="AB300" s="219"/>
      <c r="AC300" s="219"/>
      <c r="AD300" s="6"/>
      <c r="AE300" s="219"/>
      <c r="AF300" s="219"/>
      <c r="AG300" s="219"/>
      <c r="AH300" s="6"/>
      <c r="AI300" s="219"/>
      <c r="AJ300" s="219"/>
      <c r="AL300" s="227"/>
      <c r="AM300" s="56"/>
      <c r="AN300" s="228"/>
    </row>
    <row r="301" spans="1:40" ht="15.75" customHeight="1">
      <c r="A301" s="53"/>
      <c r="B301" s="56"/>
      <c r="D301" s="56"/>
      <c r="M301" s="57"/>
      <c r="O301" s="58"/>
      <c r="T301" s="57"/>
      <c r="U301" s="54"/>
      <c r="W301" s="219"/>
      <c r="X301" s="219"/>
      <c r="Y301" s="219"/>
      <c r="Z301" s="219"/>
      <c r="AA301" s="219"/>
      <c r="AB301" s="219"/>
      <c r="AC301" s="219"/>
      <c r="AD301" s="6"/>
      <c r="AE301" s="219"/>
      <c r="AF301" s="219"/>
      <c r="AG301" s="219"/>
      <c r="AH301" s="6"/>
      <c r="AI301" s="219"/>
      <c r="AJ301" s="219"/>
      <c r="AL301" s="227"/>
      <c r="AM301" s="56"/>
      <c r="AN301" s="228"/>
    </row>
    <row r="302" spans="1:40" ht="15.75" customHeight="1">
      <c r="A302" s="53"/>
      <c r="B302" s="56"/>
      <c r="D302" s="56"/>
      <c r="M302" s="57"/>
      <c r="O302" s="58"/>
      <c r="T302" s="57"/>
      <c r="U302" s="54"/>
      <c r="W302" s="219"/>
      <c r="X302" s="219"/>
      <c r="Y302" s="219"/>
      <c r="Z302" s="219"/>
      <c r="AA302" s="219"/>
      <c r="AB302" s="219"/>
      <c r="AC302" s="219"/>
      <c r="AD302" s="6"/>
      <c r="AE302" s="219"/>
      <c r="AF302" s="219"/>
      <c r="AG302" s="219"/>
      <c r="AH302" s="6"/>
      <c r="AI302" s="219"/>
      <c r="AJ302" s="219"/>
      <c r="AL302" s="227"/>
      <c r="AM302" s="56"/>
      <c r="AN302" s="228"/>
    </row>
    <row r="303" spans="1:40" ht="15.75" customHeight="1">
      <c r="A303" s="53"/>
      <c r="B303" s="56"/>
      <c r="D303" s="56"/>
      <c r="M303" s="57"/>
      <c r="O303" s="58"/>
      <c r="T303" s="57"/>
      <c r="U303" s="54"/>
      <c r="W303" s="219"/>
      <c r="X303" s="219"/>
      <c r="Y303" s="219"/>
      <c r="Z303" s="219"/>
      <c r="AA303" s="219"/>
      <c r="AB303" s="219"/>
      <c r="AC303" s="219"/>
      <c r="AD303" s="6"/>
      <c r="AE303" s="219"/>
      <c r="AF303" s="219"/>
      <c r="AG303" s="219"/>
      <c r="AH303" s="6"/>
      <c r="AI303" s="219"/>
      <c r="AJ303" s="219"/>
      <c r="AL303" s="227"/>
      <c r="AM303" s="56"/>
      <c r="AN303" s="228"/>
    </row>
    <row r="304" spans="1:40" ht="15.75" customHeight="1">
      <c r="A304" s="53"/>
      <c r="B304" s="56"/>
      <c r="D304" s="56"/>
      <c r="M304" s="57"/>
      <c r="O304" s="58"/>
      <c r="T304" s="57"/>
      <c r="U304" s="54"/>
      <c r="W304" s="219"/>
      <c r="X304" s="219"/>
      <c r="Y304" s="219"/>
      <c r="Z304" s="219"/>
      <c r="AA304" s="219"/>
      <c r="AB304" s="219"/>
      <c r="AC304" s="219"/>
      <c r="AD304" s="6"/>
      <c r="AE304" s="219"/>
      <c r="AF304" s="219"/>
      <c r="AG304" s="219"/>
      <c r="AH304" s="6"/>
      <c r="AI304" s="219"/>
      <c r="AJ304" s="219"/>
      <c r="AL304" s="227"/>
      <c r="AM304" s="56"/>
      <c r="AN304" s="228"/>
    </row>
    <row r="305" spans="1:40" ht="15.75" customHeight="1">
      <c r="A305" s="53"/>
      <c r="B305" s="56"/>
      <c r="D305" s="56"/>
      <c r="M305" s="57"/>
      <c r="O305" s="58"/>
      <c r="T305" s="57"/>
      <c r="U305" s="54"/>
      <c r="W305" s="219"/>
      <c r="X305" s="219"/>
      <c r="Y305" s="219"/>
      <c r="Z305" s="219"/>
      <c r="AA305" s="219"/>
      <c r="AB305" s="219"/>
      <c r="AC305" s="219"/>
      <c r="AD305" s="6"/>
      <c r="AE305" s="219"/>
      <c r="AF305" s="219"/>
      <c r="AG305" s="219"/>
      <c r="AH305" s="6"/>
      <c r="AI305" s="219"/>
      <c r="AJ305" s="219"/>
      <c r="AL305" s="227"/>
      <c r="AM305" s="56"/>
      <c r="AN305" s="228"/>
    </row>
    <row r="306" spans="1:40" ht="15.75" customHeight="1">
      <c r="A306" s="53"/>
      <c r="B306" s="56"/>
      <c r="D306" s="56"/>
      <c r="M306" s="57"/>
      <c r="O306" s="58"/>
      <c r="T306" s="57"/>
      <c r="U306" s="54"/>
      <c r="W306" s="219"/>
      <c r="X306" s="219"/>
      <c r="Y306" s="219"/>
      <c r="Z306" s="219"/>
      <c r="AA306" s="219"/>
      <c r="AB306" s="219"/>
      <c r="AC306" s="219"/>
      <c r="AD306" s="6"/>
      <c r="AE306" s="219"/>
      <c r="AF306" s="219"/>
      <c r="AG306" s="219"/>
      <c r="AH306" s="6"/>
      <c r="AI306" s="219"/>
      <c r="AJ306" s="219"/>
      <c r="AL306" s="227"/>
      <c r="AM306" s="56"/>
      <c r="AN306" s="228"/>
    </row>
    <row r="307" spans="1:40" ht="15.75" customHeight="1">
      <c r="A307" s="53"/>
      <c r="B307" s="56"/>
      <c r="D307" s="56"/>
      <c r="M307" s="57"/>
      <c r="O307" s="58"/>
      <c r="T307" s="57"/>
      <c r="U307" s="54"/>
      <c r="W307" s="219"/>
      <c r="X307" s="219"/>
      <c r="Y307" s="219"/>
      <c r="Z307" s="219"/>
      <c r="AA307" s="219"/>
      <c r="AB307" s="219"/>
      <c r="AC307" s="219"/>
      <c r="AD307" s="6"/>
      <c r="AE307" s="219"/>
      <c r="AF307" s="219"/>
      <c r="AG307" s="219"/>
      <c r="AH307" s="6"/>
      <c r="AI307" s="219"/>
      <c r="AJ307" s="219"/>
      <c r="AL307" s="227"/>
      <c r="AM307" s="56"/>
      <c r="AN307" s="228"/>
    </row>
    <row r="308" spans="1:40" ht="15.75" customHeight="1">
      <c r="A308" s="53"/>
      <c r="B308" s="56"/>
      <c r="D308" s="56"/>
      <c r="M308" s="57"/>
      <c r="O308" s="58"/>
      <c r="T308" s="57"/>
      <c r="U308" s="54"/>
      <c r="W308" s="219"/>
      <c r="X308" s="219"/>
      <c r="Y308" s="219"/>
      <c r="Z308" s="219"/>
      <c r="AA308" s="219"/>
      <c r="AB308" s="219"/>
      <c r="AC308" s="219"/>
      <c r="AD308" s="6"/>
      <c r="AE308" s="219"/>
      <c r="AF308" s="219"/>
      <c r="AG308" s="219"/>
      <c r="AH308" s="6"/>
      <c r="AI308" s="219"/>
      <c r="AJ308" s="219"/>
      <c r="AL308" s="227"/>
      <c r="AM308" s="56"/>
      <c r="AN308" s="228"/>
    </row>
    <row r="309" spans="1:40" ht="15.75" customHeight="1">
      <c r="A309" s="53"/>
      <c r="B309" s="56"/>
      <c r="D309" s="56"/>
      <c r="M309" s="57"/>
      <c r="O309" s="58"/>
      <c r="T309" s="57"/>
      <c r="U309" s="54"/>
      <c r="W309" s="219"/>
      <c r="X309" s="219"/>
      <c r="Y309" s="219"/>
      <c r="Z309" s="219"/>
      <c r="AA309" s="219"/>
      <c r="AB309" s="219"/>
      <c r="AC309" s="219"/>
      <c r="AD309" s="6"/>
      <c r="AE309" s="219"/>
      <c r="AF309" s="219"/>
      <c r="AG309" s="219"/>
      <c r="AH309" s="6"/>
      <c r="AI309" s="219"/>
      <c r="AJ309" s="219"/>
      <c r="AL309" s="227"/>
      <c r="AM309" s="56"/>
      <c r="AN309" s="228"/>
    </row>
    <row r="310" spans="1:40" ht="15.75" customHeight="1">
      <c r="A310" s="53"/>
      <c r="B310" s="56"/>
      <c r="D310" s="56"/>
      <c r="M310" s="57"/>
      <c r="O310" s="58"/>
      <c r="T310" s="57"/>
      <c r="U310" s="54"/>
      <c r="W310" s="219"/>
      <c r="X310" s="219"/>
      <c r="Y310" s="219"/>
      <c r="Z310" s="219"/>
      <c r="AA310" s="219"/>
      <c r="AB310" s="219"/>
      <c r="AC310" s="219"/>
      <c r="AD310" s="6"/>
      <c r="AE310" s="219"/>
      <c r="AF310" s="219"/>
      <c r="AG310" s="219"/>
      <c r="AH310" s="6"/>
      <c r="AI310" s="219"/>
      <c r="AJ310" s="219"/>
      <c r="AL310" s="227"/>
      <c r="AM310" s="56"/>
      <c r="AN310" s="228"/>
    </row>
    <row r="311" spans="1:40" ht="15.75" customHeight="1">
      <c r="A311" s="53"/>
      <c r="B311" s="56"/>
      <c r="D311" s="56"/>
      <c r="M311" s="57"/>
      <c r="O311" s="58"/>
      <c r="T311" s="57"/>
      <c r="U311" s="54"/>
      <c r="W311" s="219"/>
      <c r="X311" s="219"/>
      <c r="Y311" s="219"/>
      <c r="Z311" s="219"/>
      <c r="AA311" s="219"/>
      <c r="AB311" s="219"/>
      <c r="AC311" s="219"/>
      <c r="AD311" s="6"/>
      <c r="AE311" s="219"/>
      <c r="AF311" s="219"/>
      <c r="AG311" s="219"/>
      <c r="AH311" s="6"/>
      <c r="AI311" s="219"/>
      <c r="AJ311" s="219"/>
      <c r="AL311" s="227"/>
      <c r="AM311" s="56"/>
      <c r="AN311" s="228"/>
    </row>
    <row r="312" spans="1:40" ht="15.75" customHeight="1">
      <c r="A312" s="53"/>
      <c r="B312" s="56"/>
      <c r="D312" s="56"/>
      <c r="M312" s="57"/>
      <c r="O312" s="58"/>
      <c r="T312" s="57"/>
      <c r="U312" s="54"/>
      <c r="W312" s="219"/>
      <c r="X312" s="219"/>
      <c r="Y312" s="219"/>
      <c r="Z312" s="219"/>
      <c r="AA312" s="219"/>
      <c r="AB312" s="219"/>
      <c r="AC312" s="219"/>
      <c r="AD312" s="6"/>
      <c r="AE312" s="219"/>
      <c r="AF312" s="219"/>
      <c r="AG312" s="219"/>
      <c r="AH312" s="6"/>
      <c r="AI312" s="219"/>
      <c r="AJ312" s="219"/>
      <c r="AL312" s="227"/>
      <c r="AM312" s="56"/>
      <c r="AN312" s="228"/>
    </row>
    <row r="313" spans="1:40" ht="15.75" customHeight="1">
      <c r="A313" s="53"/>
      <c r="B313" s="56"/>
      <c r="D313" s="56"/>
      <c r="M313" s="57"/>
      <c r="O313" s="58"/>
      <c r="T313" s="57"/>
      <c r="U313" s="54"/>
      <c r="W313" s="219"/>
      <c r="X313" s="219"/>
      <c r="Y313" s="219"/>
      <c r="Z313" s="219"/>
      <c r="AA313" s="219"/>
      <c r="AB313" s="219"/>
      <c r="AC313" s="219"/>
      <c r="AD313" s="6"/>
      <c r="AE313" s="219"/>
      <c r="AF313" s="219"/>
      <c r="AG313" s="219"/>
      <c r="AH313" s="6"/>
      <c r="AI313" s="219"/>
      <c r="AJ313" s="219"/>
      <c r="AL313" s="227"/>
      <c r="AM313" s="56"/>
      <c r="AN313" s="228"/>
    </row>
    <row r="314" spans="1:40" ht="15.75" customHeight="1">
      <c r="A314" s="53"/>
      <c r="B314" s="56"/>
      <c r="D314" s="56"/>
      <c r="M314" s="57"/>
      <c r="O314" s="58"/>
      <c r="T314" s="57"/>
      <c r="U314" s="54"/>
      <c r="W314" s="219"/>
      <c r="X314" s="219"/>
      <c r="Y314" s="219"/>
      <c r="Z314" s="219"/>
      <c r="AA314" s="219"/>
      <c r="AB314" s="219"/>
      <c r="AC314" s="219"/>
      <c r="AD314" s="6"/>
      <c r="AE314" s="219"/>
      <c r="AF314" s="219"/>
      <c r="AG314" s="219"/>
      <c r="AH314" s="6"/>
      <c r="AI314" s="219"/>
      <c r="AJ314" s="219"/>
      <c r="AL314" s="227"/>
      <c r="AM314" s="56"/>
      <c r="AN314" s="228"/>
    </row>
    <row r="315" spans="1:40" ht="15.75" customHeight="1">
      <c r="A315" s="53"/>
      <c r="B315" s="56"/>
      <c r="D315" s="56"/>
      <c r="M315" s="57"/>
      <c r="O315" s="58"/>
      <c r="T315" s="57"/>
      <c r="U315" s="54"/>
      <c r="W315" s="219"/>
      <c r="X315" s="219"/>
      <c r="Y315" s="219"/>
      <c r="Z315" s="219"/>
      <c r="AA315" s="219"/>
      <c r="AB315" s="219"/>
      <c r="AC315" s="219"/>
      <c r="AD315" s="6"/>
      <c r="AE315" s="219"/>
      <c r="AF315" s="219"/>
      <c r="AG315" s="219"/>
      <c r="AH315" s="6"/>
      <c r="AI315" s="219"/>
      <c r="AJ315" s="219"/>
      <c r="AL315" s="227"/>
      <c r="AM315" s="56"/>
      <c r="AN315" s="228"/>
    </row>
    <row r="316" spans="1:40" ht="15.75" customHeight="1">
      <c r="A316" s="53"/>
      <c r="B316" s="56"/>
      <c r="D316" s="56"/>
      <c r="M316" s="57"/>
      <c r="O316" s="58"/>
      <c r="T316" s="57"/>
      <c r="U316" s="54"/>
      <c r="W316" s="219"/>
      <c r="X316" s="219"/>
      <c r="Y316" s="219"/>
      <c r="Z316" s="219"/>
      <c r="AA316" s="219"/>
      <c r="AB316" s="219"/>
      <c r="AC316" s="219"/>
      <c r="AD316" s="6"/>
      <c r="AE316" s="219"/>
      <c r="AF316" s="219"/>
      <c r="AG316" s="219"/>
      <c r="AH316" s="6"/>
      <c r="AI316" s="219"/>
      <c r="AJ316" s="219"/>
      <c r="AL316" s="227"/>
      <c r="AM316" s="56"/>
      <c r="AN316" s="228"/>
    </row>
    <row r="317" spans="1:40" ht="15.75" customHeight="1">
      <c r="A317" s="53"/>
      <c r="B317" s="56"/>
      <c r="D317" s="56"/>
      <c r="M317" s="57"/>
      <c r="O317" s="58"/>
      <c r="T317" s="57"/>
      <c r="U317" s="54"/>
      <c r="W317" s="219"/>
      <c r="X317" s="219"/>
      <c r="Y317" s="219"/>
      <c r="Z317" s="219"/>
      <c r="AA317" s="219"/>
      <c r="AB317" s="219"/>
      <c r="AC317" s="219"/>
      <c r="AD317" s="6"/>
      <c r="AE317" s="219"/>
      <c r="AF317" s="219"/>
      <c r="AG317" s="219"/>
      <c r="AH317" s="6"/>
      <c r="AI317" s="219"/>
      <c r="AJ317" s="219"/>
      <c r="AL317" s="227"/>
      <c r="AM317" s="56"/>
      <c r="AN317" s="228"/>
    </row>
    <row r="318" spans="1:40" ht="15.75" customHeight="1">
      <c r="A318" s="53"/>
      <c r="B318" s="56"/>
      <c r="D318" s="56"/>
      <c r="M318" s="57"/>
      <c r="O318" s="58"/>
      <c r="T318" s="57"/>
      <c r="U318" s="54"/>
      <c r="W318" s="219"/>
      <c r="X318" s="219"/>
      <c r="Y318" s="219"/>
      <c r="Z318" s="219"/>
      <c r="AA318" s="219"/>
      <c r="AB318" s="219"/>
      <c r="AC318" s="219"/>
      <c r="AD318" s="6"/>
      <c r="AE318" s="219"/>
      <c r="AF318" s="219"/>
      <c r="AG318" s="219"/>
      <c r="AH318" s="6"/>
      <c r="AI318" s="219"/>
      <c r="AJ318" s="219"/>
      <c r="AL318" s="227"/>
      <c r="AM318" s="56"/>
      <c r="AN318" s="228"/>
    </row>
    <row r="319" spans="1:40" ht="15.75" customHeight="1">
      <c r="A319" s="53"/>
      <c r="B319" s="56"/>
      <c r="D319" s="56"/>
      <c r="M319" s="57"/>
      <c r="O319" s="58"/>
      <c r="T319" s="57"/>
      <c r="U319" s="54"/>
      <c r="W319" s="219"/>
      <c r="X319" s="219"/>
      <c r="Y319" s="219"/>
      <c r="Z319" s="219"/>
      <c r="AA319" s="219"/>
      <c r="AB319" s="219"/>
      <c r="AC319" s="219"/>
      <c r="AD319" s="6"/>
      <c r="AE319" s="219"/>
      <c r="AF319" s="219"/>
      <c r="AG319" s="219"/>
      <c r="AH319" s="6"/>
      <c r="AI319" s="219"/>
      <c r="AJ319" s="219"/>
      <c r="AL319" s="227"/>
      <c r="AM319" s="56"/>
      <c r="AN319" s="228"/>
    </row>
    <row r="320" spans="1:40" ht="15.75" customHeight="1">
      <c r="A320" s="53"/>
      <c r="B320" s="56"/>
      <c r="D320" s="56"/>
      <c r="M320" s="57"/>
      <c r="O320" s="58"/>
      <c r="T320" s="57"/>
      <c r="U320" s="54"/>
      <c r="W320" s="219"/>
      <c r="X320" s="219"/>
      <c r="Y320" s="219"/>
      <c r="Z320" s="219"/>
      <c r="AA320" s="219"/>
      <c r="AB320" s="219"/>
      <c r="AC320" s="219"/>
      <c r="AD320" s="6"/>
      <c r="AE320" s="219"/>
      <c r="AF320" s="219"/>
      <c r="AG320" s="219"/>
      <c r="AH320" s="6"/>
      <c r="AI320" s="219"/>
      <c r="AJ320" s="219"/>
      <c r="AL320" s="227"/>
      <c r="AM320" s="56"/>
      <c r="AN320" s="228"/>
    </row>
    <row r="321" spans="1:40" ht="15.75" customHeight="1">
      <c r="A321" s="53"/>
      <c r="B321" s="56"/>
      <c r="D321" s="56"/>
      <c r="M321" s="57"/>
      <c r="O321" s="58"/>
      <c r="T321" s="57"/>
      <c r="U321" s="54"/>
      <c r="W321" s="219"/>
      <c r="X321" s="219"/>
      <c r="Y321" s="219"/>
      <c r="Z321" s="219"/>
      <c r="AA321" s="219"/>
      <c r="AB321" s="219"/>
      <c r="AC321" s="219"/>
      <c r="AD321" s="6"/>
      <c r="AE321" s="219"/>
      <c r="AF321" s="219"/>
      <c r="AG321" s="219"/>
      <c r="AH321" s="6"/>
      <c r="AI321" s="219"/>
      <c r="AJ321" s="219"/>
      <c r="AL321" s="227"/>
      <c r="AM321" s="56"/>
      <c r="AN321" s="228"/>
    </row>
    <row r="322" spans="1:40" ht="15.75" customHeight="1">
      <c r="A322" s="53"/>
      <c r="B322" s="56"/>
      <c r="D322" s="56"/>
      <c r="M322" s="57"/>
      <c r="O322" s="58"/>
      <c r="T322" s="57"/>
      <c r="U322" s="54"/>
      <c r="W322" s="219"/>
      <c r="X322" s="219"/>
      <c r="Y322" s="219"/>
      <c r="Z322" s="219"/>
      <c r="AA322" s="219"/>
      <c r="AB322" s="219"/>
      <c r="AC322" s="219"/>
      <c r="AD322" s="6"/>
      <c r="AE322" s="219"/>
      <c r="AF322" s="219"/>
      <c r="AG322" s="219"/>
      <c r="AH322" s="6"/>
      <c r="AI322" s="219"/>
      <c r="AJ322" s="219"/>
      <c r="AL322" s="227"/>
      <c r="AM322" s="56"/>
      <c r="AN322" s="228"/>
    </row>
    <row r="323" spans="1:40" ht="15.75" customHeight="1">
      <c r="A323" s="53"/>
      <c r="B323" s="56"/>
      <c r="D323" s="56"/>
      <c r="M323" s="57"/>
      <c r="O323" s="58"/>
      <c r="T323" s="57"/>
      <c r="U323" s="54"/>
      <c r="W323" s="219"/>
      <c r="X323" s="219"/>
      <c r="Y323" s="219"/>
      <c r="Z323" s="219"/>
      <c r="AA323" s="219"/>
      <c r="AB323" s="219"/>
      <c r="AC323" s="219"/>
      <c r="AD323" s="6"/>
      <c r="AE323" s="219"/>
      <c r="AF323" s="219"/>
      <c r="AG323" s="219"/>
      <c r="AH323" s="6"/>
      <c r="AI323" s="219"/>
      <c r="AJ323" s="219"/>
      <c r="AL323" s="227"/>
      <c r="AM323" s="56"/>
      <c r="AN323" s="228"/>
    </row>
    <row r="324" spans="1:40" ht="15.75" customHeight="1">
      <c r="A324" s="53"/>
      <c r="B324" s="56"/>
      <c r="D324" s="56"/>
      <c r="M324" s="57"/>
      <c r="O324" s="58"/>
      <c r="T324" s="57"/>
      <c r="U324" s="54"/>
      <c r="W324" s="219"/>
      <c r="X324" s="219"/>
      <c r="Y324" s="219"/>
      <c r="Z324" s="219"/>
      <c r="AA324" s="219"/>
      <c r="AB324" s="219"/>
      <c r="AC324" s="219"/>
      <c r="AD324" s="6"/>
      <c r="AE324" s="219"/>
      <c r="AF324" s="219"/>
      <c r="AG324" s="219"/>
      <c r="AH324" s="6"/>
      <c r="AI324" s="219"/>
      <c r="AJ324" s="219"/>
      <c r="AL324" s="227"/>
      <c r="AM324" s="56"/>
      <c r="AN324" s="228"/>
    </row>
    <row r="325" spans="1:40" ht="15.75" customHeight="1">
      <c r="A325" s="53"/>
      <c r="B325" s="56"/>
      <c r="D325" s="56"/>
      <c r="M325" s="57"/>
      <c r="O325" s="58"/>
      <c r="T325" s="57"/>
      <c r="U325" s="54"/>
      <c r="W325" s="219"/>
      <c r="X325" s="219"/>
      <c r="Y325" s="219"/>
      <c r="Z325" s="219"/>
      <c r="AA325" s="219"/>
      <c r="AB325" s="219"/>
      <c r="AC325" s="219"/>
      <c r="AD325" s="6"/>
      <c r="AE325" s="219"/>
      <c r="AF325" s="219"/>
      <c r="AG325" s="219"/>
      <c r="AH325" s="6"/>
      <c r="AI325" s="219"/>
      <c r="AJ325" s="219"/>
      <c r="AL325" s="227"/>
      <c r="AM325" s="56"/>
      <c r="AN325" s="228"/>
    </row>
    <row r="326" spans="1:40" ht="15.75" customHeight="1">
      <c r="A326" s="53"/>
      <c r="B326" s="56"/>
      <c r="D326" s="56"/>
      <c r="M326" s="57"/>
      <c r="O326" s="58"/>
      <c r="T326" s="57"/>
      <c r="U326" s="54"/>
      <c r="W326" s="219"/>
      <c r="X326" s="219"/>
      <c r="Y326" s="219"/>
      <c r="Z326" s="219"/>
      <c r="AA326" s="219"/>
      <c r="AB326" s="219"/>
      <c r="AC326" s="219"/>
      <c r="AD326" s="6"/>
      <c r="AE326" s="219"/>
      <c r="AF326" s="219"/>
      <c r="AG326" s="219"/>
      <c r="AH326" s="6"/>
      <c r="AI326" s="219"/>
      <c r="AJ326" s="219"/>
      <c r="AL326" s="227"/>
      <c r="AM326" s="56"/>
      <c r="AN326" s="228"/>
    </row>
    <row r="327" spans="1:40" ht="15.75" customHeight="1">
      <c r="A327" s="53"/>
      <c r="B327" s="56"/>
      <c r="D327" s="56"/>
      <c r="M327" s="57"/>
      <c r="O327" s="58"/>
      <c r="T327" s="57"/>
      <c r="U327" s="54"/>
      <c r="W327" s="219"/>
      <c r="X327" s="219"/>
      <c r="Y327" s="219"/>
      <c r="Z327" s="219"/>
      <c r="AA327" s="219"/>
      <c r="AB327" s="219"/>
      <c r="AC327" s="219"/>
      <c r="AD327" s="6"/>
      <c r="AE327" s="219"/>
      <c r="AF327" s="219"/>
      <c r="AG327" s="219"/>
      <c r="AH327" s="6"/>
      <c r="AI327" s="219"/>
      <c r="AJ327" s="219"/>
      <c r="AL327" s="227"/>
      <c r="AM327" s="56"/>
      <c r="AN327" s="228"/>
    </row>
    <row r="328" spans="1:40" ht="15.75" customHeight="1">
      <c r="A328" s="53"/>
      <c r="B328" s="56"/>
      <c r="D328" s="56"/>
      <c r="M328" s="57"/>
      <c r="O328" s="58"/>
      <c r="T328" s="57"/>
      <c r="U328" s="54"/>
      <c r="W328" s="219"/>
      <c r="X328" s="219"/>
      <c r="Y328" s="219"/>
      <c r="Z328" s="219"/>
      <c r="AA328" s="219"/>
      <c r="AB328" s="219"/>
      <c r="AC328" s="219"/>
      <c r="AD328" s="6"/>
      <c r="AE328" s="219"/>
      <c r="AF328" s="219"/>
      <c r="AG328" s="219"/>
      <c r="AH328" s="6"/>
      <c r="AI328" s="219"/>
      <c r="AJ328" s="219"/>
      <c r="AL328" s="227"/>
      <c r="AM328" s="56"/>
      <c r="AN328" s="228"/>
    </row>
    <row r="329" spans="1:40" ht="15.75" customHeight="1">
      <c r="A329" s="53"/>
      <c r="B329" s="56"/>
      <c r="D329" s="56"/>
      <c r="M329" s="57"/>
      <c r="O329" s="58"/>
      <c r="T329" s="57"/>
      <c r="U329" s="54"/>
      <c r="W329" s="219"/>
      <c r="X329" s="219"/>
      <c r="Y329" s="219"/>
      <c r="Z329" s="219"/>
      <c r="AA329" s="219"/>
      <c r="AB329" s="219"/>
      <c r="AC329" s="219"/>
      <c r="AD329" s="6"/>
      <c r="AE329" s="219"/>
      <c r="AF329" s="219"/>
      <c r="AG329" s="219"/>
      <c r="AH329" s="6"/>
      <c r="AI329" s="219"/>
      <c r="AJ329" s="219"/>
      <c r="AL329" s="227"/>
      <c r="AM329" s="56"/>
      <c r="AN329" s="228"/>
    </row>
    <row r="330" spans="1:40" ht="15.75" customHeight="1">
      <c r="A330" s="53"/>
      <c r="B330" s="56"/>
      <c r="D330" s="56"/>
      <c r="M330" s="57"/>
      <c r="O330" s="58"/>
      <c r="T330" s="57"/>
      <c r="U330" s="54"/>
      <c r="W330" s="219"/>
      <c r="X330" s="219"/>
      <c r="Y330" s="219"/>
      <c r="Z330" s="219"/>
      <c r="AA330" s="219"/>
      <c r="AB330" s="219"/>
      <c r="AC330" s="219"/>
      <c r="AD330" s="6"/>
      <c r="AE330" s="219"/>
      <c r="AF330" s="219"/>
      <c r="AG330" s="219"/>
      <c r="AH330" s="6"/>
      <c r="AI330" s="219"/>
      <c r="AJ330" s="219"/>
      <c r="AL330" s="227"/>
      <c r="AM330" s="56"/>
      <c r="AN330" s="228"/>
    </row>
    <row r="331" spans="1:40" ht="15.75" customHeight="1">
      <c r="A331" s="53"/>
      <c r="B331" s="56"/>
      <c r="D331" s="56"/>
      <c r="M331" s="57"/>
      <c r="O331" s="58"/>
      <c r="T331" s="57"/>
      <c r="U331" s="54"/>
      <c r="W331" s="219"/>
      <c r="X331" s="219"/>
      <c r="Y331" s="219"/>
      <c r="Z331" s="219"/>
      <c r="AA331" s="219"/>
      <c r="AB331" s="219"/>
      <c r="AC331" s="219"/>
      <c r="AD331" s="6"/>
      <c r="AE331" s="219"/>
      <c r="AF331" s="219"/>
      <c r="AG331" s="219"/>
      <c r="AH331" s="6"/>
      <c r="AI331" s="219"/>
      <c r="AJ331" s="219"/>
      <c r="AL331" s="227"/>
      <c r="AM331" s="56"/>
      <c r="AN331" s="228"/>
    </row>
    <row r="332" spans="1:40" ht="15.75" customHeight="1">
      <c r="A332" s="53"/>
      <c r="B332" s="56"/>
      <c r="D332" s="56"/>
      <c r="M332" s="57"/>
      <c r="O332" s="58"/>
      <c r="T332" s="57"/>
      <c r="U332" s="54"/>
      <c r="W332" s="219"/>
      <c r="X332" s="219"/>
      <c r="Y332" s="219"/>
      <c r="Z332" s="219"/>
      <c r="AA332" s="219"/>
      <c r="AB332" s="219"/>
      <c r="AC332" s="219"/>
      <c r="AD332" s="6"/>
      <c r="AE332" s="219"/>
      <c r="AF332" s="219"/>
      <c r="AG332" s="219"/>
      <c r="AH332" s="6"/>
      <c r="AI332" s="219"/>
      <c r="AJ332" s="219"/>
      <c r="AL332" s="227"/>
      <c r="AM332" s="56"/>
      <c r="AN332" s="228"/>
    </row>
    <row r="333" spans="1:40" ht="15.75" customHeight="1">
      <c r="A333" s="53"/>
      <c r="B333" s="56"/>
      <c r="D333" s="56"/>
      <c r="M333" s="57"/>
      <c r="O333" s="58"/>
      <c r="T333" s="57"/>
      <c r="U333" s="54"/>
      <c r="W333" s="219"/>
      <c r="X333" s="219"/>
      <c r="Y333" s="219"/>
      <c r="Z333" s="219"/>
      <c r="AA333" s="219"/>
      <c r="AB333" s="219"/>
      <c r="AC333" s="219"/>
      <c r="AD333" s="6"/>
      <c r="AE333" s="219"/>
      <c r="AF333" s="219"/>
      <c r="AG333" s="219"/>
      <c r="AH333" s="6"/>
      <c r="AI333" s="219"/>
      <c r="AJ333" s="219"/>
      <c r="AL333" s="227"/>
      <c r="AM333" s="56"/>
      <c r="AN333" s="228"/>
    </row>
    <row r="334" spans="1:40" ht="15.75" customHeight="1">
      <c r="A334" s="53"/>
      <c r="B334" s="56"/>
      <c r="D334" s="56"/>
      <c r="M334" s="57"/>
      <c r="O334" s="58"/>
      <c r="T334" s="57"/>
      <c r="U334" s="54"/>
      <c r="W334" s="219"/>
      <c r="X334" s="219"/>
      <c r="Y334" s="219"/>
      <c r="Z334" s="219"/>
      <c r="AA334" s="219"/>
      <c r="AB334" s="219"/>
      <c r="AC334" s="219"/>
      <c r="AD334" s="6"/>
      <c r="AE334" s="219"/>
      <c r="AF334" s="219"/>
      <c r="AG334" s="219"/>
      <c r="AH334" s="6"/>
      <c r="AI334" s="219"/>
      <c r="AJ334" s="219"/>
      <c r="AL334" s="227"/>
      <c r="AM334" s="56"/>
      <c r="AN334" s="228"/>
    </row>
    <row r="335" spans="1:40" ht="15.75" customHeight="1">
      <c r="A335" s="53"/>
      <c r="B335" s="56"/>
      <c r="D335" s="56"/>
      <c r="M335" s="57"/>
      <c r="O335" s="58"/>
      <c r="T335" s="57"/>
      <c r="U335" s="54"/>
      <c r="W335" s="219"/>
      <c r="X335" s="219"/>
      <c r="Y335" s="219"/>
      <c r="Z335" s="219"/>
      <c r="AA335" s="219"/>
      <c r="AB335" s="219"/>
      <c r="AC335" s="219"/>
      <c r="AD335" s="6"/>
      <c r="AE335" s="219"/>
      <c r="AF335" s="219"/>
      <c r="AG335" s="219"/>
      <c r="AH335" s="6"/>
      <c r="AI335" s="219"/>
      <c r="AJ335" s="219"/>
      <c r="AL335" s="227"/>
      <c r="AM335" s="56"/>
      <c r="AN335" s="228"/>
    </row>
    <row r="336" spans="1:40" ht="15.75" customHeight="1">
      <c r="A336" s="53"/>
      <c r="B336" s="56"/>
      <c r="D336" s="56"/>
      <c r="M336" s="57"/>
      <c r="O336" s="58"/>
      <c r="T336" s="57"/>
      <c r="U336" s="54"/>
      <c r="W336" s="219"/>
      <c r="X336" s="219"/>
      <c r="Y336" s="219"/>
      <c r="Z336" s="219"/>
      <c r="AA336" s="219"/>
      <c r="AB336" s="219"/>
      <c r="AC336" s="219"/>
      <c r="AD336" s="6"/>
      <c r="AE336" s="219"/>
      <c r="AF336" s="219"/>
      <c r="AG336" s="219"/>
      <c r="AH336" s="6"/>
      <c r="AI336" s="219"/>
      <c r="AJ336" s="219"/>
      <c r="AL336" s="227"/>
      <c r="AM336" s="56"/>
      <c r="AN336" s="228"/>
    </row>
    <row r="337" spans="1:40" ht="15.75" customHeight="1">
      <c r="A337" s="53"/>
      <c r="B337" s="56"/>
      <c r="D337" s="56"/>
      <c r="M337" s="57"/>
      <c r="O337" s="58"/>
      <c r="T337" s="57"/>
      <c r="U337" s="54"/>
      <c r="W337" s="219"/>
      <c r="X337" s="219"/>
      <c r="Y337" s="219"/>
      <c r="Z337" s="219"/>
      <c r="AA337" s="219"/>
      <c r="AB337" s="219"/>
      <c r="AC337" s="219"/>
      <c r="AD337" s="6"/>
      <c r="AE337" s="219"/>
      <c r="AF337" s="219"/>
      <c r="AG337" s="219"/>
      <c r="AH337" s="6"/>
      <c r="AI337" s="219"/>
      <c r="AJ337" s="219"/>
      <c r="AL337" s="227"/>
      <c r="AM337" s="56"/>
      <c r="AN337" s="228"/>
    </row>
    <row r="338" spans="1:40" ht="15.75" customHeight="1">
      <c r="A338" s="53"/>
      <c r="B338" s="56"/>
      <c r="D338" s="56"/>
      <c r="M338" s="57"/>
      <c r="O338" s="58"/>
      <c r="T338" s="57"/>
      <c r="U338" s="54"/>
      <c r="W338" s="219"/>
      <c r="X338" s="219"/>
      <c r="Y338" s="219"/>
      <c r="Z338" s="219"/>
      <c r="AA338" s="219"/>
      <c r="AB338" s="219"/>
      <c r="AC338" s="219"/>
      <c r="AD338" s="6"/>
      <c r="AE338" s="219"/>
      <c r="AF338" s="219"/>
      <c r="AG338" s="219"/>
      <c r="AH338" s="6"/>
      <c r="AI338" s="219"/>
      <c r="AJ338" s="219"/>
      <c r="AL338" s="227"/>
      <c r="AM338" s="56"/>
      <c r="AN338" s="228"/>
    </row>
    <row r="339" spans="1:40" ht="15.75" customHeight="1">
      <c r="A339" s="53"/>
      <c r="B339" s="56"/>
      <c r="D339" s="56"/>
      <c r="M339" s="57"/>
      <c r="O339" s="58"/>
      <c r="T339" s="57"/>
      <c r="U339" s="54"/>
      <c r="W339" s="219"/>
      <c r="X339" s="219"/>
      <c r="Y339" s="219"/>
      <c r="Z339" s="219"/>
      <c r="AA339" s="219"/>
      <c r="AB339" s="219"/>
      <c r="AC339" s="219"/>
      <c r="AD339" s="6"/>
      <c r="AE339" s="219"/>
      <c r="AF339" s="219"/>
      <c r="AG339" s="219"/>
      <c r="AH339" s="6"/>
      <c r="AI339" s="219"/>
      <c r="AJ339" s="219"/>
      <c r="AL339" s="227"/>
      <c r="AM339" s="56"/>
      <c r="AN339" s="228"/>
    </row>
    <row r="340" spans="1:40" ht="15.75" customHeight="1">
      <c r="A340" s="53"/>
      <c r="B340" s="56"/>
      <c r="D340" s="56"/>
      <c r="M340" s="57"/>
      <c r="O340" s="58"/>
      <c r="T340" s="57"/>
      <c r="U340" s="54"/>
      <c r="W340" s="219"/>
      <c r="X340" s="219"/>
      <c r="Y340" s="219"/>
      <c r="Z340" s="219"/>
      <c r="AA340" s="219"/>
      <c r="AB340" s="219"/>
      <c r="AC340" s="219"/>
      <c r="AD340" s="6"/>
      <c r="AE340" s="219"/>
      <c r="AF340" s="219"/>
      <c r="AG340" s="219"/>
      <c r="AH340" s="6"/>
      <c r="AI340" s="219"/>
      <c r="AJ340" s="219"/>
      <c r="AL340" s="227"/>
      <c r="AM340" s="56"/>
      <c r="AN340" s="228"/>
    </row>
    <row r="341" spans="1:40" ht="15.75" customHeight="1">
      <c r="A341" s="53"/>
      <c r="B341" s="56"/>
      <c r="D341" s="56"/>
      <c r="M341" s="57"/>
      <c r="O341" s="58"/>
      <c r="T341" s="57"/>
      <c r="U341" s="54"/>
      <c r="W341" s="219"/>
      <c r="X341" s="219"/>
      <c r="Y341" s="219"/>
      <c r="Z341" s="219"/>
      <c r="AA341" s="219"/>
      <c r="AB341" s="219"/>
      <c r="AC341" s="219"/>
      <c r="AD341" s="6"/>
      <c r="AE341" s="219"/>
      <c r="AF341" s="219"/>
      <c r="AG341" s="219"/>
      <c r="AH341" s="6"/>
      <c r="AI341" s="219"/>
      <c r="AJ341" s="219"/>
      <c r="AL341" s="227"/>
      <c r="AM341" s="56"/>
      <c r="AN341" s="228"/>
    </row>
    <row r="342" spans="1:40" ht="15.75" customHeight="1">
      <c r="A342" s="53"/>
      <c r="B342" s="56"/>
      <c r="D342" s="56"/>
      <c r="M342" s="57"/>
      <c r="O342" s="58"/>
      <c r="T342" s="57"/>
      <c r="U342" s="54"/>
      <c r="W342" s="219"/>
      <c r="X342" s="219"/>
      <c r="Y342" s="219"/>
      <c r="Z342" s="219"/>
      <c r="AA342" s="219"/>
      <c r="AB342" s="219"/>
      <c r="AC342" s="219"/>
      <c r="AD342" s="6"/>
      <c r="AE342" s="219"/>
      <c r="AF342" s="219"/>
      <c r="AG342" s="219"/>
      <c r="AH342" s="6"/>
      <c r="AI342" s="219"/>
      <c r="AJ342" s="219"/>
      <c r="AL342" s="227"/>
      <c r="AM342" s="56"/>
      <c r="AN342" s="228"/>
    </row>
    <row r="343" spans="1:40" ht="15.75" customHeight="1">
      <c r="A343" s="53"/>
      <c r="B343" s="56"/>
      <c r="D343" s="56"/>
      <c r="M343" s="57"/>
      <c r="O343" s="58"/>
      <c r="T343" s="57"/>
      <c r="U343" s="54"/>
      <c r="W343" s="219"/>
      <c r="X343" s="219"/>
      <c r="Y343" s="219"/>
      <c r="Z343" s="219"/>
      <c r="AA343" s="219"/>
      <c r="AB343" s="219"/>
      <c r="AC343" s="219"/>
      <c r="AD343" s="6"/>
      <c r="AE343" s="219"/>
      <c r="AF343" s="219"/>
      <c r="AG343" s="219"/>
      <c r="AH343" s="6"/>
      <c r="AI343" s="219"/>
      <c r="AJ343" s="219"/>
      <c r="AL343" s="227"/>
      <c r="AM343" s="56"/>
      <c r="AN343" s="228"/>
    </row>
    <row r="344" spans="1:40" ht="15.75" customHeight="1">
      <c r="A344" s="53"/>
      <c r="B344" s="56"/>
      <c r="D344" s="56"/>
      <c r="M344" s="57"/>
      <c r="O344" s="58"/>
      <c r="T344" s="57"/>
      <c r="U344" s="54"/>
      <c r="W344" s="219"/>
      <c r="X344" s="219"/>
      <c r="Y344" s="219"/>
      <c r="Z344" s="219"/>
      <c r="AA344" s="219"/>
      <c r="AB344" s="219"/>
      <c r="AC344" s="219"/>
      <c r="AD344" s="6"/>
      <c r="AE344" s="219"/>
      <c r="AF344" s="219"/>
      <c r="AG344" s="219"/>
      <c r="AH344" s="6"/>
      <c r="AI344" s="219"/>
      <c r="AJ344" s="219"/>
      <c r="AL344" s="227"/>
      <c r="AM344" s="56"/>
      <c r="AN344" s="228"/>
    </row>
    <row r="345" spans="1:40" ht="15.75" customHeight="1">
      <c r="A345" s="53"/>
      <c r="B345" s="56"/>
      <c r="D345" s="56"/>
      <c r="M345" s="57"/>
      <c r="O345" s="58"/>
      <c r="T345" s="57"/>
      <c r="U345" s="54"/>
      <c r="W345" s="219"/>
      <c r="X345" s="219"/>
      <c r="Y345" s="219"/>
      <c r="Z345" s="219"/>
      <c r="AA345" s="219"/>
      <c r="AB345" s="219"/>
      <c r="AC345" s="219"/>
      <c r="AD345" s="6"/>
      <c r="AE345" s="219"/>
      <c r="AF345" s="219"/>
      <c r="AG345" s="219"/>
      <c r="AH345" s="6"/>
      <c r="AI345" s="219"/>
      <c r="AJ345" s="219"/>
      <c r="AL345" s="227"/>
      <c r="AM345" s="56"/>
      <c r="AN345" s="228"/>
    </row>
    <row r="346" spans="1:40" ht="15.75" customHeight="1">
      <c r="A346" s="53"/>
      <c r="B346" s="56"/>
      <c r="D346" s="56"/>
      <c r="M346" s="57"/>
      <c r="O346" s="58"/>
      <c r="T346" s="57"/>
      <c r="U346" s="54"/>
      <c r="W346" s="219"/>
      <c r="X346" s="219"/>
      <c r="Y346" s="219"/>
      <c r="Z346" s="219"/>
      <c r="AA346" s="219"/>
      <c r="AB346" s="219"/>
      <c r="AC346" s="219"/>
      <c r="AD346" s="6"/>
      <c r="AE346" s="219"/>
      <c r="AF346" s="219"/>
      <c r="AG346" s="219"/>
      <c r="AH346" s="6"/>
      <c r="AI346" s="219"/>
      <c r="AJ346" s="219"/>
      <c r="AL346" s="227"/>
      <c r="AM346" s="56"/>
      <c r="AN346" s="228"/>
    </row>
    <row r="347" spans="1:40" ht="15.75" customHeight="1">
      <c r="A347" s="53"/>
      <c r="B347" s="56"/>
      <c r="D347" s="56"/>
      <c r="M347" s="57"/>
      <c r="O347" s="58"/>
      <c r="T347" s="57"/>
      <c r="U347" s="54"/>
      <c r="W347" s="219"/>
      <c r="X347" s="219"/>
      <c r="Y347" s="219"/>
      <c r="Z347" s="219"/>
      <c r="AA347" s="219"/>
      <c r="AB347" s="219"/>
      <c r="AC347" s="219"/>
      <c r="AD347" s="6"/>
      <c r="AE347" s="219"/>
      <c r="AF347" s="219"/>
      <c r="AG347" s="219"/>
      <c r="AH347" s="6"/>
      <c r="AI347" s="219"/>
      <c r="AJ347" s="219"/>
      <c r="AL347" s="227"/>
      <c r="AM347" s="56"/>
      <c r="AN347" s="228"/>
    </row>
    <row r="348" spans="1:40" ht="15.75" customHeight="1">
      <c r="A348" s="53"/>
      <c r="B348" s="56"/>
      <c r="D348" s="56"/>
      <c r="M348" s="57"/>
      <c r="O348" s="58"/>
      <c r="T348" s="57"/>
      <c r="U348" s="54"/>
      <c r="W348" s="219"/>
      <c r="X348" s="219"/>
      <c r="Y348" s="219"/>
      <c r="Z348" s="219"/>
      <c r="AA348" s="219"/>
      <c r="AB348" s="219"/>
      <c r="AC348" s="219"/>
      <c r="AD348" s="6"/>
      <c r="AE348" s="219"/>
      <c r="AF348" s="219"/>
      <c r="AG348" s="219"/>
      <c r="AH348" s="6"/>
      <c r="AI348" s="219"/>
      <c r="AJ348" s="219"/>
      <c r="AL348" s="227"/>
      <c r="AM348" s="56"/>
      <c r="AN348" s="228"/>
    </row>
    <row r="349" spans="1:40" ht="15.75" customHeight="1">
      <c r="A349" s="53"/>
      <c r="B349" s="56"/>
      <c r="D349" s="56"/>
      <c r="M349" s="57"/>
      <c r="O349" s="58"/>
      <c r="T349" s="57"/>
      <c r="U349" s="54"/>
      <c r="W349" s="219"/>
      <c r="X349" s="219"/>
      <c r="Y349" s="219"/>
      <c r="Z349" s="219"/>
      <c r="AA349" s="219"/>
      <c r="AB349" s="219"/>
      <c r="AC349" s="219"/>
      <c r="AD349" s="6"/>
      <c r="AE349" s="219"/>
      <c r="AF349" s="219"/>
      <c r="AG349" s="219"/>
      <c r="AH349" s="6"/>
      <c r="AI349" s="219"/>
      <c r="AJ349" s="219"/>
      <c r="AL349" s="227"/>
      <c r="AM349" s="56"/>
      <c r="AN349" s="228"/>
    </row>
    <row r="350" spans="1:40" ht="15.75" customHeight="1">
      <c r="A350" s="53"/>
      <c r="B350" s="56"/>
      <c r="D350" s="56"/>
      <c r="M350" s="57"/>
      <c r="O350" s="58"/>
      <c r="T350" s="57"/>
      <c r="U350" s="54"/>
      <c r="W350" s="219"/>
      <c r="X350" s="219"/>
      <c r="Y350" s="219"/>
      <c r="Z350" s="219"/>
      <c r="AA350" s="219"/>
      <c r="AB350" s="219"/>
      <c r="AC350" s="219"/>
      <c r="AD350" s="6"/>
      <c r="AE350" s="219"/>
      <c r="AF350" s="219"/>
      <c r="AG350" s="219"/>
      <c r="AH350" s="6"/>
      <c r="AI350" s="219"/>
      <c r="AJ350" s="219"/>
      <c r="AL350" s="227"/>
      <c r="AM350" s="56"/>
      <c r="AN350" s="228"/>
    </row>
    <row r="351" spans="1:40" ht="15.75" customHeight="1">
      <c r="A351" s="53"/>
      <c r="B351" s="56"/>
      <c r="D351" s="56"/>
      <c r="M351" s="57"/>
      <c r="O351" s="58"/>
      <c r="T351" s="57"/>
      <c r="U351" s="54"/>
      <c r="W351" s="219"/>
      <c r="X351" s="219"/>
      <c r="Y351" s="219"/>
      <c r="Z351" s="219"/>
      <c r="AA351" s="219"/>
      <c r="AB351" s="219"/>
      <c r="AC351" s="219"/>
      <c r="AD351" s="6"/>
      <c r="AE351" s="219"/>
      <c r="AF351" s="219"/>
      <c r="AG351" s="219"/>
      <c r="AH351" s="6"/>
      <c r="AI351" s="219"/>
      <c r="AJ351" s="219"/>
      <c r="AL351" s="227"/>
      <c r="AM351" s="56"/>
      <c r="AN351" s="228"/>
    </row>
    <row r="352" spans="1:40" ht="15.75" customHeight="1">
      <c r="A352" s="53"/>
      <c r="B352" s="56"/>
      <c r="D352" s="56"/>
      <c r="M352" s="57"/>
      <c r="O352" s="58"/>
      <c r="T352" s="57"/>
      <c r="U352" s="54"/>
      <c r="W352" s="219"/>
      <c r="X352" s="219"/>
      <c r="Y352" s="219"/>
      <c r="Z352" s="219"/>
      <c r="AA352" s="219"/>
      <c r="AB352" s="219"/>
      <c r="AC352" s="219"/>
      <c r="AD352" s="6"/>
      <c r="AE352" s="219"/>
      <c r="AF352" s="219"/>
      <c r="AG352" s="219"/>
      <c r="AH352" s="6"/>
      <c r="AI352" s="219"/>
      <c r="AJ352" s="219"/>
      <c r="AL352" s="227"/>
      <c r="AM352" s="56"/>
      <c r="AN352" s="228"/>
    </row>
    <row r="353" spans="1:40" ht="15.75" customHeight="1">
      <c r="A353" s="53"/>
      <c r="B353" s="56"/>
      <c r="D353" s="56"/>
      <c r="M353" s="57"/>
      <c r="O353" s="58"/>
      <c r="T353" s="57"/>
      <c r="U353" s="54"/>
      <c r="W353" s="219"/>
      <c r="X353" s="219"/>
      <c r="Y353" s="219"/>
      <c r="Z353" s="219"/>
      <c r="AA353" s="219"/>
      <c r="AB353" s="219"/>
      <c r="AC353" s="219"/>
      <c r="AD353" s="6"/>
      <c r="AE353" s="219"/>
      <c r="AF353" s="219"/>
      <c r="AG353" s="219"/>
      <c r="AH353" s="6"/>
      <c r="AI353" s="219"/>
      <c r="AJ353" s="219"/>
      <c r="AL353" s="227"/>
      <c r="AM353" s="56"/>
      <c r="AN353" s="228"/>
    </row>
    <row r="354" spans="1:40" ht="15.75" customHeight="1">
      <c r="A354" s="53"/>
      <c r="B354" s="56"/>
      <c r="D354" s="56"/>
      <c r="M354" s="57"/>
      <c r="O354" s="58"/>
      <c r="T354" s="57"/>
      <c r="U354" s="54"/>
      <c r="W354" s="219"/>
      <c r="X354" s="219"/>
      <c r="Y354" s="219"/>
      <c r="Z354" s="219"/>
      <c r="AA354" s="219"/>
      <c r="AB354" s="219"/>
      <c r="AC354" s="219"/>
      <c r="AD354" s="6"/>
      <c r="AE354" s="219"/>
      <c r="AF354" s="219"/>
      <c r="AG354" s="219"/>
      <c r="AH354" s="6"/>
      <c r="AI354" s="219"/>
      <c r="AJ354" s="219"/>
      <c r="AL354" s="227"/>
      <c r="AM354" s="56"/>
      <c r="AN354" s="228"/>
    </row>
    <row r="355" spans="1:40" ht="15.75" customHeight="1">
      <c r="A355" s="53"/>
      <c r="B355" s="56"/>
      <c r="D355" s="56"/>
      <c r="M355" s="57"/>
      <c r="O355" s="58"/>
      <c r="T355" s="57"/>
      <c r="U355" s="54"/>
      <c r="W355" s="219"/>
      <c r="X355" s="219"/>
      <c r="Y355" s="219"/>
      <c r="Z355" s="219"/>
      <c r="AA355" s="219"/>
      <c r="AB355" s="219"/>
      <c r="AC355" s="219"/>
      <c r="AD355" s="6"/>
      <c r="AE355" s="219"/>
      <c r="AF355" s="219"/>
      <c r="AG355" s="219"/>
      <c r="AH355" s="6"/>
      <c r="AI355" s="219"/>
      <c r="AJ355" s="219"/>
      <c r="AL355" s="227"/>
      <c r="AM355" s="56"/>
      <c r="AN355" s="228"/>
    </row>
    <row r="356" spans="1:40" ht="15.75" customHeight="1">
      <c r="A356" s="53"/>
      <c r="B356" s="56"/>
      <c r="D356" s="56"/>
      <c r="M356" s="57"/>
      <c r="O356" s="58"/>
      <c r="T356" s="57"/>
      <c r="U356" s="54"/>
      <c r="W356" s="219"/>
      <c r="X356" s="219"/>
      <c r="Y356" s="219"/>
      <c r="Z356" s="219"/>
      <c r="AA356" s="219"/>
      <c r="AB356" s="219"/>
      <c r="AC356" s="219"/>
      <c r="AD356" s="6"/>
      <c r="AE356" s="219"/>
      <c r="AF356" s="219"/>
      <c r="AG356" s="219"/>
      <c r="AH356" s="6"/>
      <c r="AI356" s="219"/>
      <c r="AJ356" s="219"/>
      <c r="AL356" s="227"/>
      <c r="AM356" s="56"/>
      <c r="AN356" s="228"/>
    </row>
    <row r="357" spans="1:40" ht="15.75" customHeight="1">
      <c r="A357" s="53"/>
      <c r="B357" s="56"/>
      <c r="D357" s="56"/>
      <c r="M357" s="57"/>
      <c r="O357" s="58"/>
      <c r="T357" s="57"/>
      <c r="U357" s="54"/>
      <c r="W357" s="219"/>
      <c r="X357" s="219"/>
      <c r="Y357" s="219"/>
      <c r="Z357" s="219"/>
      <c r="AA357" s="219"/>
      <c r="AB357" s="219"/>
      <c r="AC357" s="219"/>
      <c r="AD357" s="6"/>
      <c r="AE357" s="219"/>
      <c r="AF357" s="219"/>
      <c r="AG357" s="219"/>
      <c r="AH357" s="6"/>
      <c r="AI357" s="219"/>
      <c r="AJ357" s="219"/>
      <c r="AL357" s="227"/>
      <c r="AM357" s="56"/>
      <c r="AN357" s="228"/>
    </row>
    <row r="358" spans="1:40" ht="15.75" customHeight="1">
      <c r="A358" s="53"/>
      <c r="B358" s="56"/>
      <c r="D358" s="56"/>
      <c r="M358" s="57"/>
      <c r="O358" s="58"/>
      <c r="T358" s="57"/>
      <c r="U358" s="54"/>
      <c r="W358" s="219"/>
      <c r="X358" s="219"/>
      <c r="Y358" s="219"/>
      <c r="Z358" s="219"/>
      <c r="AA358" s="219"/>
      <c r="AB358" s="219"/>
      <c r="AC358" s="219"/>
      <c r="AD358" s="6"/>
      <c r="AE358" s="219"/>
      <c r="AF358" s="219"/>
      <c r="AG358" s="219"/>
      <c r="AH358" s="6"/>
      <c r="AI358" s="219"/>
      <c r="AJ358" s="219"/>
      <c r="AL358" s="227"/>
      <c r="AM358" s="56"/>
      <c r="AN358" s="228"/>
    </row>
    <row r="359" spans="1:40" ht="15.75" customHeight="1">
      <c r="A359" s="53"/>
      <c r="B359" s="56"/>
      <c r="D359" s="56"/>
      <c r="M359" s="57"/>
      <c r="O359" s="58"/>
      <c r="T359" s="57"/>
      <c r="U359" s="54"/>
      <c r="W359" s="219"/>
      <c r="X359" s="219"/>
      <c r="Y359" s="219"/>
      <c r="Z359" s="219"/>
      <c r="AA359" s="219"/>
      <c r="AB359" s="219"/>
      <c r="AC359" s="219"/>
      <c r="AD359" s="6"/>
      <c r="AE359" s="219"/>
      <c r="AF359" s="219"/>
      <c r="AG359" s="219"/>
      <c r="AH359" s="6"/>
      <c r="AI359" s="219"/>
      <c r="AJ359" s="219"/>
      <c r="AL359" s="227"/>
      <c r="AM359" s="56"/>
      <c r="AN359" s="228"/>
    </row>
    <row r="360" spans="1:40" ht="15.75" customHeight="1">
      <c r="A360" s="53"/>
      <c r="B360" s="56"/>
      <c r="D360" s="56"/>
      <c r="M360" s="57"/>
      <c r="O360" s="58"/>
      <c r="T360" s="57"/>
      <c r="U360" s="54"/>
      <c r="W360" s="219"/>
      <c r="X360" s="219"/>
      <c r="Y360" s="219"/>
      <c r="Z360" s="219"/>
      <c r="AA360" s="219"/>
      <c r="AB360" s="219"/>
      <c r="AC360" s="219"/>
      <c r="AD360" s="6"/>
      <c r="AE360" s="219"/>
      <c r="AF360" s="219"/>
      <c r="AG360" s="219"/>
      <c r="AH360" s="6"/>
      <c r="AI360" s="219"/>
      <c r="AJ360" s="219"/>
      <c r="AL360" s="227"/>
      <c r="AM360" s="56"/>
      <c r="AN360" s="228"/>
    </row>
    <row r="361" spans="1:40" ht="15.75" customHeight="1">
      <c r="A361" s="53"/>
      <c r="B361" s="56"/>
      <c r="D361" s="56"/>
      <c r="M361" s="57"/>
      <c r="O361" s="58"/>
      <c r="T361" s="57"/>
      <c r="U361" s="54"/>
      <c r="W361" s="219"/>
      <c r="X361" s="219"/>
      <c r="Y361" s="219"/>
      <c r="Z361" s="219"/>
      <c r="AA361" s="219"/>
      <c r="AB361" s="219"/>
      <c r="AC361" s="219"/>
      <c r="AD361" s="6"/>
      <c r="AE361" s="219"/>
      <c r="AF361" s="219"/>
      <c r="AG361" s="219"/>
      <c r="AH361" s="6"/>
      <c r="AI361" s="219"/>
      <c r="AJ361" s="219"/>
      <c r="AL361" s="227"/>
      <c r="AM361" s="56"/>
      <c r="AN361" s="228"/>
    </row>
    <row r="362" spans="1:40" ht="15.75" customHeight="1">
      <c r="A362" s="53"/>
      <c r="B362" s="56"/>
      <c r="D362" s="56"/>
      <c r="M362" s="57"/>
      <c r="O362" s="58"/>
      <c r="T362" s="57"/>
      <c r="U362" s="54"/>
      <c r="W362" s="219"/>
      <c r="X362" s="219"/>
      <c r="Y362" s="219"/>
      <c r="Z362" s="219"/>
      <c r="AA362" s="219"/>
      <c r="AB362" s="219"/>
      <c r="AC362" s="219"/>
      <c r="AD362" s="6"/>
      <c r="AE362" s="219"/>
      <c r="AF362" s="219"/>
      <c r="AG362" s="219"/>
      <c r="AH362" s="6"/>
      <c r="AI362" s="219"/>
      <c r="AJ362" s="219"/>
      <c r="AL362" s="227"/>
      <c r="AM362" s="56"/>
      <c r="AN362" s="228"/>
    </row>
    <row r="363" spans="1:40" ht="15.75" customHeight="1">
      <c r="A363" s="53"/>
      <c r="B363" s="56"/>
      <c r="D363" s="56"/>
      <c r="M363" s="57"/>
      <c r="O363" s="58"/>
      <c r="T363" s="57"/>
      <c r="U363" s="54"/>
      <c r="W363" s="219"/>
      <c r="X363" s="219"/>
      <c r="Y363" s="219"/>
      <c r="Z363" s="219"/>
      <c r="AA363" s="219"/>
      <c r="AB363" s="219"/>
      <c r="AC363" s="219"/>
      <c r="AD363" s="6"/>
      <c r="AE363" s="219"/>
      <c r="AF363" s="219"/>
      <c r="AG363" s="219"/>
      <c r="AH363" s="6"/>
      <c r="AI363" s="219"/>
      <c r="AJ363" s="219"/>
      <c r="AL363" s="227"/>
      <c r="AM363" s="56"/>
      <c r="AN363" s="228"/>
    </row>
    <row r="364" spans="1:40" ht="15.75" customHeight="1">
      <c r="A364" s="53"/>
      <c r="B364" s="56"/>
      <c r="D364" s="56"/>
      <c r="M364" s="57"/>
      <c r="O364" s="58"/>
      <c r="T364" s="57"/>
      <c r="U364" s="54"/>
      <c r="W364" s="219"/>
      <c r="X364" s="219"/>
      <c r="Y364" s="219"/>
      <c r="Z364" s="219"/>
      <c r="AA364" s="219"/>
      <c r="AB364" s="219"/>
      <c r="AC364" s="219"/>
      <c r="AD364" s="6"/>
      <c r="AE364" s="219"/>
      <c r="AF364" s="219"/>
      <c r="AG364" s="219"/>
      <c r="AH364" s="6"/>
      <c r="AI364" s="219"/>
      <c r="AJ364" s="219"/>
      <c r="AL364" s="227"/>
      <c r="AM364" s="56"/>
      <c r="AN364" s="228"/>
    </row>
    <row r="365" spans="1:40" ht="15.75" customHeight="1">
      <c r="A365" s="53"/>
      <c r="B365" s="56"/>
      <c r="D365" s="56"/>
      <c r="M365" s="57"/>
      <c r="O365" s="58"/>
      <c r="T365" s="57"/>
      <c r="U365" s="54"/>
      <c r="W365" s="219"/>
      <c r="X365" s="219"/>
      <c r="Y365" s="219"/>
      <c r="Z365" s="219"/>
      <c r="AA365" s="219"/>
      <c r="AB365" s="219"/>
      <c r="AC365" s="219"/>
      <c r="AD365" s="6"/>
      <c r="AE365" s="219"/>
      <c r="AF365" s="219"/>
      <c r="AG365" s="219"/>
      <c r="AH365" s="6"/>
      <c r="AI365" s="219"/>
      <c r="AJ365" s="219"/>
      <c r="AL365" s="227"/>
      <c r="AM365" s="56"/>
      <c r="AN365" s="228"/>
    </row>
    <row r="366" spans="1:40" ht="15.75" customHeight="1">
      <c r="A366" s="53"/>
      <c r="B366" s="56"/>
      <c r="D366" s="56"/>
      <c r="M366" s="57"/>
      <c r="O366" s="58"/>
      <c r="T366" s="57"/>
      <c r="U366" s="54"/>
      <c r="W366" s="219"/>
      <c r="X366" s="219"/>
      <c r="Y366" s="219"/>
      <c r="Z366" s="219"/>
      <c r="AA366" s="219"/>
      <c r="AB366" s="219"/>
      <c r="AC366" s="219"/>
      <c r="AD366" s="6"/>
      <c r="AE366" s="219"/>
      <c r="AF366" s="219"/>
      <c r="AG366" s="219"/>
      <c r="AH366" s="6"/>
      <c r="AI366" s="219"/>
      <c r="AJ366" s="219"/>
      <c r="AL366" s="227"/>
      <c r="AM366" s="56"/>
      <c r="AN366" s="228"/>
    </row>
    <row r="367" spans="1:40" ht="15.75" customHeight="1">
      <c r="A367" s="53"/>
      <c r="B367" s="56"/>
      <c r="D367" s="56"/>
      <c r="M367" s="57"/>
      <c r="O367" s="58"/>
      <c r="T367" s="57"/>
      <c r="U367" s="54"/>
      <c r="W367" s="219"/>
      <c r="X367" s="219"/>
      <c r="Y367" s="219"/>
      <c r="Z367" s="219"/>
      <c r="AA367" s="219"/>
      <c r="AB367" s="219"/>
      <c r="AC367" s="219"/>
      <c r="AD367" s="6"/>
      <c r="AE367" s="219"/>
      <c r="AF367" s="219"/>
      <c r="AG367" s="219"/>
      <c r="AH367" s="6"/>
      <c r="AI367" s="219"/>
      <c r="AJ367" s="219"/>
      <c r="AL367" s="227"/>
      <c r="AM367" s="56"/>
      <c r="AN367" s="228"/>
    </row>
    <row r="368" spans="1:40" ht="15.75" customHeight="1">
      <c r="A368" s="53"/>
      <c r="B368" s="56"/>
      <c r="D368" s="56"/>
      <c r="M368" s="57"/>
      <c r="O368" s="58"/>
      <c r="T368" s="57"/>
      <c r="U368" s="54"/>
      <c r="W368" s="219"/>
      <c r="X368" s="219"/>
      <c r="Y368" s="219"/>
      <c r="Z368" s="219"/>
      <c r="AA368" s="219"/>
      <c r="AB368" s="219"/>
      <c r="AC368" s="219"/>
      <c r="AD368" s="6"/>
      <c r="AE368" s="219"/>
      <c r="AF368" s="219"/>
      <c r="AG368" s="219"/>
      <c r="AH368" s="6"/>
      <c r="AI368" s="219"/>
      <c r="AJ368" s="219"/>
      <c r="AL368" s="227"/>
      <c r="AM368" s="56"/>
      <c r="AN368" s="228"/>
    </row>
    <row r="369" spans="1:40" ht="15.75" customHeight="1">
      <c r="A369" s="53"/>
      <c r="B369" s="56"/>
      <c r="D369" s="56"/>
      <c r="M369" s="57"/>
      <c r="O369" s="58"/>
      <c r="T369" s="57"/>
      <c r="U369" s="54"/>
      <c r="W369" s="219"/>
      <c r="X369" s="219"/>
      <c r="Y369" s="219"/>
      <c r="Z369" s="219"/>
      <c r="AA369" s="219"/>
      <c r="AB369" s="219"/>
      <c r="AC369" s="219"/>
      <c r="AD369" s="6"/>
      <c r="AE369" s="219"/>
      <c r="AF369" s="219"/>
      <c r="AG369" s="219"/>
      <c r="AH369" s="6"/>
      <c r="AI369" s="219"/>
      <c r="AJ369" s="219"/>
      <c r="AL369" s="227"/>
      <c r="AM369" s="56"/>
      <c r="AN369" s="228"/>
    </row>
    <row r="370" spans="1:40" ht="15.75" customHeight="1">
      <c r="A370" s="53"/>
      <c r="B370" s="56"/>
      <c r="D370" s="56"/>
      <c r="M370" s="57"/>
      <c r="O370" s="58"/>
      <c r="T370" s="57"/>
      <c r="U370" s="54"/>
      <c r="W370" s="219"/>
      <c r="X370" s="219"/>
      <c r="Y370" s="219"/>
      <c r="Z370" s="219"/>
      <c r="AA370" s="219"/>
      <c r="AB370" s="219"/>
      <c r="AC370" s="219"/>
      <c r="AD370" s="6"/>
      <c r="AE370" s="219"/>
      <c r="AF370" s="219"/>
      <c r="AG370" s="219"/>
      <c r="AH370" s="6"/>
      <c r="AI370" s="219"/>
      <c r="AJ370" s="219"/>
      <c r="AL370" s="227"/>
      <c r="AM370" s="56"/>
      <c r="AN370" s="228"/>
    </row>
    <row r="371" spans="1:40" ht="15.75" customHeight="1">
      <c r="A371" s="53"/>
      <c r="B371" s="56"/>
      <c r="D371" s="56"/>
      <c r="M371" s="57"/>
      <c r="O371" s="58"/>
      <c r="T371" s="57"/>
      <c r="U371" s="54"/>
      <c r="W371" s="219"/>
      <c r="X371" s="219"/>
      <c r="Y371" s="219"/>
      <c r="Z371" s="219"/>
      <c r="AA371" s="219"/>
      <c r="AB371" s="219"/>
      <c r="AC371" s="219"/>
      <c r="AD371" s="6"/>
      <c r="AE371" s="219"/>
      <c r="AF371" s="219"/>
      <c r="AG371" s="219"/>
      <c r="AH371" s="6"/>
      <c r="AI371" s="219"/>
      <c r="AJ371" s="219"/>
      <c r="AL371" s="227"/>
      <c r="AM371" s="56"/>
      <c r="AN371" s="228"/>
    </row>
    <row r="372" spans="1:40" ht="15.75" customHeight="1">
      <c r="A372" s="53"/>
      <c r="B372" s="56"/>
      <c r="D372" s="56"/>
      <c r="M372" s="57"/>
      <c r="O372" s="58"/>
      <c r="T372" s="57"/>
      <c r="U372" s="54"/>
      <c r="W372" s="219"/>
      <c r="X372" s="219"/>
      <c r="Y372" s="219"/>
      <c r="Z372" s="219"/>
      <c r="AA372" s="219"/>
      <c r="AB372" s="219"/>
      <c r="AC372" s="219"/>
      <c r="AD372" s="6"/>
      <c r="AE372" s="219"/>
      <c r="AF372" s="219"/>
      <c r="AG372" s="219"/>
      <c r="AH372" s="6"/>
      <c r="AI372" s="219"/>
      <c r="AJ372" s="219"/>
      <c r="AL372" s="227"/>
      <c r="AM372" s="56"/>
      <c r="AN372" s="228"/>
    </row>
    <row r="373" spans="1:40" ht="15.75" customHeight="1">
      <c r="A373" s="53"/>
      <c r="B373" s="56"/>
      <c r="D373" s="56"/>
      <c r="M373" s="57"/>
      <c r="O373" s="58"/>
      <c r="T373" s="57"/>
      <c r="U373" s="54"/>
      <c r="W373" s="219"/>
      <c r="X373" s="219"/>
      <c r="Y373" s="219"/>
      <c r="Z373" s="219"/>
      <c r="AA373" s="219"/>
      <c r="AB373" s="219"/>
      <c r="AC373" s="219"/>
      <c r="AD373" s="6"/>
      <c r="AE373" s="219"/>
      <c r="AF373" s="219"/>
      <c r="AG373" s="219"/>
      <c r="AH373" s="6"/>
      <c r="AI373" s="219"/>
      <c r="AJ373" s="219"/>
      <c r="AL373" s="227"/>
      <c r="AM373" s="56"/>
      <c r="AN373" s="228"/>
    </row>
    <row r="374" spans="1:40" ht="15.75" customHeight="1">
      <c r="A374" s="53"/>
      <c r="B374" s="56"/>
      <c r="D374" s="56"/>
      <c r="M374" s="57"/>
      <c r="O374" s="58"/>
      <c r="T374" s="57"/>
      <c r="U374" s="54"/>
      <c r="W374" s="219"/>
      <c r="X374" s="219"/>
      <c r="Y374" s="219"/>
      <c r="Z374" s="219"/>
      <c r="AA374" s="219"/>
      <c r="AB374" s="219"/>
      <c r="AC374" s="219"/>
      <c r="AD374" s="6"/>
      <c r="AE374" s="219"/>
      <c r="AF374" s="219"/>
      <c r="AG374" s="219"/>
      <c r="AH374" s="6"/>
      <c r="AI374" s="219"/>
      <c r="AJ374" s="219"/>
      <c r="AL374" s="227"/>
      <c r="AM374" s="56"/>
      <c r="AN374" s="228"/>
    </row>
    <row r="375" spans="1:40" ht="15.75" customHeight="1">
      <c r="A375" s="53"/>
      <c r="B375" s="56"/>
      <c r="D375" s="56"/>
      <c r="M375" s="57"/>
      <c r="O375" s="58"/>
      <c r="T375" s="57"/>
      <c r="U375" s="54"/>
      <c r="W375" s="219"/>
      <c r="X375" s="219"/>
      <c r="Y375" s="219"/>
      <c r="Z375" s="219"/>
      <c r="AA375" s="219"/>
      <c r="AB375" s="219"/>
      <c r="AC375" s="219"/>
      <c r="AD375" s="6"/>
      <c r="AE375" s="219"/>
      <c r="AF375" s="219"/>
      <c r="AG375" s="219"/>
      <c r="AH375" s="6"/>
      <c r="AI375" s="219"/>
      <c r="AJ375" s="219"/>
      <c r="AL375" s="227"/>
      <c r="AM375" s="56"/>
      <c r="AN375" s="228"/>
    </row>
    <row r="376" spans="1:40" ht="15.75" customHeight="1">
      <c r="A376" s="53"/>
      <c r="B376" s="56"/>
      <c r="D376" s="56"/>
      <c r="M376" s="57"/>
      <c r="O376" s="58"/>
      <c r="T376" s="57"/>
      <c r="U376" s="54"/>
      <c r="W376" s="219"/>
      <c r="X376" s="219"/>
      <c r="Y376" s="219"/>
      <c r="Z376" s="219"/>
      <c r="AA376" s="219"/>
      <c r="AB376" s="219"/>
      <c r="AC376" s="219"/>
      <c r="AD376" s="6"/>
      <c r="AE376" s="219"/>
      <c r="AF376" s="219"/>
      <c r="AG376" s="219"/>
      <c r="AH376" s="6"/>
      <c r="AI376" s="219"/>
      <c r="AJ376" s="219"/>
      <c r="AL376" s="227"/>
      <c r="AM376" s="56"/>
      <c r="AN376" s="228"/>
    </row>
    <row r="377" spans="1:40" ht="15.75" customHeight="1">
      <c r="A377" s="53"/>
      <c r="B377" s="56"/>
      <c r="D377" s="56"/>
      <c r="M377" s="57"/>
      <c r="O377" s="58"/>
      <c r="T377" s="57"/>
      <c r="U377" s="54"/>
      <c r="W377" s="219"/>
      <c r="X377" s="219"/>
      <c r="Y377" s="219"/>
      <c r="Z377" s="219"/>
      <c r="AA377" s="219"/>
      <c r="AB377" s="219"/>
      <c r="AC377" s="219"/>
      <c r="AD377" s="6"/>
      <c r="AE377" s="219"/>
      <c r="AF377" s="219"/>
      <c r="AG377" s="219"/>
      <c r="AH377" s="6"/>
      <c r="AI377" s="219"/>
      <c r="AJ377" s="219"/>
      <c r="AL377" s="227"/>
      <c r="AM377" s="56"/>
      <c r="AN377" s="228"/>
    </row>
    <row r="378" spans="1:40" ht="15.75" customHeight="1">
      <c r="A378" s="53"/>
      <c r="B378" s="56"/>
      <c r="D378" s="56"/>
      <c r="M378" s="57"/>
      <c r="O378" s="58"/>
      <c r="T378" s="57"/>
      <c r="U378" s="54"/>
      <c r="W378" s="219"/>
      <c r="X378" s="219"/>
      <c r="Y378" s="219"/>
      <c r="Z378" s="219"/>
      <c r="AA378" s="219"/>
      <c r="AB378" s="219"/>
      <c r="AC378" s="219"/>
      <c r="AD378" s="6"/>
      <c r="AE378" s="219"/>
      <c r="AF378" s="219"/>
      <c r="AG378" s="219"/>
      <c r="AH378" s="6"/>
      <c r="AI378" s="219"/>
      <c r="AJ378" s="219"/>
      <c r="AL378" s="227"/>
      <c r="AM378" s="56"/>
      <c r="AN378" s="228"/>
    </row>
    <row r="379" spans="1:40" ht="15.75" customHeight="1">
      <c r="A379" s="53"/>
      <c r="B379" s="56"/>
      <c r="D379" s="56"/>
      <c r="M379" s="57"/>
      <c r="O379" s="58"/>
      <c r="T379" s="57"/>
      <c r="U379" s="54"/>
      <c r="W379" s="219"/>
      <c r="X379" s="219"/>
      <c r="Y379" s="219"/>
      <c r="Z379" s="219"/>
      <c r="AA379" s="219"/>
      <c r="AB379" s="219"/>
      <c r="AC379" s="219"/>
      <c r="AD379" s="6"/>
      <c r="AE379" s="219"/>
      <c r="AF379" s="219"/>
      <c r="AG379" s="219"/>
      <c r="AH379" s="6"/>
      <c r="AI379" s="219"/>
      <c r="AJ379" s="219"/>
      <c r="AL379" s="227"/>
      <c r="AM379" s="56"/>
      <c r="AN379" s="228"/>
    </row>
    <row r="380" spans="1:40" ht="15.75" customHeight="1">
      <c r="A380" s="53"/>
      <c r="B380" s="56"/>
      <c r="D380" s="56"/>
      <c r="M380" s="57"/>
      <c r="O380" s="58"/>
      <c r="T380" s="57"/>
      <c r="U380" s="54"/>
      <c r="W380" s="219"/>
      <c r="X380" s="219"/>
      <c r="Y380" s="219"/>
      <c r="Z380" s="219"/>
      <c r="AA380" s="219"/>
      <c r="AB380" s="219"/>
      <c r="AC380" s="219"/>
      <c r="AD380" s="6"/>
      <c r="AE380" s="219"/>
      <c r="AF380" s="219"/>
      <c r="AG380" s="219"/>
      <c r="AH380" s="6"/>
      <c r="AI380" s="219"/>
      <c r="AJ380" s="219"/>
      <c r="AL380" s="227"/>
      <c r="AM380" s="56"/>
      <c r="AN380" s="228"/>
    </row>
    <row r="381" spans="1:40" ht="15.75" customHeight="1">
      <c r="A381" s="53"/>
      <c r="B381" s="56"/>
      <c r="D381" s="56"/>
      <c r="M381" s="57"/>
      <c r="O381" s="58"/>
      <c r="T381" s="57"/>
      <c r="U381" s="54"/>
      <c r="W381" s="219"/>
      <c r="X381" s="219"/>
      <c r="Y381" s="219"/>
      <c r="Z381" s="219"/>
      <c r="AA381" s="219"/>
      <c r="AB381" s="219"/>
      <c r="AC381" s="219"/>
      <c r="AD381" s="6"/>
      <c r="AE381" s="219"/>
      <c r="AF381" s="219"/>
      <c r="AG381" s="219"/>
      <c r="AH381" s="6"/>
      <c r="AI381" s="219"/>
      <c r="AJ381" s="219"/>
      <c r="AL381" s="227"/>
      <c r="AM381" s="56"/>
      <c r="AN381" s="228"/>
    </row>
    <row r="382" spans="1:40" ht="15.75" customHeight="1">
      <c r="A382" s="53"/>
      <c r="B382" s="56"/>
      <c r="D382" s="56"/>
      <c r="M382" s="57"/>
      <c r="O382" s="58"/>
      <c r="T382" s="57"/>
      <c r="U382" s="54"/>
      <c r="W382" s="219"/>
      <c r="X382" s="219"/>
      <c r="Y382" s="219"/>
      <c r="Z382" s="219"/>
      <c r="AA382" s="219"/>
      <c r="AB382" s="219"/>
      <c r="AC382" s="219"/>
      <c r="AD382" s="6"/>
      <c r="AE382" s="219"/>
      <c r="AF382" s="219"/>
      <c r="AG382" s="219"/>
      <c r="AH382" s="6"/>
      <c r="AI382" s="219"/>
      <c r="AJ382" s="219"/>
      <c r="AL382" s="227"/>
      <c r="AM382" s="56"/>
      <c r="AN382" s="228"/>
    </row>
    <row r="383" spans="1:40" ht="15.75" customHeight="1">
      <c r="A383" s="53"/>
      <c r="B383" s="56"/>
      <c r="D383" s="56"/>
      <c r="M383" s="57"/>
      <c r="O383" s="58"/>
      <c r="T383" s="57"/>
      <c r="U383" s="54"/>
      <c r="W383" s="219"/>
      <c r="X383" s="219"/>
      <c r="Y383" s="219"/>
      <c r="Z383" s="219"/>
      <c r="AA383" s="219"/>
      <c r="AB383" s="219"/>
      <c r="AC383" s="219"/>
      <c r="AD383" s="6"/>
      <c r="AE383" s="219"/>
      <c r="AF383" s="219"/>
      <c r="AG383" s="219"/>
      <c r="AH383" s="6"/>
      <c r="AI383" s="219"/>
      <c r="AJ383" s="219"/>
      <c r="AL383" s="227"/>
      <c r="AM383" s="56"/>
      <c r="AN383" s="228"/>
    </row>
    <row r="384" spans="1:40" ht="15.75" customHeight="1">
      <c r="A384" s="53"/>
      <c r="B384" s="56"/>
      <c r="D384" s="56"/>
      <c r="M384" s="57"/>
      <c r="O384" s="58"/>
      <c r="T384" s="57"/>
      <c r="U384" s="54"/>
      <c r="W384" s="219"/>
      <c r="X384" s="219"/>
      <c r="Y384" s="219"/>
      <c r="Z384" s="219"/>
      <c r="AA384" s="219"/>
      <c r="AB384" s="219"/>
      <c r="AC384" s="219"/>
      <c r="AD384" s="6"/>
      <c r="AE384" s="219"/>
      <c r="AF384" s="219"/>
      <c r="AG384" s="219"/>
      <c r="AH384" s="6"/>
      <c r="AI384" s="219"/>
      <c r="AJ384" s="219"/>
      <c r="AL384" s="227"/>
      <c r="AM384" s="56"/>
      <c r="AN384" s="228"/>
    </row>
    <row r="385" spans="1:40" ht="15.75" customHeight="1">
      <c r="A385" s="53"/>
      <c r="B385" s="56"/>
      <c r="D385" s="56"/>
      <c r="M385" s="57"/>
      <c r="O385" s="58"/>
      <c r="T385" s="57"/>
      <c r="U385" s="54"/>
      <c r="W385" s="219"/>
      <c r="X385" s="219"/>
      <c r="Y385" s="219"/>
      <c r="Z385" s="219"/>
      <c r="AA385" s="219"/>
      <c r="AB385" s="219"/>
      <c r="AC385" s="219"/>
      <c r="AD385" s="6"/>
      <c r="AE385" s="219"/>
      <c r="AF385" s="219"/>
      <c r="AG385" s="219"/>
      <c r="AH385" s="6"/>
      <c r="AI385" s="219"/>
      <c r="AJ385" s="219"/>
      <c r="AL385" s="227"/>
      <c r="AM385" s="56"/>
      <c r="AN385" s="228"/>
    </row>
    <row r="386" spans="1:40" ht="15.75" customHeight="1">
      <c r="A386" s="53"/>
      <c r="B386" s="56"/>
      <c r="D386" s="56"/>
      <c r="M386" s="57"/>
      <c r="O386" s="58"/>
      <c r="T386" s="57"/>
      <c r="U386" s="54"/>
      <c r="W386" s="219"/>
      <c r="X386" s="219"/>
      <c r="Y386" s="219"/>
      <c r="Z386" s="219"/>
      <c r="AA386" s="219"/>
      <c r="AB386" s="219"/>
      <c r="AC386" s="219"/>
      <c r="AD386" s="6"/>
      <c r="AE386" s="219"/>
      <c r="AF386" s="219"/>
      <c r="AG386" s="219"/>
      <c r="AH386" s="6"/>
      <c r="AI386" s="219"/>
      <c r="AJ386" s="219"/>
      <c r="AL386" s="227"/>
      <c r="AM386" s="56"/>
      <c r="AN386" s="228"/>
    </row>
    <row r="387" spans="1:40" ht="15.75" customHeight="1">
      <c r="A387" s="53"/>
      <c r="B387" s="56"/>
      <c r="D387" s="56"/>
      <c r="M387" s="57"/>
      <c r="O387" s="58"/>
      <c r="T387" s="57"/>
      <c r="U387" s="54"/>
      <c r="W387" s="219"/>
      <c r="X387" s="219"/>
      <c r="Y387" s="219"/>
      <c r="Z387" s="219"/>
      <c r="AA387" s="219"/>
      <c r="AB387" s="219"/>
      <c r="AC387" s="219"/>
      <c r="AD387" s="6"/>
      <c r="AE387" s="219"/>
      <c r="AF387" s="219"/>
      <c r="AG387" s="219"/>
      <c r="AH387" s="6"/>
      <c r="AI387" s="219"/>
      <c r="AJ387" s="219"/>
      <c r="AL387" s="227"/>
      <c r="AM387" s="56"/>
      <c r="AN387" s="228"/>
    </row>
    <row r="388" spans="1:40" ht="15.75" customHeight="1">
      <c r="A388" s="53"/>
      <c r="B388" s="56"/>
      <c r="D388" s="56"/>
      <c r="M388" s="57"/>
      <c r="O388" s="58"/>
      <c r="T388" s="57"/>
      <c r="U388" s="54"/>
      <c r="W388" s="219"/>
      <c r="X388" s="219"/>
      <c r="Y388" s="219"/>
      <c r="Z388" s="219"/>
      <c r="AA388" s="219"/>
      <c r="AB388" s="219"/>
      <c r="AC388" s="219"/>
      <c r="AD388" s="6"/>
      <c r="AE388" s="219"/>
      <c r="AF388" s="219"/>
      <c r="AG388" s="219"/>
      <c r="AH388" s="6"/>
      <c r="AI388" s="219"/>
      <c r="AJ388" s="219"/>
      <c r="AL388" s="227"/>
      <c r="AM388" s="56"/>
      <c r="AN388" s="228"/>
    </row>
    <row r="389" spans="1:40" ht="15.75" customHeight="1">
      <c r="A389" s="53"/>
      <c r="B389" s="56"/>
      <c r="D389" s="56"/>
      <c r="M389" s="57"/>
      <c r="O389" s="58"/>
      <c r="T389" s="57"/>
      <c r="U389" s="54"/>
      <c r="W389" s="219"/>
      <c r="X389" s="219"/>
      <c r="Y389" s="219"/>
      <c r="Z389" s="219"/>
      <c r="AA389" s="219"/>
      <c r="AB389" s="219"/>
      <c r="AC389" s="219"/>
      <c r="AD389" s="6"/>
      <c r="AE389" s="219"/>
      <c r="AF389" s="219"/>
      <c r="AG389" s="219"/>
      <c r="AH389" s="6"/>
      <c r="AI389" s="219"/>
      <c r="AJ389" s="219"/>
      <c r="AL389" s="227"/>
      <c r="AM389" s="56"/>
      <c r="AN389" s="228"/>
    </row>
    <row r="390" spans="1:40" ht="15.75" customHeight="1">
      <c r="A390" s="53"/>
      <c r="B390" s="56"/>
      <c r="D390" s="56"/>
      <c r="M390" s="57"/>
      <c r="O390" s="58"/>
      <c r="T390" s="57"/>
      <c r="U390" s="54"/>
      <c r="W390" s="219"/>
      <c r="X390" s="219"/>
      <c r="Y390" s="219"/>
      <c r="Z390" s="219"/>
      <c r="AA390" s="219"/>
      <c r="AB390" s="219"/>
      <c r="AC390" s="219"/>
      <c r="AD390" s="6"/>
      <c r="AE390" s="219"/>
      <c r="AF390" s="219"/>
      <c r="AG390" s="219"/>
      <c r="AH390" s="6"/>
      <c r="AI390" s="219"/>
      <c r="AJ390" s="219"/>
      <c r="AL390" s="227"/>
      <c r="AM390" s="56"/>
      <c r="AN390" s="228"/>
    </row>
    <row r="391" spans="1:40" ht="15.75" customHeight="1">
      <c r="A391" s="53"/>
      <c r="B391" s="56"/>
      <c r="D391" s="56"/>
      <c r="M391" s="57"/>
      <c r="O391" s="58"/>
      <c r="T391" s="57"/>
      <c r="U391" s="54"/>
      <c r="W391" s="219"/>
      <c r="X391" s="219"/>
      <c r="Y391" s="219"/>
      <c r="Z391" s="219"/>
      <c r="AA391" s="219"/>
      <c r="AB391" s="219"/>
      <c r="AC391" s="219"/>
      <c r="AD391" s="6"/>
      <c r="AE391" s="219"/>
      <c r="AF391" s="219"/>
      <c r="AG391" s="219"/>
      <c r="AH391" s="6"/>
      <c r="AI391" s="219"/>
      <c r="AJ391" s="219"/>
      <c r="AL391" s="227"/>
      <c r="AM391" s="56"/>
      <c r="AN391" s="228"/>
    </row>
    <row r="392" spans="1:40" ht="15.75" customHeight="1">
      <c r="A392" s="53"/>
      <c r="B392" s="56"/>
      <c r="D392" s="56"/>
      <c r="M392" s="57"/>
      <c r="O392" s="58"/>
      <c r="T392" s="57"/>
      <c r="U392" s="54"/>
      <c r="W392" s="219"/>
      <c r="X392" s="219"/>
      <c r="Y392" s="219"/>
      <c r="Z392" s="219"/>
      <c r="AA392" s="219"/>
      <c r="AB392" s="219"/>
      <c r="AC392" s="219"/>
      <c r="AD392" s="6"/>
      <c r="AE392" s="219"/>
      <c r="AF392" s="219"/>
      <c r="AG392" s="219"/>
      <c r="AH392" s="6"/>
      <c r="AI392" s="219"/>
      <c r="AJ392" s="219"/>
      <c r="AL392" s="227"/>
      <c r="AM392" s="56"/>
      <c r="AN392" s="228"/>
    </row>
    <row r="393" spans="1:40" ht="15.75" customHeight="1">
      <c r="A393" s="53"/>
      <c r="B393" s="56"/>
      <c r="D393" s="56"/>
      <c r="M393" s="57"/>
      <c r="O393" s="58"/>
      <c r="T393" s="57"/>
      <c r="U393" s="54"/>
      <c r="W393" s="219"/>
      <c r="X393" s="219"/>
      <c r="Y393" s="219"/>
      <c r="Z393" s="219"/>
      <c r="AA393" s="219"/>
      <c r="AB393" s="219"/>
      <c r="AC393" s="219"/>
      <c r="AD393" s="6"/>
      <c r="AE393" s="219"/>
      <c r="AF393" s="219"/>
      <c r="AG393" s="219"/>
      <c r="AH393" s="6"/>
      <c r="AI393" s="219"/>
      <c r="AJ393" s="219"/>
      <c r="AL393" s="227"/>
      <c r="AM393" s="56"/>
      <c r="AN393" s="228"/>
    </row>
    <row r="394" spans="1:40" ht="15.75" customHeight="1">
      <c r="A394" s="53"/>
      <c r="B394" s="56"/>
      <c r="D394" s="56"/>
      <c r="M394" s="57"/>
      <c r="O394" s="58"/>
      <c r="T394" s="57"/>
      <c r="U394" s="54"/>
      <c r="W394" s="219"/>
      <c r="X394" s="219"/>
      <c r="Y394" s="219"/>
      <c r="Z394" s="219"/>
      <c r="AA394" s="219"/>
      <c r="AB394" s="219"/>
      <c r="AC394" s="219"/>
      <c r="AD394" s="6"/>
      <c r="AE394" s="219"/>
      <c r="AF394" s="219"/>
      <c r="AG394" s="219"/>
      <c r="AH394" s="6"/>
      <c r="AI394" s="219"/>
      <c r="AJ394" s="219"/>
      <c r="AL394" s="227"/>
      <c r="AM394" s="56"/>
      <c r="AN394" s="228"/>
    </row>
    <row r="395" spans="1:40" ht="15.75" customHeight="1">
      <c r="A395" s="53"/>
      <c r="B395" s="56"/>
      <c r="D395" s="56"/>
      <c r="M395" s="57"/>
      <c r="O395" s="58"/>
      <c r="T395" s="57"/>
      <c r="U395" s="54"/>
      <c r="W395" s="219"/>
      <c r="X395" s="219"/>
      <c r="Y395" s="219"/>
      <c r="Z395" s="219"/>
      <c r="AA395" s="219"/>
      <c r="AB395" s="219"/>
      <c r="AC395" s="219"/>
      <c r="AD395" s="6"/>
      <c r="AE395" s="219"/>
      <c r="AF395" s="219"/>
      <c r="AG395" s="219"/>
      <c r="AH395" s="6"/>
      <c r="AI395" s="219"/>
      <c r="AJ395" s="219"/>
      <c r="AL395" s="227"/>
      <c r="AM395" s="56"/>
      <c r="AN395" s="228"/>
    </row>
    <row r="396" spans="1:40" ht="15.75" customHeight="1">
      <c r="A396" s="53"/>
      <c r="B396" s="56"/>
      <c r="D396" s="56"/>
      <c r="M396" s="57"/>
      <c r="O396" s="58"/>
      <c r="T396" s="57"/>
      <c r="U396" s="54"/>
      <c r="W396" s="219"/>
      <c r="X396" s="219"/>
      <c r="Y396" s="219"/>
      <c r="Z396" s="219"/>
      <c r="AA396" s="219"/>
      <c r="AB396" s="219"/>
      <c r="AC396" s="219"/>
      <c r="AD396" s="6"/>
      <c r="AE396" s="219"/>
      <c r="AF396" s="219"/>
      <c r="AG396" s="219"/>
      <c r="AH396" s="6"/>
      <c r="AI396" s="219"/>
      <c r="AJ396" s="219"/>
      <c r="AL396" s="227"/>
      <c r="AM396" s="56"/>
      <c r="AN396" s="228"/>
    </row>
    <row r="397" spans="1:40" ht="15.75" customHeight="1">
      <c r="A397" s="53"/>
      <c r="B397" s="56"/>
      <c r="D397" s="56"/>
      <c r="M397" s="57"/>
      <c r="O397" s="58"/>
      <c r="T397" s="57"/>
      <c r="U397" s="54"/>
      <c r="W397" s="219"/>
      <c r="X397" s="219"/>
      <c r="Y397" s="219"/>
      <c r="Z397" s="219"/>
      <c r="AA397" s="219"/>
      <c r="AB397" s="219"/>
      <c r="AC397" s="219"/>
      <c r="AD397" s="6"/>
      <c r="AE397" s="219"/>
      <c r="AF397" s="219"/>
      <c r="AG397" s="219"/>
      <c r="AH397" s="6"/>
      <c r="AI397" s="219"/>
      <c r="AJ397" s="219"/>
      <c r="AL397" s="227"/>
      <c r="AM397" s="56"/>
      <c r="AN397" s="228"/>
    </row>
    <row r="398" spans="1:40" ht="15.75" customHeight="1">
      <c r="A398" s="53"/>
      <c r="B398" s="56"/>
      <c r="D398" s="56"/>
      <c r="M398" s="57"/>
      <c r="O398" s="58"/>
      <c r="T398" s="57"/>
      <c r="U398" s="54"/>
      <c r="W398" s="219"/>
      <c r="X398" s="219"/>
      <c r="Y398" s="219"/>
      <c r="Z398" s="219"/>
      <c r="AA398" s="219"/>
      <c r="AB398" s="219"/>
      <c r="AC398" s="219"/>
      <c r="AD398" s="6"/>
      <c r="AE398" s="219"/>
      <c r="AF398" s="219"/>
      <c r="AG398" s="219"/>
      <c r="AH398" s="6"/>
      <c r="AI398" s="219"/>
      <c r="AJ398" s="219"/>
      <c r="AL398" s="227"/>
      <c r="AM398" s="56"/>
      <c r="AN398" s="228"/>
    </row>
    <row r="399" spans="1:40" ht="15.75" customHeight="1">
      <c r="A399" s="53"/>
      <c r="B399" s="56"/>
      <c r="D399" s="56"/>
      <c r="M399" s="57"/>
      <c r="O399" s="58"/>
      <c r="T399" s="57"/>
      <c r="U399" s="54"/>
      <c r="W399" s="219"/>
      <c r="X399" s="219"/>
      <c r="Y399" s="219"/>
      <c r="Z399" s="219"/>
      <c r="AA399" s="219"/>
      <c r="AB399" s="219"/>
      <c r="AC399" s="219"/>
      <c r="AD399" s="6"/>
      <c r="AE399" s="219"/>
      <c r="AF399" s="219"/>
      <c r="AG399" s="219"/>
      <c r="AH399" s="6"/>
      <c r="AI399" s="219"/>
      <c r="AJ399" s="219"/>
      <c r="AL399" s="227"/>
      <c r="AM399" s="56"/>
      <c r="AN399" s="228"/>
    </row>
    <row r="400" spans="1:40" ht="15.75" customHeight="1">
      <c r="A400" s="53"/>
      <c r="B400" s="56"/>
      <c r="D400" s="56"/>
      <c r="M400" s="57"/>
      <c r="O400" s="58"/>
      <c r="T400" s="57"/>
      <c r="U400" s="54"/>
      <c r="W400" s="219"/>
      <c r="X400" s="219"/>
      <c r="Y400" s="219"/>
      <c r="Z400" s="219"/>
      <c r="AA400" s="219"/>
      <c r="AB400" s="219"/>
      <c r="AC400" s="219"/>
      <c r="AD400" s="6"/>
      <c r="AE400" s="219"/>
      <c r="AF400" s="219"/>
      <c r="AG400" s="219"/>
      <c r="AH400" s="6"/>
      <c r="AI400" s="219"/>
      <c r="AJ400" s="219"/>
      <c r="AL400" s="227"/>
      <c r="AM400" s="56"/>
      <c r="AN400" s="228"/>
    </row>
    <row r="401" spans="1:40" ht="15.75" customHeight="1">
      <c r="A401" s="53"/>
      <c r="B401" s="56"/>
      <c r="D401" s="56"/>
      <c r="M401" s="57"/>
      <c r="O401" s="58"/>
      <c r="T401" s="57"/>
      <c r="U401" s="54"/>
      <c r="W401" s="219"/>
      <c r="X401" s="219"/>
      <c r="Y401" s="219"/>
      <c r="Z401" s="219"/>
      <c r="AA401" s="219"/>
      <c r="AB401" s="219"/>
      <c r="AC401" s="219"/>
      <c r="AD401" s="6"/>
      <c r="AE401" s="219"/>
      <c r="AF401" s="219"/>
      <c r="AG401" s="219"/>
      <c r="AH401" s="6"/>
      <c r="AI401" s="219"/>
      <c r="AJ401" s="219"/>
      <c r="AL401" s="227"/>
      <c r="AM401" s="56"/>
      <c r="AN401" s="228"/>
    </row>
    <row r="402" spans="1:40" ht="15.75" customHeight="1">
      <c r="A402" s="53"/>
      <c r="B402" s="56"/>
      <c r="D402" s="56"/>
      <c r="M402" s="57"/>
      <c r="O402" s="58"/>
      <c r="T402" s="57"/>
      <c r="U402" s="54"/>
      <c r="W402" s="219"/>
      <c r="X402" s="219"/>
      <c r="Y402" s="219"/>
      <c r="Z402" s="219"/>
      <c r="AA402" s="219"/>
      <c r="AB402" s="219"/>
      <c r="AC402" s="219"/>
      <c r="AD402" s="6"/>
      <c r="AE402" s="219"/>
      <c r="AF402" s="219"/>
      <c r="AG402" s="219"/>
      <c r="AH402" s="6"/>
      <c r="AI402" s="219"/>
      <c r="AJ402" s="219"/>
      <c r="AL402" s="227"/>
      <c r="AM402" s="56"/>
      <c r="AN402" s="228"/>
    </row>
    <row r="403" spans="1:40" ht="15.75" customHeight="1">
      <c r="A403" s="53"/>
      <c r="B403" s="56"/>
      <c r="D403" s="56"/>
      <c r="M403" s="57"/>
      <c r="O403" s="58"/>
      <c r="T403" s="57"/>
      <c r="U403" s="54"/>
      <c r="W403" s="219"/>
      <c r="X403" s="219"/>
      <c r="Y403" s="219"/>
      <c r="Z403" s="219"/>
      <c r="AA403" s="219"/>
      <c r="AB403" s="219"/>
      <c r="AC403" s="219"/>
      <c r="AD403" s="6"/>
      <c r="AE403" s="219"/>
      <c r="AF403" s="219"/>
      <c r="AG403" s="219"/>
      <c r="AH403" s="6"/>
      <c r="AI403" s="219"/>
      <c r="AJ403" s="219"/>
      <c r="AL403" s="227"/>
      <c r="AM403" s="56"/>
      <c r="AN403" s="228"/>
    </row>
    <row r="404" spans="1:40" ht="15.75" customHeight="1">
      <c r="A404" s="53"/>
      <c r="B404" s="56"/>
      <c r="D404" s="56"/>
      <c r="M404" s="57"/>
      <c r="O404" s="58"/>
      <c r="T404" s="57"/>
      <c r="U404" s="54"/>
      <c r="W404" s="219"/>
      <c r="X404" s="219"/>
      <c r="Y404" s="219"/>
      <c r="Z404" s="219"/>
      <c r="AA404" s="219"/>
      <c r="AB404" s="219"/>
      <c r="AC404" s="219"/>
      <c r="AD404" s="6"/>
      <c r="AE404" s="219"/>
      <c r="AF404" s="219"/>
      <c r="AG404" s="219"/>
      <c r="AH404" s="6"/>
      <c r="AI404" s="219"/>
      <c r="AJ404" s="219"/>
      <c r="AL404" s="227"/>
      <c r="AM404" s="56"/>
      <c r="AN404" s="228"/>
    </row>
    <row r="405" spans="1:40" ht="15.75" customHeight="1">
      <c r="A405" s="53"/>
      <c r="B405" s="56"/>
      <c r="D405" s="56"/>
      <c r="M405" s="57"/>
      <c r="O405" s="58"/>
      <c r="T405" s="57"/>
      <c r="U405" s="54"/>
      <c r="W405" s="219"/>
      <c r="X405" s="219"/>
      <c r="Y405" s="219"/>
      <c r="Z405" s="219"/>
      <c r="AA405" s="219"/>
      <c r="AB405" s="219"/>
      <c r="AC405" s="219"/>
      <c r="AD405" s="6"/>
      <c r="AE405" s="219"/>
      <c r="AF405" s="219"/>
      <c r="AG405" s="219"/>
      <c r="AH405" s="6"/>
      <c r="AI405" s="219"/>
      <c r="AJ405" s="219"/>
      <c r="AL405" s="227"/>
      <c r="AM405" s="56"/>
      <c r="AN405" s="228"/>
    </row>
    <row r="406" spans="1:40" ht="15.75" customHeight="1">
      <c r="A406" s="53"/>
      <c r="B406" s="56"/>
      <c r="D406" s="56"/>
      <c r="M406" s="57"/>
      <c r="O406" s="58"/>
      <c r="T406" s="57"/>
      <c r="U406" s="54"/>
      <c r="W406" s="219"/>
      <c r="X406" s="219"/>
      <c r="Y406" s="219"/>
      <c r="Z406" s="219"/>
      <c r="AA406" s="219"/>
      <c r="AB406" s="219"/>
      <c r="AC406" s="219"/>
      <c r="AD406" s="6"/>
      <c r="AE406" s="219"/>
      <c r="AF406" s="219"/>
      <c r="AG406" s="219"/>
      <c r="AH406" s="6"/>
      <c r="AI406" s="219"/>
      <c r="AJ406" s="219"/>
      <c r="AL406" s="227"/>
      <c r="AM406" s="56"/>
      <c r="AN406" s="228"/>
    </row>
    <row r="407" spans="1:40" ht="15.75" customHeight="1">
      <c r="A407" s="53"/>
      <c r="B407" s="56"/>
      <c r="D407" s="56"/>
      <c r="M407" s="57"/>
      <c r="O407" s="58"/>
      <c r="T407" s="57"/>
      <c r="U407" s="54"/>
      <c r="W407" s="219"/>
      <c r="X407" s="219"/>
      <c r="Y407" s="219"/>
      <c r="Z407" s="219"/>
      <c r="AA407" s="219"/>
      <c r="AB407" s="219"/>
      <c r="AC407" s="219"/>
      <c r="AD407" s="6"/>
      <c r="AE407" s="219"/>
      <c r="AF407" s="219"/>
      <c r="AG407" s="219"/>
      <c r="AH407" s="6"/>
      <c r="AI407" s="219"/>
      <c r="AJ407" s="219"/>
      <c r="AL407" s="227"/>
      <c r="AM407" s="56"/>
      <c r="AN407" s="228"/>
    </row>
    <row r="408" spans="1:40" ht="15.75" customHeight="1">
      <c r="A408" s="53"/>
      <c r="B408" s="56"/>
      <c r="D408" s="56"/>
      <c r="M408" s="57"/>
      <c r="O408" s="58"/>
      <c r="T408" s="57"/>
      <c r="U408" s="54"/>
      <c r="W408" s="219"/>
      <c r="X408" s="219"/>
      <c r="Y408" s="219"/>
      <c r="Z408" s="219"/>
      <c r="AA408" s="219"/>
      <c r="AB408" s="219"/>
      <c r="AC408" s="219"/>
      <c r="AD408" s="6"/>
      <c r="AE408" s="219"/>
      <c r="AF408" s="219"/>
      <c r="AG408" s="219"/>
      <c r="AH408" s="6"/>
      <c r="AI408" s="219"/>
      <c r="AJ408" s="219"/>
      <c r="AL408" s="227"/>
      <c r="AM408" s="56"/>
      <c r="AN408" s="228"/>
    </row>
    <row r="409" spans="1:40" ht="15.75" customHeight="1">
      <c r="A409" s="53"/>
      <c r="B409" s="56"/>
      <c r="D409" s="56"/>
      <c r="M409" s="57"/>
      <c r="O409" s="58"/>
      <c r="T409" s="57"/>
      <c r="U409" s="54"/>
      <c r="W409" s="219"/>
      <c r="X409" s="219"/>
      <c r="Y409" s="219"/>
      <c r="Z409" s="219"/>
      <c r="AA409" s="219"/>
      <c r="AB409" s="219"/>
      <c r="AC409" s="219"/>
      <c r="AD409" s="6"/>
      <c r="AE409" s="219"/>
      <c r="AF409" s="219"/>
      <c r="AG409" s="219"/>
      <c r="AH409" s="6"/>
      <c r="AI409" s="219"/>
      <c r="AJ409" s="219"/>
      <c r="AL409" s="227"/>
      <c r="AM409" s="56"/>
      <c r="AN409" s="228"/>
    </row>
    <row r="410" spans="1:40" ht="15.75" customHeight="1">
      <c r="A410" s="53"/>
      <c r="B410" s="56"/>
      <c r="D410" s="56"/>
      <c r="M410" s="57"/>
      <c r="O410" s="58"/>
      <c r="T410" s="57"/>
      <c r="U410" s="54"/>
      <c r="W410" s="219"/>
      <c r="X410" s="219"/>
      <c r="Y410" s="219"/>
      <c r="Z410" s="219"/>
      <c r="AA410" s="219"/>
      <c r="AB410" s="219"/>
      <c r="AC410" s="219"/>
      <c r="AD410" s="6"/>
      <c r="AE410" s="219"/>
      <c r="AF410" s="219"/>
      <c r="AG410" s="219"/>
      <c r="AH410" s="6"/>
      <c r="AI410" s="219"/>
      <c r="AJ410" s="219"/>
      <c r="AL410" s="227"/>
      <c r="AM410" s="56"/>
      <c r="AN410" s="228"/>
    </row>
    <row r="411" spans="1:40" ht="15.75" customHeight="1">
      <c r="A411" s="53"/>
      <c r="B411" s="56"/>
      <c r="D411" s="56"/>
      <c r="M411" s="57"/>
      <c r="O411" s="58"/>
      <c r="T411" s="57"/>
      <c r="U411" s="54"/>
      <c r="W411" s="219"/>
      <c r="X411" s="219"/>
      <c r="Y411" s="219"/>
      <c r="Z411" s="219"/>
      <c r="AA411" s="219"/>
      <c r="AB411" s="219"/>
      <c r="AC411" s="219"/>
      <c r="AD411" s="6"/>
      <c r="AE411" s="219"/>
      <c r="AF411" s="219"/>
      <c r="AG411" s="219"/>
      <c r="AH411" s="6"/>
      <c r="AI411" s="219"/>
      <c r="AJ411" s="219"/>
      <c r="AL411" s="227"/>
      <c r="AM411" s="56"/>
      <c r="AN411" s="228"/>
    </row>
    <row r="412" spans="1:40" ht="15.75" customHeight="1">
      <c r="A412" s="53"/>
      <c r="B412" s="56"/>
      <c r="D412" s="56"/>
      <c r="M412" s="57"/>
      <c r="O412" s="58"/>
      <c r="T412" s="57"/>
      <c r="U412" s="54"/>
      <c r="W412" s="219"/>
      <c r="X412" s="219"/>
      <c r="Y412" s="219"/>
      <c r="Z412" s="219"/>
      <c r="AA412" s="219"/>
      <c r="AB412" s="219"/>
      <c r="AC412" s="219"/>
      <c r="AD412" s="6"/>
      <c r="AE412" s="219"/>
      <c r="AF412" s="219"/>
      <c r="AG412" s="219"/>
      <c r="AH412" s="6"/>
      <c r="AI412" s="219"/>
      <c r="AJ412" s="219"/>
      <c r="AL412" s="227"/>
      <c r="AM412" s="56"/>
      <c r="AN412" s="228"/>
    </row>
    <row r="413" spans="1:40" ht="15.75" customHeight="1">
      <c r="A413" s="53"/>
      <c r="B413" s="56"/>
      <c r="D413" s="56"/>
      <c r="M413" s="57"/>
      <c r="O413" s="58"/>
      <c r="T413" s="57"/>
      <c r="U413" s="54"/>
      <c r="W413" s="219"/>
      <c r="X413" s="219"/>
      <c r="Y413" s="219"/>
      <c r="Z413" s="219"/>
      <c r="AA413" s="219"/>
      <c r="AB413" s="219"/>
      <c r="AC413" s="219"/>
      <c r="AD413" s="6"/>
      <c r="AE413" s="219"/>
      <c r="AF413" s="219"/>
      <c r="AG413" s="219"/>
      <c r="AH413" s="6"/>
      <c r="AI413" s="219"/>
      <c r="AJ413" s="219"/>
      <c r="AL413" s="227"/>
      <c r="AM413" s="56"/>
      <c r="AN413" s="228"/>
    </row>
    <row r="414" spans="1:40" ht="15.75" customHeight="1">
      <c r="A414" s="53"/>
      <c r="B414" s="56"/>
      <c r="D414" s="56"/>
      <c r="M414" s="57"/>
      <c r="O414" s="58"/>
      <c r="T414" s="57"/>
      <c r="U414" s="54"/>
      <c r="W414" s="219"/>
      <c r="X414" s="219"/>
      <c r="Y414" s="219"/>
      <c r="Z414" s="219"/>
      <c r="AA414" s="219"/>
      <c r="AB414" s="219"/>
      <c r="AC414" s="219"/>
      <c r="AD414" s="6"/>
      <c r="AE414" s="219"/>
      <c r="AF414" s="219"/>
      <c r="AG414" s="219"/>
      <c r="AH414" s="6"/>
      <c r="AI414" s="219"/>
      <c r="AJ414" s="219"/>
      <c r="AL414" s="227"/>
      <c r="AM414" s="56"/>
      <c r="AN414" s="228"/>
    </row>
    <row r="415" spans="1:40" ht="15.75" customHeight="1">
      <c r="A415" s="53"/>
      <c r="B415" s="56"/>
      <c r="D415" s="56"/>
      <c r="M415" s="57"/>
      <c r="O415" s="58"/>
      <c r="T415" s="57"/>
      <c r="U415" s="54"/>
      <c r="W415" s="219"/>
      <c r="X415" s="219"/>
      <c r="Y415" s="219"/>
      <c r="Z415" s="219"/>
      <c r="AA415" s="219"/>
      <c r="AB415" s="219"/>
      <c r="AC415" s="219"/>
      <c r="AD415" s="6"/>
      <c r="AE415" s="219"/>
      <c r="AF415" s="219"/>
      <c r="AG415" s="219"/>
      <c r="AH415" s="6"/>
      <c r="AI415" s="219"/>
      <c r="AJ415" s="219"/>
      <c r="AL415" s="227"/>
      <c r="AM415" s="56"/>
      <c r="AN415" s="228"/>
    </row>
    <row r="416" spans="1:40" ht="15.75" customHeight="1">
      <c r="A416" s="53"/>
      <c r="B416" s="56"/>
      <c r="D416" s="56"/>
      <c r="M416" s="57"/>
      <c r="O416" s="58"/>
      <c r="T416" s="57"/>
      <c r="U416" s="54"/>
      <c r="W416" s="219"/>
      <c r="X416" s="219"/>
      <c r="Y416" s="219"/>
      <c r="Z416" s="219"/>
      <c r="AA416" s="219"/>
      <c r="AB416" s="219"/>
      <c r="AC416" s="219"/>
      <c r="AD416" s="6"/>
      <c r="AE416" s="219"/>
      <c r="AF416" s="219"/>
      <c r="AG416" s="219"/>
      <c r="AH416" s="6"/>
      <c r="AI416" s="219"/>
      <c r="AJ416" s="219"/>
      <c r="AL416" s="227"/>
      <c r="AM416" s="56"/>
      <c r="AN416" s="228"/>
    </row>
    <row r="417" spans="1:40" ht="15.75" customHeight="1">
      <c r="A417" s="53"/>
      <c r="B417" s="56"/>
      <c r="D417" s="56"/>
      <c r="M417" s="57"/>
      <c r="O417" s="58"/>
      <c r="T417" s="57"/>
      <c r="U417" s="54"/>
      <c r="W417" s="219"/>
      <c r="X417" s="219"/>
      <c r="Y417" s="219"/>
      <c r="Z417" s="219"/>
      <c r="AA417" s="219"/>
      <c r="AB417" s="219"/>
      <c r="AC417" s="219"/>
      <c r="AD417" s="6"/>
      <c r="AE417" s="219"/>
      <c r="AF417" s="219"/>
      <c r="AG417" s="219"/>
      <c r="AH417" s="6"/>
      <c r="AI417" s="219"/>
      <c r="AJ417" s="219"/>
      <c r="AL417" s="227"/>
      <c r="AM417" s="56"/>
      <c r="AN417" s="228"/>
    </row>
    <row r="418" spans="1:40" ht="15.75" customHeight="1">
      <c r="A418" s="53"/>
      <c r="B418" s="56"/>
      <c r="D418" s="56"/>
      <c r="M418" s="57"/>
      <c r="O418" s="58"/>
      <c r="T418" s="57"/>
      <c r="U418" s="54"/>
      <c r="W418" s="219"/>
      <c r="X418" s="219"/>
      <c r="Y418" s="219"/>
      <c r="Z418" s="219"/>
      <c r="AA418" s="219"/>
      <c r="AB418" s="219"/>
      <c r="AC418" s="219"/>
      <c r="AD418" s="6"/>
      <c r="AE418" s="219"/>
      <c r="AF418" s="219"/>
      <c r="AG418" s="219"/>
      <c r="AH418" s="6"/>
      <c r="AI418" s="219"/>
      <c r="AJ418" s="219"/>
      <c r="AL418" s="227"/>
      <c r="AM418" s="56"/>
      <c r="AN418" s="228"/>
    </row>
    <row r="419" spans="1:40" ht="15.75" customHeight="1">
      <c r="A419" s="53"/>
      <c r="B419" s="56"/>
      <c r="D419" s="56"/>
      <c r="M419" s="57"/>
      <c r="O419" s="58"/>
      <c r="T419" s="57"/>
      <c r="U419" s="54"/>
      <c r="W419" s="219"/>
      <c r="X419" s="219"/>
      <c r="Y419" s="219"/>
      <c r="Z419" s="219"/>
      <c r="AA419" s="219"/>
      <c r="AB419" s="219"/>
      <c r="AC419" s="219"/>
      <c r="AD419" s="6"/>
      <c r="AE419" s="219"/>
      <c r="AF419" s="219"/>
      <c r="AG419" s="219"/>
      <c r="AH419" s="6"/>
      <c r="AI419" s="219"/>
      <c r="AJ419" s="219"/>
      <c r="AL419" s="227"/>
      <c r="AM419" s="56"/>
      <c r="AN419" s="228"/>
    </row>
    <row r="420" spans="1:40" ht="15.75" customHeight="1">
      <c r="A420" s="53"/>
      <c r="B420" s="56"/>
      <c r="D420" s="56"/>
      <c r="M420" s="57"/>
      <c r="O420" s="58"/>
      <c r="T420" s="57"/>
      <c r="U420" s="54"/>
      <c r="W420" s="219"/>
      <c r="X420" s="219"/>
      <c r="Y420" s="219"/>
      <c r="Z420" s="219"/>
      <c r="AA420" s="219"/>
      <c r="AB420" s="219"/>
      <c r="AC420" s="219"/>
      <c r="AD420" s="6"/>
      <c r="AE420" s="219"/>
      <c r="AF420" s="219"/>
      <c r="AG420" s="219"/>
      <c r="AH420" s="6"/>
      <c r="AI420" s="219"/>
      <c r="AJ420" s="219"/>
      <c r="AL420" s="227"/>
      <c r="AM420" s="56"/>
      <c r="AN420" s="228"/>
    </row>
    <row r="421" spans="1:40" ht="15.75" customHeight="1">
      <c r="A421" s="53"/>
      <c r="B421" s="56"/>
      <c r="D421" s="56"/>
      <c r="M421" s="57"/>
      <c r="O421" s="58"/>
      <c r="T421" s="57"/>
      <c r="U421" s="54"/>
      <c r="W421" s="219"/>
      <c r="X421" s="219"/>
      <c r="Y421" s="219"/>
      <c r="Z421" s="219"/>
      <c r="AA421" s="219"/>
      <c r="AB421" s="219"/>
      <c r="AC421" s="219"/>
      <c r="AD421" s="6"/>
      <c r="AE421" s="219"/>
      <c r="AF421" s="219"/>
      <c r="AG421" s="219"/>
      <c r="AH421" s="6"/>
      <c r="AI421" s="219"/>
      <c r="AJ421" s="219"/>
      <c r="AL421" s="227"/>
      <c r="AM421" s="56"/>
      <c r="AN421" s="228"/>
    </row>
    <row r="422" spans="1:40" ht="15.75" customHeight="1">
      <c r="A422" s="53"/>
      <c r="B422" s="56"/>
      <c r="D422" s="56"/>
      <c r="M422" s="57"/>
      <c r="O422" s="58"/>
      <c r="T422" s="57"/>
      <c r="U422" s="54"/>
      <c r="W422" s="219"/>
      <c r="X422" s="219"/>
      <c r="Y422" s="219"/>
      <c r="Z422" s="219"/>
      <c r="AA422" s="219"/>
      <c r="AB422" s="219"/>
      <c r="AC422" s="219"/>
      <c r="AD422" s="6"/>
      <c r="AE422" s="219"/>
      <c r="AF422" s="219"/>
      <c r="AG422" s="219"/>
      <c r="AH422" s="6"/>
      <c r="AI422" s="219"/>
      <c r="AJ422" s="219"/>
      <c r="AL422" s="227"/>
      <c r="AM422" s="56"/>
      <c r="AN422" s="228"/>
    </row>
    <row r="423" spans="1:40" ht="15.75" customHeight="1">
      <c r="A423" s="53"/>
      <c r="B423" s="56"/>
      <c r="D423" s="56"/>
      <c r="M423" s="57"/>
      <c r="O423" s="58"/>
      <c r="T423" s="57"/>
      <c r="U423" s="54"/>
      <c r="W423" s="219"/>
      <c r="X423" s="219"/>
      <c r="Y423" s="219"/>
      <c r="Z423" s="219"/>
      <c r="AA423" s="219"/>
      <c r="AB423" s="219"/>
      <c r="AC423" s="219"/>
      <c r="AD423" s="6"/>
      <c r="AE423" s="219"/>
      <c r="AF423" s="219"/>
      <c r="AG423" s="219"/>
      <c r="AH423" s="6"/>
      <c r="AI423" s="219"/>
      <c r="AJ423" s="219"/>
      <c r="AL423" s="227"/>
      <c r="AM423" s="56"/>
      <c r="AN423" s="228"/>
    </row>
    <row r="424" spans="1:40" ht="15.75" customHeight="1">
      <c r="A424" s="53"/>
      <c r="B424" s="56"/>
      <c r="D424" s="56"/>
      <c r="M424" s="57"/>
      <c r="O424" s="58"/>
      <c r="T424" s="57"/>
      <c r="U424" s="54"/>
      <c r="W424" s="219"/>
      <c r="X424" s="219"/>
      <c r="Y424" s="219"/>
      <c r="Z424" s="219"/>
      <c r="AA424" s="219"/>
      <c r="AB424" s="219"/>
      <c r="AC424" s="219"/>
      <c r="AD424" s="6"/>
      <c r="AE424" s="219"/>
      <c r="AF424" s="219"/>
      <c r="AG424" s="219"/>
      <c r="AH424" s="6"/>
      <c r="AI424" s="219"/>
      <c r="AJ424" s="219"/>
      <c r="AL424" s="227"/>
      <c r="AM424" s="56"/>
      <c r="AN424" s="228"/>
    </row>
    <row r="425" spans="1:40" ht="15.75" customHeight="1">
      <c r="A425" s="53"/>
      <c r="B425" s="56"/>
      <c r="D425" s="56"/>
      <c r="M425" s="57"/>
      <c r="O425" s="58"/>
      <c r="T425" s="57"/>
      <c r="U425" s="54"/>
      <c r="W425" s="219"/>
      <c r="X425" s="219"/>
      <c r="Y425" s="219"/>
      <c r="Z425" s="219"/>
      <c r="AA425" s="219"/>
      <c r="AB425" s="219"/>
      <c r="AC425" s="219"/>
      <c r="AD425" s="6"/>
      <c r="AE425" s="219"/>
      <c r="AF425" s="219"/>
      <c r="AG425" s="219"/>
      <c r="AH425" s="6"/>
      <c r="AI425" s="219"/>
      <c r="AJ425" s="219"/>
      <c r="AL425" s="227"/>
      <c r="AM425" s="56"/>
      <c r="AN425" s="228"/>
    </row>
    <row r="426" spans="1:40" ht="15.75" customHeight="1">
      <c r="A426" s="53"/>
      <c r="B426" s="56"/>
      <c r="D426" s="56"/>
      <c r="M426" s="57"/>
      <c r="O426" s="58"/>
      <c r="T426" s="57"/>
      <c r="U426" s="54"/>
      <c r="W426" s="219"/>
      <c r="X426" s="219"/>
      <c r="Y426" s="219"/>
      <c r="Z426" s="219"/>
      <c r="AA426" s="219"/>
      <c r="AB426" s="219"/>
      <c r="AC426" s="219"/>
      <c r="AD426" s="6"/>
      <c r="AE426" s="219"/>
      <c r="AF426" s="219"/>
      <c r="AG426" s="219"/>
      <c r="AH426" s="6"/>
      <c r="AI426" s="219"/>
      <c r="AJ426" s="219"/>
      <c r="AL426" s="227"/>
      <c r="AM426" s="56"/>
      <c r="AN426" s="228"/>
    </row>
    <row r="427" spans="1:40" ht="15.75" customHeight="1">
      <c r="A427" s="53"/>
      <c r="B427" s="56"/>
      <c r="D427" s="56"/>
      <c r="M427" s="57"/>
      <c r="O427" s="58"/>
      <c r="T427" s="57"/>
      <c r="U427" s="54"/>
      <c r="W427" s="219"/>
      <c r="X427" s="219"/>
      <c r="Y427" s="219"/>
      <c r="Z427" s="219"/>
      <c r="AA427" s="219"/>
      <c r="AB427" s="219"/>
      <c r="AC427" s="219"/>
      <c r="AD427" s="6"/>
      <c r="AE427" s="219"/>
      <c r="AF427" s="219"/>
      <c r="AG427" s="219"/>
      <c r="AH427" s="6"/>
      <c r="AI427" s="219"/>
      <c r="AJ427" s="219"/>
      <c r="AL427" s="227"/>
      <c r="AM427" s="56"/>
      <c r="AN427" s="228"/>
    </row>
    <row r="428" spans="1:40" ht="15.75" customHeight="1">
      <c r="A428" s="53"/>
      <c r="B428" s="56"/>
      <c r="D428" s="56"/>
      <c r="M428" s="57"/>
      <c r="O428" s="58"/>
      <c r="T428" s="57"/>
      <c r="U428" s="54"/>
      <c r="W428" s="219"/>
      <c r="X428" s="219"/>
      <c r="Y428" s="219"/>
      <c r="Z428" s="219"/>
      <c r="AA428" s="219"/>
      <c r="AB428" s="219"/>
      <c r="AC428" s="219"/>
      <c r="AD428" s="6"/>
      <c r="AE428" s="219"/>
      <c r="AF428" s="219"/>
      <c r="AG428" s="219"/>
      <c r="AH428" s="6"/>
      <c r="AI428" s="219"/>
      <c r="AJ428" s="219"/>
      <c r="AL428" s="227"/>
      <c r="AM428" s="56"/>
      <c r="AN428" s="228"/>
    </row>
    <row r="429" spans="1:40" ht="15.75" customHeight="1">
      <c r="A429" s="53"/>
      <c r="B429" s="56"/>
      <c r="D429" s="56"/>
      <c r="M429" s="57"/>
      <c r="O429" s="58"/>
      <c r="T429" s="57"/>
      <c r="U429" s="54"/>
      <c r="W429" s="219"/>
      <c r="X429" s="219"/>
      <c r="Y429" s="219"/>
      <c r="Z429" s="219"/>
      <c r="AA429" s="219"/>
      <c r="AB429" s="219"/>
      <c r="AC429" s="219"/>
      <c r="AD429" s="6"/>
      <c r="AE429" s="219"/>
      <c r="AF429" s="219"/>
      <c r="AG429" s="219"/>
      <c r="AH429" s="6"/>
      <c r="AI429" s="219"/>
      <c r="AJ429" s="219"/>
      <c r="AL429" s="227"/>
      <c r="AM429" s="56"/>
      <c r="AN429" s="228"/>
    </row>
    <row r="430" spans="1:40" ht="15.75" customHeight="1">
      <c r="A430" s="53"/>
      <c r="B430" s="56"/>
      <c r="D430" s="56"/>
      <c r="M430" s="57"/>
      <c r="O430" s="58"/>
      <c r="T430" s="57"/>
      <c r="U430" s="54"/>
      <c r="W430" s="219"/>
      <c r="X430" s="219"/>
      <c r="Y430" s="219"/>
      <c r="Z430" s="219"/>
      <c r="AA430" s="219"/>
      <c r="AB430" s="219"/>
      <c r="AC430" s="219"/>
      <c r="AD430" s="6"/>
      <c r="AE430" s="219"/>
      <c r="AF430" s="219"/>
      <c r="AG430" s="219"/>
      <c r="AH430" s="6"/>
      <c r="AI430" s="219"/>
      <c r="AJ430" s="219"/>
      <c r="AL430" s="227"/>
      <c r="AM430" s="56"/>
      <c r="AN430" s="228"/>
    </row>
    <row r="431" spans="1:40" ht="15.75" customHeight="1">
      <c r="A431" s="53"/>
      <c r="B431" s="56"/>
      <c r="D431" s="56"/>
      <c r="M431" s="57"/>
      <c r="O431" s="58"/>
      <c r="T431" s="57"/>
      <c r="U431" s="54"/>
      <c r="W431" s="219"/>
      <c r="X431" s="219"/>
      <c r="Y431" s="219"/>
      <c r="Z431" s="219"/>
      <c r="AA431" s="219"/>
      <c r="AB431" s="219"/>
      <c r="AC431" s="219"/>
      <c r="AD431" s="6"/>
      <c r="AE431" s="219"/>
      <c r="AF431" s="219"/>
      <c r="AG431" s="219"/>
      <c r="AH431" s="6"/>
      <c r="AI431" s="219"/>
      <c r="AJ431" s="219"/>
      <c r="AL431" s="227"/>
      <c r="AM431" s="56"/>
      <c r="AN431" s="228"/>
    </row>
    <row r="432" spans="1:40" ht="15.75" customHeight="1">
      <c r="A432" s="53"/>
      <c r="B432" s="56"/>
      <c r="D432" s="56"/>
      <c r="M432" s="57"/>
      <c r="O432" s="58"/>
      <c r="T432" s="57"/>
      <c r="U432" s="54"/>
      <c r="W432" s="219"/>
      <c r="X432" s="219"/>
      <c r="Y432" s="219"/>
      <c r="Z432" s="219"/>
      <c r="AA432" s="219"/>
      <c r="AB432" s="219"/>
      <c r="AC432" s="219"/>
      <c r="AD432" s="6"/>
      <c r="AE432" s="219"/>
      <c r="AF432" s="219"/>
      <c r="AG432" s="219"/>
      <c r="AH432" s="6"/>
      <c r="AI432" s="219"/>
      <c r="AJ432" s="219"/>
      <c r="AL432" s="227"/>
      <c r="AM432" s="56"/>
      <c r="AN432" s="228"/>
    </row>
    <row r="433" spans="1:40" ht="15.75" customHeight="1">
      <c r="A433" s="53"/>
      <c r="B433" s="56"/>
      <c r="D433" s="56"/>
      <c r="M433" s="57"/>
      <c r="O433" s="58"/>
      <c r="T433" s="57"/>
      <c r="U433" s="54"/>
      <c r="W433" s="219"/>
      <c r="X433" s="219"/>
      <c r="Y433" s="219"/>
      <c r="Z433" s="219"/>
      <c r="AA433" s="219"/>
      <c r="AB433" s="219"/>
      <c r="AC433" s="219"/>
      <c r="AD433" s="6"/>
      <c r="AE433" s="219"/>
      <c r="AF433" s="219"/>
      <c r="AG433" s="219"/>
      <c r="AH433" s="6"/>
      <c r="AI433" s="219"/>
      <c r="AJ433" s="219"/>
      <c r="AL433" s="227"/>
      <c r="AM433" s="56"/>
      <c r="AN433" s="228"/>
    </row>
    <row r="434" spans="1:40" ht="15.75" customHeight="1">
      <c r="A434" s="53"/>
      <c r="B434" s="56"/>
      <c r="D434" s="56"/>
      <c r="M434" s="57"/>
      <c r="O434" s="58"/>
      <c r="T434" s="57"/>
      <c r="U434" s="54"/>
      <c r="W434" s="219"/>
      <c r="X434" s="219"/>
      <c r="Y434" s="219"/>
      <c r="Z434" s="219"/>
      <c r="AA434" s="219"/>
      <c r="AB434" s="219"/>
      <c r="AC434" s="219"/>
      <c r="AD434" s="6"/>
      <c r="AE434" s="219"/>
      <c r="AF434" s="219"/>
      <c r="AG434" s="219"/>
      <c r="AH434" s="6"/>
      <c r="AI434" s="219"/>
      <c r="AJ434" s="219"/>
      <c r="AL434" s="227"/>
      <c r="AM434" s="56"/>
      <c r="AN434" s="228"/>
    </row>
    <row r="435" spans="1:40" ht="15.75" customHeight="1">
      <c r="A435" s="53"/>
      <c r="B435" s="56"/>
      <c r="D435" s="56"/>
      <c r="M435" s="57"/>
      <c r="O435" s="58"/>
      <c r="T435" s="57"/>
      <c r="U435" s="54"/>
      <c r="W435" s="219"/>
      <c r="X435" s="219"/>
      <c r="Y435" s="219"/>
      <c r="Z435" s="219"/>
      <c r="AA435" s="219"/>
      <c r="AB435" s="219"/>
      <c r="AC435" s="219"/>
      <c r="AD435" s="6"/>
      <c r="AE435" s="219"/>
      <c r="AF435" s="219"/>
      <c r="AG435" s="219"/>
      <c r="AH435" s="6"/>
      <c r="AI435" s="219"/>
      <c r="AJ435" s="219"/>
      <c r="AL435" s="227"/>
      <c r="AM435" s="56"/>
      <c r="AN435" s="228"/>
    </row>
    <row r="436" spans="1:40" ht="15.75" customHeight="1">
      <c r="A436" s="53"/>
      <c r="B436" s="56"/>
      <c r="D436" s="56"/>
      <c r="M436" s="57"/>
      <c r="O436" s="58"/>
      <c r="T436" s="57"/>
      <c r="U436" s="54"/>
      <c r="W436" s="219"/>
      <c r="X436" s="219"/>
      <c r="Y436" s="219"/>
      <c r="Z436" s="219"/>
      <c r="AA436" s="219"/>
      <c r="AB436" s="219"/>
      <c r="AC436" s="219"/>
      <c r="AD436" s="6"/>
      <c r="AE436" s="219"/>
      <c r="AF436" s="219"/>
      <c r="AG436" s="219"/>
      <c r="AH436" s="6"/>
      <c r="AI436" s="219"/>
      <c r="AJ436" s="219"/>
      <c r="AL436" s="227"/>
      <c r="AM436" s="56"/>
      <c r="AN436" s="228"/>
    </row>
    <row r="437" spans="1:40" ht="15.75" customHeight="1">
      <c r="A437" s="53"/>
      <c r="B437" s="56"/>
      <c r="D437" s="56"/>
      <c r="M437" s="57"/>
      <c r="O437" s="58"/>
      <c r="T437" s="57"/>
      <c r="U437" s="54"/>
      <c r="W437" s="219"/>
      <c r="X437" s="219"/>
      <c r="Y437" s="219"/>
      <c r="Z437" s="219"/>
      <c r="AA437" s="219"/>
      <c r="AB437" s="219"/>
      <c r="AC437" s="219"/>
      <c r="AD437" s="6"/>
      <c r="AE437" s="219"/>
      <c r="AF437" s="219"/>
      <c r="AG437" s="219"/>
      <c r="AH437" s="6"/>
      <c r="AI437" s="219"/>
      <c r="AJ437" s="219"/>
      <c r="AL437" s="227"/>
      <c r="AM437" s="56"/>
      <c r="AN437" s="228"/>
    </row>
    <row r="438" spans="1:40" ht="15.75" customHeight="1">
      <c r="A438" s="53"/>
      <c r="B438" s="56"/>
      <c r="D438" s="56"/>
      <c r="M438" s="57"/>
      <c r="O438" s="58"/>
      <c r="T438" s="57"/>
      <c r="U438" s="54"/>
      <c r="W438" s="219"/>
      <c r="X438" s="219"/>
      <c r="Y438" s="219"/>
      <c r="Z438" s="219"/>
      <c r="AA438" s="219"/>
      <c r="AB438" s="219"/>
      <c r="AC438" s="219"/>
      <c r="AD438" s="6"/>
      <c r="AE438" s="219"/>
      <c r="AF438" s="219"/>
      <c r="AG438" s="219"/>
      <c r="AH438" s="6"/>
      <c r="AI438" s="219"/>
      <c r="AJ438" s="219"/>
      <c r="AL438" s="227"/>
      <c r="AM438" s="56"/>
      <c r="AN438" s="228"/>
    </row>
    <row r="439" spans="1:40" ht="15.75" customHeight="1">
      <c r="A439" s="53"/>
      <c r="B439" s="56"/>
      <c r="D439" s="56"/>
      <c r="M439" s="57"/>
      <c r="O439" s="58"/>
      <c r="T439" s="57"/>
      <c r="U439" s="54"/>
      <c r="W439" s="219"/>
      <c r="X439" s="219"/>
      <c r="Y439" s="219"/>
      <c r="Z439" s="219"/>
      <c r="AA439" s="219"/>
      <c r="AB439" s="219"/>
      <c r="AC439" s="219"/>
      <c r="AD439" s="6"/>
      <c r="AE439" s="219"/>
      <c r="AF439" s="219"/>
      <c r="AG439" s="219"/>
      <c r="AH439" s="6"/>
      <c r="AI439" s="219"/>
      <c r="AJ439" s="219"/>
      <c r="AL439" s="227"/>
      <c r="AM439" s="56"/>
      <c r="AN439" s="228"/>
    </row>
    <row r="440" spans="1:40" ht="15.75" customHeight="1">
      <c r="A440" s="53"/>
      <c r="B440" s="56"/>
      <c r="D440" s="56"/>
      <c r="M440" s="57"/>
      <c r="O440" s="58"/>
      <c r="T440" s="57"/>
      <c r="U440" s="54"/>
      <c r="W440" s="219"/>
      <c r="X440" s="219"/>
      <c r="Y440" s="219"/>
      <c r="Z440" s="219"/>
      <c r="AA440" s="219"/>
      <c r="AB440" s="219"/>
      <c r="AC440" s="219"/>
      <c r="AD440" s="6"/>
      <c r="AE440" s="219"/>
      <c r="AF440" s="219"/>
      <c r="AG440" s="219"/>
      <c r="AH440" s="6"/>
      <c r="AI440" s="219"/>
      <c r="AJ440" s="219"/>
      <c r="AL440" s="227"/>
      <c r="AM440" s="56"/>
      <c r="AN440" s="228"/>
    </row>
    <row r="441" spans="1:40" ht="15.75" customHeight="1">
      <c r="A441" s="53"/>
      <c r="B441" s="56"/>
      <c r="D441" s="56"/>
      <c r="M441" s="57"/>
      <c r="O441" s="58"/>
      <c r="T441" s="57"/>
      <c r="U441" s="54"/>
      <c r="W441" s="219"/>
      <c r="X441" s="219"/>
      <c r="Y441" s="219"/>
      <c r="Z441" s="219"/>
      <c r="AA441" s="219"/>
      <c r="AB441" s="219"/>
      <c r="AC441" s="219"/>
      <c r="AD441" s="6"/>
      <c r="AE441" s="219"/>
      <c r="AF441" s="219"/>
      <c r="AG441" s="219"/>
      <c r="AH441" s="6"/>
      <c r="AI441" s="219"/>
      <c r="AJ441" s="219"/>
      <c r="AL441" s="227"/>
      <c r="AM441" s="56"/>
      <c r="AN441" s="228"/>
    </row>
    <row r="442" spans="1:40" ht="15.75" customHeight="1">
      <c r="A442" s="53"/>
      <c r="B442" s="56"/>
      <c r="D442" s="56"/>
      <c r="M442" s="57"/>
      <c r="O442" s="58"/>
      <c r="T442" s="57"/>
      <c r="U442" s="54"/>
      <c r="W442" s="219"/>
      <c r="X442" s="219"/>
      <c r="Y442" s="219"/>
      <c r="Z442" s="219"/>
      <c r="AA442" s="219"/>
      <c r="AB442" s="219"/>
      <c r="AC442" s="219"/>
      <c r="AD442" s="6"/>
      <c r="AE442" s="219"/>
      <c r="AF442" s="219"/>
      <c r="AG442" s="219"/>
      <c r="AH442" s="6"/>
      <c r="AI442" s="219"/>
      <c r="AJ442" s="219"/>
      <c r="AL442" s="227"/>
      <c r="AM442" s="56"/>
      <c r="AN442" s="228"/>
    </row>
    <row r="443" spans="1:40" ht="15.75" customHeight="1">
      <c r="A443" s="53"/>
      <c r="B443" s="56"/>
      <c r="D443" s="56"/>
      <c r="M443" s="57"/>
      <c r="O443" s="58"/>
      <c r="T443" s="57"/>
      <c r="U443" s="54"/>
      <c r="W443" s="219"/>
      <c r="X443" s="219"/>
      <c r="Y443" s="219"/>
      <c r="Z443" s="219"/>
      <c r="AA443" s="219"/>
      <c r="AB443" s="219"/>
      <c r="AC443" s="219"/>
      <c r="AD443" s="6"/>
      <c r="AE443" s="219"/>
      <c r="AF443" s="219"/>
      <c r="AG443" s="219"/>
      <c r="AH443" s="6"/>
      <c r="AI443" s="219"/>
      <c r="AJ443" s="219"/>
      <c r="AL443" s="227"/>
      <c r="AM443" s="56"/>
      <c r="AN443" s="228"/>
    </row>
    <row r="444" spans="1:40" ht="15.75" customHeight="1">
      <c r="A444" s="53"/>
      <c r="B444" s="56"/>
      <c r="D444" s="56"/>
      <c r="M444" s="57"/>
      <c r="O444" s="58"/>
      <c r="T444" s="57"/>
      <c r="U444" s="54"/>
      <c r="W444" s="219"/>
      <c r="X444" s="219"/>
      <c r="Y444" s="219"/>
      <c r="Z444" s="219"/>
      <c r="AA444" s="219"/>
      <c r="AB444" s="219"/>
      <c r="AC444" s="219"/>
      <c r="AD444" s="6"/>
      <c r="AE444" s="219"/>
      <c r="AF444" s="219"/>
      <c r="AG444" s="219"/>
      <c r="AH444" s="6"/>
      <c r="AI444" s="219"/>
      <c r="AJ444" s="219"/>
      <c r="AL444" s="227"/>
      <c r="AM444" s="56"/>
      <c r="AN444" s="228"/>
    </row>
    <row r="445" spans="1:40" ht="15.75" customHeight="1">
      <c r="A445" s="53"/>
      <c r="B445" s="56"/>
      <c r="D445" s="56"/>
      <c r="M445" s="57"/>
      <c r="O445" s="58"/>
      <c r="T445" s="57"/>
      <c r="U445" s="54"/>
      <c r="W445" s="219"/>
      <c r="X445" s="219"/>
      <c r="Y445" s="219"/>
      <c r="Z445" s="219"/>
      <c r="AA445" s="219"/>
      <c r="AB445" s="219"/>
      <c r="AC445" s="219"/>
      <c r="AD445" s="6"/>
      <c r="AE445" s="219"/>
      <c r="AF445" s="219"/>
      <c r="AG445" s="219"/>
      <c r="AH445" s="6"/>
      <c r="AI445" s="219"/>
      <c r="AJ445" s="219"/>
      <c r="AL445" s="227"/>
      <c r="AM445" s="56"/>
      <c r="AN445" s="228"/>
    </row>
    <row r="446" spans="1:40" ht="15.75" customHeight="1">
      <c r="A446" s="53"/>
      <c r="B446" s="56"/>
      <c r="D446" s="56"/>
      <c r="M446" s="57"/>
      <c r="O446" s="58"/>
      <c r="T446" s="57"/>
      <c r="U446" s="54"/>
      <c r="W446" s="219"/>
      <c r="X446" s="219"/>
      <c r="Y446" s="219"/>
      <c r="Z446" s="219"/>
      <c r="AA446" s="219"/>
      <c r="AB446" s="219"/>
      <c r="AC446" s="219"/>
      <c r="AD446" s="6"/>
      <c r="AE446" s="219"/>
      <c r="AF446" s="219"/>
      <c r="AG446" s="219"/>
      <c r="AH446" s="6"/>
      <c r="AI446" s="219"/>
      <c r="AJ446" s="219"/>
      <c r="AL446" s="227"/>
      <c r="AM446" s="56"/>
      <c r="AN446" s="228"/>
    </row>
    <row r="447" spans="1:40" ht="15.75" customHeight="1">
      <c r="A447" s="53"/>
      <c r="B447" s="56"/>
      <c r="D447" s="56"/>
      <c r="M447" s="57"/>
      <c r="O447" s="58"/>
      <c r="T447" s="57"/>
      <c r="U447" s="54"/>
      <c r="W447" s="219"/>
      <c r="X447" s="219"/>
      <c r="Y447" s="219"/>
      <c r="Z447" s="219"/>
      <c r="AA447" s="219"/>
      <c r="AB447" s="219"/>
      <c r="AC447" s="219"/>
      <c r="AD447" s="6"/>
      <c r="AE447" s="219"/>
      <c r="AF447" s="219"/>
      <c r="AG447" s="219"/>
      <c r="AH447" s="6"/>
      <c r="AI447" s="219"/>
      <c r="AJ447" s="219"/>
      <c r="AL447" s="227"/>
      <c r="AM447" s="56"/>
      <c r="AN447" s="228"/>
    </row>
    <row r="448" spans="1:40" ht="15.75" customHeight="1">
      <c r="A448" s="53"/>
      <c r="B448" s="56"/>
      <c r="D448" s="56"/>
      <c r="M448" s="57"/>
      <c r="O448" s="58"/>
      <c r="T448" s="57"/>
      <c r="U448" s="54"/>
      <c r="W448" s="219"/>
      <c r="X448" s="219"/>
      <c r="Y448" s="219"/>
      <c r="Z448" s="219"/>
      <c r="AA448" s="219"/>
      <c r="AB448" s="219"/>
      <c r="AC448" s="219"/>
      <c r="AD448" s="6"/>
      <c r="AE448" s="219"/>
      <c r="AF448" s="219"/>
      <c r="AG448" s="219"/>
      <c r="AH448" s="6"/>
      <c r="AI448" s="219"/>
      <c r="AJ448" s="219"/>
      <c r="AL448" s="227"/>
      <c r="AM448" s="56"/>
      <c r="AN448" s="228"/>
    </row>
    <row r="449" spans="1:40" ht="15.75" customHeight="1">
      <c r="A449" s="53"/>
      <c r="B449" s="56"/>
      <c r="D449" s="56"/>
      <c r="M449" s="57"/>
      <c r="O449" s="58"/>
      <c r="T449" s="57"/>
      <c r="U449" s="54"/>
      <c r="W449" s="219"/>
      <c r="X449" s="219"/>
      <c r="Y449" s="219"/>
      <c r="Z449" s="219"/>
      <c r="AA449" s="219"/>
      <c r="AB449" s="219"/>
      <c r="AC449" s="219"/>
      <c r="AD449" s="6"/>
      <c r="AE449" s="219"/>
      <c r="AF449" s="219"/>
      <c r="AG449" s="219"/>
      <c r="AH449" s="6"/>
      <c r="AI449" s="219"/>
      <c r="AJ449" s="219"/>
      <c r="AL449" s="227"/>
      <c r="AM449" s="56"/>
      <c r="AN449" s="228"/>
    </row>
    <row r="450" spans="1:40" ht="15.75" customHeight="1">
      <c r="A450" s="53"/>
      <c r="B450" s="56"/>
      <c r="D450" s="56"/>
      <c r="M450" s="57"/>
      <c r="O450" s="58"/>
      <c r="T450" s="57"/>
      <c r="U450" s="54"/>
      <c r="W450" s="219"/>
      <c r="X450" s="219"/>
      <c r="Y450" s="219"/>
      <c r="Z450" s="219"/>
      <c r="AA450" s="219"/>
      <c r="AB450" s="219"/>
      <c r="AC450" s="219"/>
      <c r="AD450" s="6"/>
      <c r="AE450" s="219"/>
      <c r="AF450" s="219"/>
      <c r="AG450" s="219"/>
      <c r="AH450" s="6"/>
      <c r="AI450" s="219"/>
      <c r="AJ450" s="219"/>
      <c r="AL450" s="227"/>
      <c r="AM450" s="56"/>
      <c r="AN450" s="228"/>
    </row>
    <row r="451" spans="1:40" ht="15.75" customHeight="1">
      <c r="A451" s="53"/>
      <c r="B451" s="56"/>
      <c r="D451" s="56"/>
      <c r="M451" s="57"/>
      <c r="O451" s="58"/>
      <c r="T451" s="57"/>
      <c r="U451" s="54"/>
      <c r="W451" s="219"/>
      <c r="X451" s="219"/>
      <c r="Y451" s="219"/>
      <c r="Z451" s="219"/>
      <c r="AA451" s="219"/>
      <c r="AB451" s="219"/>
      <c r="AC451" s="219"/>
      <c r="AD451" s="6"/>
      <c r="AE451" s="219"/>
      <c r="AF451" s="219"/>
      <c r="AG451" s="219"/>
      <c r="AH451" s="6"/>
      <c r="AI451" s="219"/>
      <c r="AJ451" s="219"/>
      <c r="AL451" s="227"/>
      <c r="AM451" s="56"/>
      <c r="AN451" s="228"/>
    </row>
    <row r="452" spans="1:40" ht="15.75" customHeight="1">
      <c r="A452" s="53"/>
      <c r="B452" s="56"/>
      <c r="D452" s="56"/>
      <c r="M452" s="57"/>
      <c r="O452" s="58"/>
      <c r="T452" s="57"/>
      <c r="U452" s="54"/>
      <c r="W452" s="219"/>
      <c r="X452" s="219"/>
      <c r="Y452" s="219"/>
      <c r="Z452" s="219"/>
      <c r="AA452" s="219"/>
      <c r="AB452" s="219"/>
      <c r="AC452" s="219"/>
      <c r="AD452" s="6"/>
      <c r="AE452" s="219"/>
      <c r="AF452" s="219"/>
      <c r="AG452" s="219"/>
      <c r="AH452" s="6"/>
      <c r="AI452" s="219"/>
      <c r="AJ452" s="219"/>
      <c r="AL452" s="227"/>
      <c r="AM452" s="56"/>
      <c r="AN452" s="228"/>
    </row>
    <row r="453" spans="1:40" ht="15.75" customHeight="1">
      <c r="A453" s="53"/>
      <c r="B453" s="56"/>
      <c r="D453" s="56"/>
      <c r="M453" s="57"/>
      <c r="O453" s="58"/>
      <c r="T453" s="57"/>
      <c r="U453" s="54"/>
      <c r="W453" s="219"/>
      <c r="X453" s="219"/>
      <c r="Y453" s="219"/>
      <c r="Z453" s="219"/>
      <c r="AA453" s="219"/>
      <c r="AB453" s="219"/>
      <c r="AC453" s="219"/>
      <c r="AD453" s="6"/>
      <c r="AE453" s="219"/>
      <c r="AF453" s="219"/>
      <c r="AG453" s="219"/>
      <c r="AH453" s="6"/>
      <c r="AI453" s="219"/>
      <c r="AJ453" s="219"/>
      <c r="AL453" s="227"/>
      <c r="AM453" s="56"/>
      <c r="AN453" s="228"/>
    </row>
    <row r="454" spans="1:40" ht="15.75" customHeight="1">
      <c r="A454" s="53"/>
      <c r="B454" s="56"/>
      <c r="D454" s="56"/>
      <c r="M454" s="57"/>
      <c r="O454" s="58"/>
      <c r="T454" s="57"/>
      <c r="U454" s="54"/>
      <c r="W454" s="219"/>
      <c r="X454" s="219"/>
      <c r="Y454" s="219"/>
      <c r="Z454" s="219"/>
      <c r="AA454" s="219"/>
      <c r="AB454" s="219"/>
      <c r="AC454" s="219"/>
      <c r="AD454" s="6"/>
      <c r="AE454" s="219"/>
      <c r="AF454" s="219"/>
      <c r="AG454" s="219"/>
      <c r="AH454" s="6"/>
      <c r="AI454" s="219"/>
      <c r="AJ454" s="219"/>
      <c r="AL454" s="227"/>
      <c r="AM454" s="56"/>
      <c r="AN454" s="228"/>
    </row>
    <row r="455" spans="1:40" ht="15.75" customHeight="1">
      <c r="A455" s="53"/>
      <c r="B455" s="56"/>
      <c r="D455" s="56"/>
      <c r="M455" s="57"/>
      <c r="O455" s="58"/>
      <c r="T455" s="57"/>
      <c r="U455" s="54"/>
      <c r="W455" s="219"/>
      <c r="X455" s="219"/>
      <c r="Y455" s="219"/>
      <c r="Z455" s="219"/>
      <c r="AA455" s="219"/>
      <c r="AB455" s="219"/>
      <c r="AC455" s="219"/>
      <c r="AD455" s="6"/>
      <c r="AE455" s="219"/>
      <c r="AF455" s="219"/>
      <c r="AG455" s="219"/>
      <c r="AH455" s="6"/>
      <c r="AI455" s="219"/>
      <c r="AJ455" s="219"/>
      <c r="AL455" s="227"/>
      <c r="AM455" s="56"/>
      <c r="AN455" s="228"/>
    </row>
    <row r="456" spans="1:40" ht="15.75" customHeight="1">
      <c r="A456" s="53"/>
      <c r="B456" s="56"/>
      <c r="D456" s="56"/>
      <c r="M456" s="57"/>
      <c r="O456" s="58"/>
      <c r="T456" s="57"/>
      <c r="U456" s="54"/>
      <c r="W456" s="219"/>
      <c r="X456" s="219"/>
      <c r="Y456" s="219"/>
      <c r="Z456" s="219"/>
      <c r="AA456" s="219"/>
      <c r="AB456" s="219"/>
      <c r="AC456" s="219"/>
      <c r="AD456" s="6"/>
      <c r="AE456" s="219"/>
      <c r="AF456" s="219"/>
      <c r="AG456" s="219"/>
      <c r="AH456" s="6"/>
      <c r="AI456" s="219"/>
      <c r="AJ456" s="219"/>
      <c r="AL456" s="227"/>
      <c r="AM456" s="56"/>
      <c r="AN456" s="228"/>
    </row>
    <row r="457" spans="1:40" ht="15.75" customHeight="1">
      <c r="A457" s="53"/>
      <c r="B457" s="56"/>
      <c r="D457" s="56"/>
      <c r="M457" s="57"/>
      <c r="O457" s="58"/>
      <c r="T457" s="57"/>
      <c r="U457" s="54"/>
      <c r="W457" s="219"/>
      <c r="X457" s="219"/>
      <c r="Y457" s="219"/>
      <c r="Z457" s="219"/>
      <c r="AA457" s="219"/>
      <c r="AB457" s="219"/>
      <c r="AC457" s="219"/>
      <c r="AD457" s="6"/>
      <c r="AE457" s="219"/>
      <c r="AF457" s="219"/>
      <c r="AG457" s="219"/>
      <c r="AH457" s="6"/>
      <c r="AI457" s="219"/>
      <c r="AJ457" s="219"/>
      <c r="AL457" s="227"/>
      <c r="AM457" s="56"/>
      <c r="AN457" s="228"/>
    </row>
    <row r="458" spans="1:40" ht="15.75" customHeight="1">
      <c r="A458" s="53"/>
      <c r="B458" s="56"/>
      <c r="D458" s="56"/>
      <c r="M458" s="57"/>
      <c r="O458" s="58"/>
      <c r="T458" s="57"/>
      <c r="U458" s="54"/>
      <c r="W458" s="219"/>
      <c r="X458" s="219"/>
      <c r="Y458" s="219"/>
      <c r="Z458" s="219"/>
      <c r="AA458" s="219"/>
      <c r="AB458" s="219"/>
      <c r="AC458" s="219"/>
      <c r="AD458" s="6"/>
      <c r="AE458" s="219"/>
      <c r="AF458" s="219"/>
      <c r="AG458" s="219"/>
      <c r="AH458" s="6"/>
      <c r="AI458" s="219"/>
      <c r="AJ458" s="219"/>
      <c r="AL458" s="227"/>
      <c r="AM458" s="56"/>
      <c r="AN458" s="228"/>
    </row>
    <row r="459" spans="1:40" ht="15.75" customHeight="1">
      <c r="A459" s="53"/>
      <c r="B459" s="56"/>
      <c r="D459" s="56"/>
      <c r="M459" s="57"/>
      <c r="O459" s="58"/>
      <c r="T459" s="57"/>
      <c r="U459" s="54"/>
      <c r="W459" s="219"/>
      <c r="X459" s="219"/>
      <c r="Y459" s="219"/>
      <c r="Z459" s="219"/>
      <c r="AA459" s="219"/>
      <c r="AB459" s="219"/>
      <c r="AC459" s="219"/>
      <c r="AD459" s="6"/>
      <c r="AE459" s="219"/>
      <c r="AF459" s="219"/>
      <c r="AG459" s="219"/>
      <c r="AH459" s="6"/>
      <c r="AI459" s="219"/>
      <c r="AJ459" s="219"/>
      <c r="AL459" s="227"/>
      <c r="AM459" s="56"/>
      <c r="AN459" s="228"/>
    </row>
    <row r="460" spans="1:40" ht="15.75" customHeight="1">
      <c r="A460" s="53"/>
      <c r="B460" s="56"/>
      <c r="D460" s="56"/>
      <c r="M460" s="57"/>
      <c r="O460" s="58"/>
      <c r="T460" s="57"/>
      <c r="U460" s="54"/>
      <c r="W460" s="219"/>
      <c r="X460" s="219"/>
      <c r="Y460" s="219"/>
      <c r="Z460" s="219"/>
      <c r="AA460" s="219"/>
      <c r="AB460" s="219"/>
      <c r="AC460" s="219"/>
      <c r="AD460" s="6"/>
      <c r="AE460" s="219"/>
      <c r="AF460" s="219"/>
      <c r="AG460" s="219"/>
      <c r="AH460" s="6"/>
      <c r="AI460" s="219"/>
      <c r="AJ460" s="219"/>
      <c r="AL460" s="227"/>
      <c r="AM460" s="56"/>
      <c r="AN460" s="228"/>
    </row>
    <row r="461" spans="1:40" ht="15.75" customHeight="1">
      <c r="A461" s="53"/>
      <c r="B461" s="56"/>
      <c r="D461" s="56"/>
      <c r="M461" s="57"/>
      <c r="O461" s="58"/>
      <c r="T461" s="57"/>
      <c r="U461" s="54"/>
      <c r="W461" s="219"/>
      <c r="X461" s="219"/>
      <c r="Y461" s="219"/>
      <c r="Z461" s="219"/>
      <c r="AA461" s="219"/>
      <c r="AB461" s="219"/>
      <c r="AC461" s="219"/>
      <c r="AD461" s="6"/>
      <c r="AE461" s="219"/>
      <c r="AF461" s="219"/>
      <c r="AG461" s="219"/>
      <c r="AH461" s="6"/>
      <c r="AI461" s="219"/>
      <c r="AJ461" s="219"/>
      <c r="AL461" s="227"/>
      <c r="AM461" s="56"/>
      <c r="AN461" s="228"/>
    </row>
    <row r="462" spans="1:40" ht="15.75" customHeight="1">
      <c r="A462" s="53"/>
      <c r="B462" s="56"/>
      <c r="D462" s="56"/>
      <c r="M462" s="57"/>
      <c r="O462" s="58"/>
      <c r="T462" s="57"/>
      <c r="U462" s="54"/>
      <c r="W462" s="219"/>
      <c r="X462" s="219"/>
      <c r="Y462" s="219"/>
      <c r="Z462" s="219"/>
      <c r="AA462" s="219"/>
      <c r="AB462" s="219"/>
      <c r="AC462" s="219"/>
      <c r="AD462" s="6"/>
      <c r="AE462" s="219"/>
      <c r="AF462" s="219"/>
      <c r="AG462" s="219"/>
      <c r="AH462" s="6"/>
      <c r="AI462" s="219"/>
      <c r="AJ462" s="219"/>
      <c r="AL462" s="227"/>
      <c r="AM462" s="56"/>
      <c r="AN462" s="228"/>
    </row>
    <row r="463" spans="1:40" ht="15.75" customHeight="1">
      <c r="A463" s="53"/>
      <c r="B463" s="56"/>
      <c r="D463" s="56"/>
      <c r="M463" s="57"/>
      <c r="O463" s="58"/>
      <c r="T463" s="57"/>
      <c r="U463" s="54"/>
      <c r="W463" s="219"/>
      <c r="X463" s="219"/>
      <c r="Y463" s="219"/>
      <c r="Z463" s="219"/>
      <c r="AA463" s="219"/>
      <c r="AB463" s="219"/>
      <c r="AC463" s="219"/>
      <c r="AD463" s="6"/>
      <c r="AE463" s="219"/>
      <c r="AF463" s="219"/>
      <c r="AG463" s="219"/>
      <c r="AH463" s="6"/>
      <c r="AI463" s="219"/>
      <c r="AJ463" s="219"/>
      <c r="AL463" s="227"/>
      <c r="AM463" s="56"/>
      <c r="AN463" s="228"/>
    </row>
    <row r="464" spans="1:40" ht="15.75" customHeight="1">
      <c r="A464" s="53"/>
      <c r="B464" s="56"/>
      <c r="D464" s="56"/>
      <c r="M464" s="57"/>
      <c r="O464" s="58"/>
      <c r="T464" s="57"/>
      <c r="U464" s="54"/>
      <c r="W464" s="219"/>
      <c r="X464" s="219"/>
      <c r="Y464" s="219"/>
      <c r="Z464" s="219"/>
      <c r="AA464" s="219"/>
      <c r="AB464" s="219"/>
      <c r="AC464" s="219"/>
      <c r="AD464" s="6"/>
      <c r="AE464" s="219"/>
      <c r="AF464" s="219"/>
      <c r="AG464" s="219"/>
      <c r="AH464" s="6"/>
      <c r="AI464" s="219"/>
      <c r="AJ464" s="219"/>
      <c r="AL464" s="227"/>
      <c r="AM464" s="56"/>
      <c r="AN464" s="228"/>
    </row>
    <row r="465" spans="1:40" ht="15.75" customHeight="1">
      <c r="A465" s="53"/>
      <c r="B465" s="56"/>
      <c r="D465" s="56"/>
      <c r="M465" s="57"/>
      <c r="O465" s="58"/>
      <c r="T465" s="57"/>
      <c r="U465" s="54"/>
      <c r="W465" s="219"/>
      <c r="X465" s="219"/>
      <c r="Y465" s="219"/>
      <c r="Z465" s="219"/>
      <c r="AA465" s="219"/>
      <c r="AB465" s="219"/>
      <c r="AC465" s="219"/>
      <c r="AD465" s="6"/>
      <c r="AE465" s="219"/>
      <c r="AF465" s="219"/>
      <c r="AG465" s="219"/>
      <c r="AH465" s="6"/>
      <c r="AI465" s="219"/>
      <c r="AJ465" s="219"/>
      <c r="AL465" s="227"/>
      <c r="AM465" s="56"/>
      <c r="AN465" s="228"/>
    </row>
    <row r="466" spans="1:40" ht="15.75" customHeight="1">
      <c r="A466" s="53"/>
      <c r="B466" s="56"/>
      <c r="D466" s="56"/>
      <c r="M466" s="57"/>
      <c r="O466" s="58"/>
      <c r="T466" s="57"/>
      <c r="U466" s="54"/>
      <c r="W466" s="219"/>
      <c r="X466" s="219"/>
      <c r="Y466" s="219"/>
      <c r="Z466" s="219"/>
      <c r="AA466" s="219"/>
      <c r="AB466" s="219"/>
      <c r="AC466" s="219"/>
      <c r="AD466" s="6"/>
      <c r="AE466" s="219"/>
      <c r="AF466" s="219"/>
      <c r="AG466" s="219"/>
      <c r="AH466" s="6"/>
      <c r="AI466" s="219"/>
      <c r="AJ466" s="219"/>
      <c r="AL466" s="227"/>
      <c r="AM466" s="56"/>
      <c r="AN466" s="228"/>
    </row>
    <row r="467" spans="1:40" ht="15.75" customHeight="1">
      <c r="A467" s="53"/>
      <c r="B467" s="56"/>
      <c r="D467" s="56"/>
      <c r="M467" s="57"/>
      <c r="O467" s="58"/>
      <c r="T467" s="57"/>
      <c r="U467" s="54"/>
      <c r="W467" s="219"/>
      <c r="X467" s="219"/>
      <c r="Y467" s="219"/>
      <c r="Z467" s="219"/>
      <c r="AA467" s="219"/>
      <c r="AB467" s="219"/>
      <c r="AC467" s="219"/>
      <c r="AD467" s="6"/>
      <c r="AE467" s="219"/>
      <c r="AF467" s="219"/>
      <c r="AG467" s="219"/>
      <c r="AH467" s="6"/>
      <c r="AI467" s="219"/>
      <c r="AJ467" s="219"/>
      <c r="AL467" s="227"/>
      <c r="AM467" s="56"/>
      <c r="AN467" s="228"/>
    </row>
    <row r="468" spans="1:40" ht="15.75" customHeight="1">
      <c r="A468" s="53"/>
      <c r="B468" s="56"/>
      <c r="D468" s="56"/>
      <c r="M468" s="57"/>
      <c r="O468" s="58"/>
      <c r="T468" s="57"/>
      <c r="U468" s="54"/>
      <c r="W468" s="219"/>
      <c r="X468" s="219"/>
      <c r="Y468" s="219"/>
      <c r="Z468" s="219"/>
      <c r="AA468" s="219"/>
      <c r="AB468" s="219"/>
      <c r="AC468" s="219"/>
      <c r="AD468" s="6"/>
      <c r="AE468" s="219"/>
      <c r="AF468" s="219"/>
      <c r="AG468" s="219"/>
      <c r="AH468" s="6"/>
      <c r="AI468" s="219"/>
      <c r="AJ468" s="219"/>
      <c r="AL468" s="227"/>
      <c r="AM468" s="56"/>
      <c r="AN468" s="228"/>
    </row>
    <row r="469" spans="1:40" ht="15.75" customHeight="1">
      <c r="A469" s="53"/>
      <c r="B469" s="56"/>
      <c r="D469" s="56"/>
      <c r="M469" s="57"/>
      <c r="O469" s="58"/>
      <c r="T469" s="57"/>
      <c r="U469" s="54"/>
      <c r="W469" s="219"/>
      <c r="X469" s="219"/>
      <c r="Y469" s="219"/>
      <c r="Z469" s="219"/>
      <c r="AA469" s="219"/>
      <c r="AB469" s="219"/>
      <c r="AC469" s="219"/>
      <c r="AD469" s="6"/>
      <c r="AE469" s="219"/>
      <c r="AF469" s="219"/>
      <c r="AG469" s="219"/>
      <c r="AH469" s="6"/>
      <c r="AI469" s="219"/>
      <c r="AJ469" s="219"/>
      <c r="AL469" s="227"/>
      <c r="AM469" s="56"/>
      <c r="AN469" s="228"/>
    </row>
    <row r="470" spans="1:40" ht="15.75" customHeight="1">
      <c r="A470" s="53"/>
      <c r="B470" s="56"/>
      <c r="D470" s="56"/>
      <c r="M470" s="57"/>
      <c r="O470" s="58"/>
      <c r="T470" s="57"/>
      <c r="U470" s="54"/>
      <c r="W470" s="219"/>
      <c r="X470" s="219"/>
      <c r="Y470" s="219"/>
      <c r="Z470" s="219"/>
      <c r="AA470" s="219"/>
      <c r="AB470" s="219"/>
      <c r="AC470" s="219"/>
      <c r="AD470" s="6"/>
      <c r="AE470" s="219"/>
      <c r="AF470" s="219"/>
      <c r="AG470" s="219"/>
      <c r="AH470" s="6"/>
      <c r="AI470" s="219"/>
      <c r="AJ470" s="219"/>
      <c r="AL470" s="227"/>
      <c r="AM470" s="56"/>
      <c r="AN470" s="228"/>
    </row>
    <row r="471" spans="1:40" ht="15.75" customHeight="1">
      <c r="A471" s="53"/>
      <c r="B471" s="56"/>
      <c r="D471" s="56"/>
      <c r="M471" s="57"/>
      <c r="O471" s="58"/>
      <c r="T471" s="57"/>
      <c r="U471" s="54"/>
      <c r="W471" s="219"/>
      <c r="X471" s="219"/>
      <c r="Y471" s="219"/>
      <c r="Z471" s="219"/>
      <c r="AA471" s="219"/>
      <c r="AB471" s="219"/>
      <c r="AC471" s="219"/>
      <c r="AD471" s="6"/>
      <c r="AE471" s="219"/>
      <c r="AF471" s="219"/>
      <c r="AG471" s="219"/>
      <c r="AH471" s="6"/>
      <c r="AI471" s="219"/>
      <c r="AJ471" s="219"/>
      <c r="AL471" s="227"/>
      <c r="AM471" s="56"/>
      <c r="AN471" s="228"/>
    </row>
    <row r="472" spans="1:40" ht="15.75" customHeight="1">
      <c r="A472" s="53"/>
      <c r="B472" s="56"/>
      <c r="D472" s="56"/>
      <c r="M472" s="57"/>
      <c r="O472" s="58"/>
      <c r="T472" s="57"/>
      <c r="U472" s="54"/>
      <c r="W472" s="219"/>
      <c r="X472" s="219"/>
      <c r="Y472" s="219"/>
      <c r="Z472" s="219"/>
      <c r="AA472" s="219"/>
      <c r="AB472" s="219"/>
      <c r="AC472" s="219"/>
      <c r="AD472" s="6"/>
      <c r="AE472" s="219"/>
      <c r="AF472" s="219"/>
      <c r="AG472" s="219"/>
      <c r="AH472" s="6"/>
      <c r="AI472" s="219"/>
      <c r="AJ472" s="219"/>
      <c r="AL472" s="227"/>
      <c r="AM472" s="56"/>
      <c r="AN472" s="228"/>
    </row>
    <row r="473" spans="1:40" ht="15.75" customHeight="1">
      <c r="A473" s="53"/>
      <c r="B473" s="56"/>
      <c r="D473" s="56"/>
      <c r="M473" s="57"/>
      <c r="O473" s="58"/>
      <c r="T473" s="57"/>
      <c r="U473" s="54"/>
      <c r="W473" s="219"/>
      <c r="X473" s="219"/>
      <c r="Y473" s="219"/>
      <c r="Z473" s="219"/>
      <c r="AA473" s="219"/>
      <c r="AB473" s="219"/>
      <c r="AC473" s="219"/>
      <c r="AD473" s="6"/>
      <c r="AE473" s="219"/>
      <c r="AF473" s="219"/>
      <c r="AG473" s="219"/>
      <c r="AH473" s="6"/>
      <c r="AI473" s="219"/>
      <c r="AJ473" s="219"/>
      <c r="AL473" s="227"/>
      <c r="AM473" s="56"/>
      <c r="AN473" s="228"/>
    </row>
    <row r="474" spans="1:40" ht="15.75" customHeight="1">
      <c r="A474" s="53"/>
      <c r="B474" s="56"/>
      <c r="D474" s="56"/>
      <c r="M474" s="57"/>
      <c r="O474" s="58"/>
      <c r="T474" s="57"/>
      <c r="U474" s="54"/>
      <c r="W474" s="219"/>
      <c r="X474" s="219"/>
      <c r="Y474" s="219"/>
      <c r="Z474" s="219"/>
      <c r="AA474" s="219"/>
      <c r="AB474" s="219"/>
      <c r="AC474" s="219"/>
      <c r="AD474" s="6"/>
      <c r="AE474" s="219"/>
      <c r="AF474" s="219"/>
      <c r="AG474" s="219"/>
      <c r="AH474" s="6"/>
      <c r="AI474" s="219"/>
      <c r="AJ474" s="219"/>
      <c r="AL474" s="227"/>
      <c r="AM474" s="56"/>
      <c r="AN474" s="228"/>
    </row>
    <row r="475" spans="1:40" ht="15.75" customHeight="1">
      <c r="A475" s="53"/>
      <c r="B475" s="56"/>
      <c r="D475" s="56"/>
      <c r="M475" s="57"/>
      <c r="O475" s="58"/>
      <c r="T475" s="57"/>
      <c r="U475" s="54"/>
      <c r="W475" s="219"/>
      <c r="X475" s="219"/>
      <c r="Y475" s="219"/>
      <c r="Z475" s="219"/>
      <c r="AA475" s="219"/>
      <c r="AB475" s="219"/>
      <c r="AC475" s="219"/>
      <c r="AD475" s="6"/>
      <c r="AE475" s="219"/>
      <c r="AF475" s="219"/>
      <c r="AG475" s="219"/>
      <c r="AH475" s="6"/>
      <c r="AI475" s="219"/>
      <c r="AJ475" s="219"/>
      <c r="AL475" s="227"/>
      <c r="AM475" s="56"/>
      <c r="AN475" s="228"/>
    </row>
    <row r="476" spans="1:40" ht="15.75" customHeight="1">
      <c r="A476" s="53"/>
      <c r="B476" s="56"/>
      <c r="D476" s="56"/>
      <c r="M476" s="57"/>
      <c r="O476" s="58"/>
      <c r="T476" s="57"/>
      <c r="U476" s="54"/>
      <c r="W476" s="219"/>
      <c r="X476" s="219"/>
      <c r="Y476" s="219"/>
      <c r="Z476" s="219"/>
      <c r="AA476" s="219"/>
      <c r="AB476" s="219"/>
      <c r="AC476" s="219"/>
      <c r="AD476" s="6"/>
      <c r="AE476" s="219"/>
      <c r="AF476" s="219"/>
      <c r="AG476" s="219"/>
      <c r="AH476" s="6"/>
      <c r="AI476" s="219"/>
      <c r="AJ476" s="219"/>
      <c r="AL476" s="227"/>
      <c r="AM476" s="56"/>
      <c r="AN476" s="228"/>
    </row>
    <row r="477" spans="1:40" ht="15.75" customHeight="1">
      <c r="A477" s="53"/>
      <c r="B477" s="56"/>
      <c r="D477" s="56"/>
      <c r="M477" s="57"/>
      <c r="O477" s="58"/>
      <c r="T477" s="57"/>
      <c r="U477" s="54"/>
      <c r="W477" s="219"/>
      <c r="X477" s="219"/>
      <c r="Y477" s="219"/>
      <c r="Z477" s="219"/>
      <c r="AA477" s="219"/>
      <c r="AB477" s="219"/>
      <c r="AC477" s="219"/>
      <c r="AD477" s="6"/>
      <c r="AE477" s="219"/>
      <c r="AF477" s="219"/>
      <c r="AG477" s="219"/>
      <c r="AH477" s="6"/>
      <c r="AI477" s="219"/>
      <c r="AJ477" s="219"/>
      <c r="AL477" s="227"/>
      <c r="AM477" s="56"/>
      <c r="AN477" s="228"/>
    </row>
    <row r="478" spans="1:40" ht="15.75" customHeight="1">
      <c r="A478" s="53"/>
      <c r="B478" s="56"/>
      <c r="D478" s="56"/>
      <c r="M478" s="57"/>
      <c r="O478" s="58"/>
      <c r="T478" s="57"/>
      <c r="U478" s="54"/>
      <c r="W478" s="219"/>
      <c r="X478" s="219"/>
      <c r="Y478" s="219"/>
      <c r="Z478" s="219"/>
      <c r="AA478" s="219"/>
      <c r="AB478" s="219"/>
      <c r="AC478" s="219"/>
      <c r="AD478" s="6"/>
      <c r="AE478" s="219"/>
      <c r="AF478" s="219"/>
      <c r="AG478" s="219"/>
      <c r="AH478" s="6"/>
      <c r="AI478" s="219"/>
      <c r="AJ478" s="219"/>
      <c r="AL478" s="227"/>
      <c r="AM478" s="56"/>
      <c r="AN478" s="228"/>
    </row>
    <row r="479" spans="1:40" ht="15.75" customHeight="1">
      <c r="A479" s="53"/>
      <c r="B479" s="56"/>
      <c r="D479" s="56"/>
      <c r="M479" s="57"/>
      <c r="O479" s="58"/>
      <c r="T479" s="57"/>
      <c r="U479" s="54"/>
      <c r="W479" s="219"/>
      <c r="X479" s="219"/>
      <c r="Y479" s="219"/>
      <c r="Z479" s="219"/>
      <c r="AA479" s="219"/>
      <c r="AB479" s="219"/>
      <c r="AC479" s="219"/>
      <c r="AD479" s="6"/>
      <c r="AE479" s="219"/>
      <c r="AF479" s="219"/>
      <c r="AG479" s="219"/>
      <c r="AH479" s="6"/>
      <c r="AI479" s="219"/>
      <c r="AJ479" s="219"/>
      <c r="AL479" s="227"/>
      <c r="AM479" s="56"/>
      <c r="AN479" s="228"/>
    </row>
    <row r="480" spans="1:40" ht="15.75" customHeight="1">
      <c r="A480" s="53"/>
      <c r="B480" s="56"/>
      <c r="D480" s="56"/>
      <c r="M480" s="57"/>
      <c r="O480" s="58"/>
      <c r="T480" s="57"/>
      <c r="U480" s="54"/>
      <c r="W480" s="219"/>
      <c r="X480" s="219"/>
      <c r="Y480" s="219"/>
      <c r="Z480" s="219"/>
      <c r="AA480" s="219"/>
      <c r="AB480" s="219"/>
      <c r="AC480" s="219"/>
      <c r="AD480" s="6"/>
      <c r="AE480" s="219"/>
      <c r="AF480" s="219"/>
      <c r="AG480" s="219"/>
      <c r="AH480" s="6"/>
      <c r="AI480" s="219"/>
      <c r="AJ480" s="219"/>
      <c r="AL480" s="227"/>
      <c r="AM480" s="56"/>
      <c r="AN480" s="228"/>
    </row>
    <row r="481" spans="1:40" ht="15.75" customHeight="1">
      <c r="A481" s="53"/>
      <c r="B481" s="56"/>
      <c r="D481" s="56"/>
      <c r="M481" s="57"/>
      <c r="O481" s="58"/>
      <c r="T481" s="57"/>
      <c r="U481" s="54"/>
      <c r="W481" s="219"/>
      <c r="X481" s="219"/>
      <c r="Y481" s="219"/>
      <c r="Z481" s="219"/>
      <c r="AA481" s="219"/>
      <c r="AB481" s="219"/>
      <c r="AC481" s="219"/>
      <c r="AD481" s="6"/>
      <c r="AE481" s="219"/>
      <c r="AF481" s="219"/>
      <c r="AG481" s="219"/>
      <c r="AH481" s="6"/>
      <c r="AI481" s="219"/>
      <c r="AJ481" s="219"/>
      <c r="AL481" s="227"/>
      <c r="AM481" s="56"/>
      <c r="AN481" s="228"/>
    </row>
    <row r="482" spans="1:40" ht="15.75" customHeight="1">
      <c r="A482" s="53"/>
      <c r="B482" s="56"/>
      <c r="D482" s="56"/>
      <c r="M482" s="57"/>
      <c r="O482" s="58"/>
      <c r="T482" s="57"/>
      <c r="U482" s="54"/>
      <c r="W482" s="219"/>
      <c r="X482" s="219"/>
      <c r="Y482" s="219"/>
      <c r="Z482" s="219"/>
      <c r="AA482" s="219"/>
      <c r="AB482" s="219"/>
      <c r="AC482" s="219"/>
      <c r="AD482" s="6"/>
      <c r="AE482" s="219"/>
      <c r="AF482" s="219"/>
      <c r="AG482" s="219"/>
      <c r="AH482" s="6"/>
      <c r="AI482" s="219"/>
      <c r="AJ482" s="219"/>
      <c r="AL482" s="227"/>
      <c r="AM482" s="56"/>
      <c r="AN482" s="228"/>
    </row>
    <row r="483" spans="1:40" ht="15.75" customHeight="1">
      <c r="A483" s="53"/>
      <c r="B483" s="56"/>
      <c r="D483" s="56"/>
      <c r="M483" s="57"/>
      <c r="O483" s="58"/>
      <c r="T483" s="57"/>
      <c r="U483" s="54"/>
      <c r="W483" s="219"/>
      <c r="X483" s="219"/>
      <c r="Y483" s="219"/>
      <c r="Z483" s="219"/>
      <c r="AA483" s="219"/>
      <c r="AB483" s="219"/>
      <c r="AC483" s="219"/>
      <c r="AD483" s="6"/>
      <c r="AE483" s="219"/>
      <c r="AF483" s="219"/>
      <c r="AG483" s="219"/>
      <c r="AH483" s="6"/>
      <c r="AI483" s="219"/>
      <c r="AJ483" s="219"/>
      <c r="AL483" s="227"/>
      <c r="AM483" s="56"/>
      <c r="AN483" s="228"/>
    </row>
    <row r="484" spans="1:40" ht="15.75" customHeight="1">
      <c r="A484" s="53"/>
      <c r="B484" s="56"/>
      <c r="D484" s="56"/>
      <c r="M484" s="57"/>
      <c r="O484" s="58"/>
      <c r="T484" s="57"/>
      <c r="U484" s="54"/>
      <c r="W484" s="219"/>
      <c r="X484" s="219"/>
      <c r="Y484" s="219"/>
      <c r="Z484" s="219"/>
      <c r="AA484" s="219"/>
      <c r="AB484" s="219"/>
      <c r="AC484" s="219"/>
      <c r="AD484" s="6"/>
      <c r="AE484" s="219"/>
      <c r="AF484" s="219"/>
      <c r="AG484" s="219"/>
      <c r="AH484" s="6"/>
      <c r="AI484" s="219"/>
      <c r="AJ484" s="219"/>
      <c r="AL484" s="227"/>
      <c r="AM484" s="56"/>
      <c r="AN484" s="228"/>
    </row>
    <row r="485" spans="1:40" ht="15.75" customHeight="1">
      <c r="A485" s="53"/>
      <c r="B485" s="56"/>
      <c r="D485" s="56"/>
      <c r="M485" s="57"/>
      <c r="O485" s="58"/>
      <c r="T485" s="57"/>
      <c r="U485" s="54"/>
      <c r="W485" s="219"/>
      <c r="X485" s="219"/>
      <c r="Y485" s="219"/>
      <c r="Z485" s="219"/>
      <c r="AA485" s="219"/>
      <c r="AB485" s="219"/>
      <c r="AC485" s="219"/>
      <c r="AD485" s="6"/>
      <c r="AE485" s="219"/>
      <c r="AF485" s="219"/>
      <c r="AG485" s="219"/>
      <c r="AH485" s="6"/>
      <c r="AI485" s="219"/>
      <c r="AJ485" s="219"/>
      <c r="AL485" s="227"/>
      <c r="AM485" s="56"/>
      <c r="AN485" s="228"/>
    </row>
    <row r="486" spans="1:40" ht="15.75" customHeight="1">
      <c r="A486" s="53"/>
      <c r="B486" s="56"/>
      <c r="D486" s="56"/>
      <c r="M486" s="57"/>
      <c r="O486" s="58"/>
      <c r="T486" s="57"/>
      <c r="U486" s="54"/>
      <c r="W486" s="219"/>
      <c r="X486" s="219"/>
      <c r="Y486" s="219"/>
      <c r="Z486" s="219"/>
      <c r="AA486" s="219"/>
      <c r="AB486" s="219"/>
      <c r="AC486" s="219"/>
      <c r="AD486" s="6"/>
      <c r="AE486" s="219"/>
      <c r="AF486" s="219"/>
      <c r="AG486" s="219"/>
      <c r="AH486" s="6"/>
      <c r="AI486" s="219"/>
      <c r="AJ486" s="219"/>
      <c r="AL486" s="227"/>
      <c r="AM486" s="56"/>
      <c r="AN486" s="228"/>
    </row>
    <row r="487" spans="1:40" ht="15.75" customHeight="1">
      <c r="A487" s="53"/>
      <c r="B487" s="56"/>
      <c r="D487" s="56"/>
      <c r="M487" s="57"/>
      <c r="O487" s="58"/>
      <c r="T487" s="57"/>
      <c r="U487" s="54"/>
      <c r="W487" s="219"/>
      <c r="X487" s="219"/>
      <c r="Y487" s="219"/>
      <c r="Z487" s="219"/>
      <c r="AA487" s="219"/>
      <c r="AB487" s="219"/>
      <c r="AC487" s="219"/>
      <c r="AD487" s="6"/>
      <c r="AE487" s="219"/>
      <c r="AF487" s="219"/>
      <c r="AG487" s="219"/>
      <c r="AH487" s="6"/>
      <c r="AI487" s="219"/>
      <c r="AJ487" s="219"/>
      <c r="AL487" s="227"/>
      <c r="AM487" s="56"/>
      <c r="AN487" s="228"/>
    </row>
    <row r="488" spans="1:40" ht="15.75" customHeight="1">
      <c r="A488" s="53"/>
      <c r="B488" s="56"/>
      <c r="D488" s="56"/>
      <c r="M488" s="57"/>
      <c r="O488" s="58"/>
      <c r="T488" s="57"/>
      <c r="U488" s="54"/>
      <c r="W488" s="219"/>
      <c r="X488" s="219"/>
      <c r="Y488" s="219"/>
      <c r="Z488" s="219"/>
      <c r="AA488" s="219"/>
      <c r="AB488" s="219"/>
      <c r="AC488" s="219"/>
      <c r="AD488" s="6"/>
      <c r="AE488" s="219"/>
      <c r="AF488" s="219"/>
      <c r="AG488" s="219"/>
      <c r="AH488" s="6"/>
      <c r="AI488" s="219"/>
      <c r="AJ488" s="219"/>
      <c r="AL488" s="227"/>
      <c r="AM488" s="56"/>
      <c r="AN488" s="228"/>
    </row>
    <row r="489" spans="1:40" ht="15.75" customHeight="1">
      <c r="A489" s="53"/>
      <c r="B489" s="56"/>
      <c r="D489" s="56"/>
      <c r="M489" s="57"/>
      <c r="O489" s="58"/>
      <c r="T489" s="57"/>
      <c r="U489" s="54"/>
      <c r="W489" s="219"/>
      <c r="X489" s="219"/>
      <c r="Y489" s="219"/>
      <c r="Z489" s="219"/>
      <c r="AA489" s="219"/>
      <c r="AB489" s="219"/>
      <c r="AC489" s="219"/>
      <c r="AD489" s="6"/>
      <c r="AE489" s="219"/>
      <c r="AF489" s="219"/>
      <c r="AG489" s="219"/>
      <c r="AH489" s="6"/>
      <c r="AI489" s="219"/>
      <c r="AJ489" s="219"/>
      <c r="AL489" s="227"/>
      <c r="AM489" s="56"/>
      <c r="AN489" s="228"/>
    </row>
    <row r="490" spans="1:40" ht="15.75" customHeight="1">
      <c r="A490" s="53"/>
      <c r="B490" s="56"/>
      <c r="D490" s="56"/>
      <c r="M490" s="57"/>
      <c r="O490" s="58"/>
      <c r="T490" s="57"/>
      <c r="U490" s="54"/>
      <c r="W490" s="219"/>
      <c r="X490" s="219"/>
      <c r="Y490" s="219"/>
      <c r="Z490" s="219"/>
      <c r="AA490" s="219"/>
      <c r="AB490" s="219"/>
      <c r="AC490" s="219"/>
      <c r="AD490" s="6"/>
      <c r="AE490" s="219"/>
      <c r="AF490" s="219"/>
      <c r="AG490" s="219"/>
      <c r="AH490" s="6"/>
      <c r="AI490" s="219"/>
      <c r="AJ490" s="219"/>
      <c r="AL490" s="227"/>
      <c r="AM490" s="56"/>
      <c r="AN490" s="228"/>
    </row>
    <row r="491" spans="1:40" ht="15.75" customHeight="1">
      <c r="A491" s="53"/>
      <c r="B491" s="56"/>
      <c r="D491" s="56"/>
      <c r="M491" s="57"/>
      <c r="O491" s="58"/>
      <c r="T491" s="57"/>
      <c r="U491" s="54"/>
      <c r="W491" s="219"/>
      <c r="X491" s="219"/>
      <c r="Y491" s="219"/>
      <c r="Z491" s="219"/>
      <c r="AA491" s="219"/>
      <c r="AB491" s="219"/>
      <c r="AC491" s="219"/>
      <c r="AD491" s="6"/>
      <c r="AE491" s="219"/>
      <c r="AF491" s="219"/>
      <c r="AG491" s="219"/>
      <c r="AH491" s="6"/>
      <c r="AI491" s="219"/>
      <c r="AJ491" s="219"/>
      <c r="AL491" s="227"/>
      <c r="AM491" s="56"/>
      <c r="AN491" s="228"/>
    </row>
    <row r="492" spans="1:40" ht="15.75" customHeight="1">
      <c r="A492" s="53"/>
      <c r="B492" s="56"/>
      <c r="D492" s="56"/>
      <c r="M492" s="57"/>
      <c r="O492" s="58"/>
      <c r="T492" s="57"/>
      <c r="U492" s="54"/>
      <c r="W492" s="219"/>
      <c r="X492" s="219"/>
      <c r="Y492" s="219"/>
      <c r="Z492" s="219"/>
      <c r="AA492" s="219"/>
      <c r="AB492" s="219"/>
      <c r="AC492" s="219"/>
      <c r="AD492" s="6"/>
      <c r="AE492" s="219"/>
      <c r="AF492" s="219"/>
      <c r="AG492" s="219"/>
      <c r="AH492" s="6"/>
      <c r="AI492" s="219"/>
      <c r="AJ492" s="219"/>
      <c r="AL492" s="227"/>
      <c r="AM492" s="56"/>
      <c r="AN492" s="228"/>
    </row>
    <row r="493" spans="1:40" ht="15.75" customHeight="1">
      <c r="A493" s="53"/>
      <c r="B493" s="56"/>
      <c r="D493" s="56"/>
      <c r="M493" s="57"/>
      <c r="O493" s="58"/>
      <c r="T493" s="57"/>
      <c r="U493" s="54"/>
      <c r="W493" s="219"/>
      <c r="X493" s="219"/>
      <c r="Y493" s="219"/>
      <c r="Z493" s="219"/>
      <c r="AA493" s="219"/>
      <c r="AB493" s="219"/>
      <c r="AC493" s="219"/>
      <c r="AD493" s="6"/>
      <c r="AE493" s="219"/>
      <c r="AF493" s="219"/>
      <c r="AG493" s="219"/>
      <c r="AH493" s="6"/>
      <c r="AI493" s="219"/>
      <c r="AJ493" s="219"/>
      <c r="AL493" s="227"/>
      <c r="AM493" s="56"/>
      <c r="AN493" s="228"/>
    </row>
    <row r="494" spans="1:40" ht="15.75" customHeight="1">
      <c r="A494" s="53"/>
      <c r="B494" s="56"/>
      <c r="D494" s="56"/>
      <c r="M494" s="57"/>
      <c r="O494" s="58"/>
      <c r="T494" s="57"/>
      <c r="U494" s="54"/>
      <c r="W494" s="219"/>
      <c r="X494" s="219"/>
      <c r="Y494" s="219"/>
      <c r="Z494" s="219"/>
      <c r="AA494" s="219"/>
      <c r="AB494" s="219"/>
      <c r="AC494" s="219"/>
      <c r="AD494" s="6"/>
      <c r="AE494" s="219"/>
      <c r="AF494" s="219"/>
      <c r="AG494" s="219"/>
      <c r="AH494" s="6"/>
      <c r="AI494" s="219"/>
      <c r="AJ494" s="219"/>
      <c r="AL494" s="227"/>
      <c r="AM494" s="56"/>
      <c r="AN494" s="228"/>
    </row>
    <row r="495" spans="1:40" ht="15.75" customHeight="1">
      <c r="A495" s="53"/>
      <c r="B495" s="56"/>
      <c r="D495" s="56"/>
      <c r="M495" s="57"/>
      <c r="O495" s="58"/>
      <c r="T495" s="57"/>
      <c r="U495" s="54"/>
      <c r="W495" s="219"/>
      <c r="X495" s="219"/>
      <c r="Y495" s="219"/>
      <c r="Z495" s="219"/>
      <c r="AA495" s="219"/>
      <c r="AB495" s="219"/>
      <c r="AC495" s="219"/>
      <c r="AD495" s="6"/>
      <c r="AE495" s="219"/>
      <c r="AF495" s="219"/>
      <c r="AG495" s="219"/>
      <c r="AH495" s="6"/>
      <c r="AI495" s="219"/>
      <c r="AJ495" s="219"/>
      <c r="AL495" s="227"/>
      <c r="AM495" s="56"/>
      <c r="AN495" s="228"/>
    </row>
    <row r="496" spans="1:40" ht="15.75" customHeight="1">
      <c r="A496" s="53"/>
      <c r="B496" s="56"/>
      <c r="D496" s="56"/>
      <c r="M496" s="57"/>
      <c r="O496" s="58"/>
      <c r="T496" s="57"/>
      <c r="U496" s="54"/>
      <c r="W496" s="219"/>
      <c r="X496" s="219"/>
      <c r="Y496" s="219"/>
      <c r="Z496" s="219"/>
      <c r="AA496" s="219"/>
      <c r="AB496" s="219"/>
      <c r="AC496" s="219"/>
      <c r="AD496" s="6"/>
      <c r="AE496" s="219"/>
      <c r="AF496" s="219"/>
      <c r="AG496" s="219"/>
      <c r="AH496" s="6"/>
      <c r="AI496" s="219"/>
      <c r="AJ496" s="219"/>
      <c r="AL496" s="227"/>
      <c r="AM496" s="56"/>
      <c r="AN496" s="228"/>
    </row>
    <row r="497" spans="1:40" ht="15.75" customHeight="1">
      <c r="A497" s="53"/>
      <c r="B497" s="56"/>
      <c r="D497" s="56"/>
      <c r="M497" s="57"/>
      <c r="O497" s="58"/>
      <c r="T497" s="57"/>
      <c r="U497" s="54"/>
      <c r="W497" s="219"/>
      <c r="X497" s="219"/>
      <c r="Y497" s="219"/>
      <c r="Z497" s="219"/>
      <c r="AA497" s="219"/>
      <c r="AB497" s="219"/>
      <c r="AC497" s="219"/>
      <c r="AD497" s="6"/>
      <c r="AE497" s="219"/>
      <c r="AF497" s="219"/>
      <c r="AG497" s="219"/>
      <c r="AH497" s="6"/>
      <c r="AI497" s="219"/>
      <c r="AJ497" s="219"/>
      <c r="AL497" s="227"/>
      <c r="AM497" s="56"/>
      <c r="AN497" s="228"/>
    </row>
    <row r="498" spans="1:40" ht="15.75" customHeight="1">
      <c r="A498" s="53"/>
      <c r="B498" s="56"/>
      <c r="D498" s="56"/>
      <c r="M498" s="57"/>
      <c r="O498" s="58"/>
      <c r="T498" s="57"/>
      <c r="U498" s="54"/>
      <c r="W498" s="219"/>
      <c r="X498" s="219"/>
      <c r="Y498" s="219"/>
      <c r="Z498" s="219"/>
      <c r="AA498" s="219"/>
      <c r="AB498" s="219"/>
      <c r="AC498" s="219"/>
      <c r="AD498" s="6"/>
      <c r="AE498" s="219"/>
      <c r="AF498" s="219"/>
      <c r="AG498" s="219"/>
      <c r="AH498" s="6"/>
      <c r="AI498" s="219"/>
      <c r="AJ498" s="219"/>
      <c r="AL498" s="227"/>
      <c r="AM498" s="56"/>
      <c r="AN498" s="228"/>
    </row>
    <row r="499" spans="1:40" ht="15.75" customHeight="1">
      <c r="A499" s="53"/>
      <c r="B499" s="56"/>
      <c r="D499" s="56"/>
      <c r="M499" s="57"/>
      <c r="O499" s="58"/>
      <c r="T499" s="57"/>
      <c r="U499" s="54"/>
      <c r="W499" s="219"/>
      <c r="X499" s="219"/>
      <c r="Y499" s="219"/>
      <c r="Z499" s="219"/>
      <c r="AA499" s="219"/>
      <c r="AB499" s="219"/>
      <c r="AC499" s="219"/>
      <c r="AD499" s="6"/>
      <c r="AE499" s="219"/>
      <c r="AF499" s="219"/>
      <c r="AG499" s="219"/>
      <c r="AH499" s="6"/>
      <c r="AI499" s="219"/>
      <c r="AJ499" s="219"/>
      <c r="AL499" s="227"/>
      <c r="AM499" s="56"/>
      <c r="AN499" s="228"/>
    </row>
    <row r="500" spans="1:40" ht="15.75" customHeight="1">
      <c r="A500" s="53"/>
      <c r="B500" s="56"/>
      <c r="D500" s="56"/>
      <c r="M500" s="57"/>
      <c r="O500" s="58"/>
      <c r="T500" s="57"/>
      <c r="U500" s="54"/>
      <c r="W500" s="219"/>
      <c r="X500" s="219"/>
      <c r="Y500" s="219"/>
      <c r="Z500" s="219"/>
      <c r="AA500" s="219"/>
      <c r="AB500" s="219"/>
      <c r="AC500" s="219"/>
      <c r="AD500" s="6"/>
      <c r="AE500" s="219"/>
      <c r="AF500" s="219"/>
      <c r="AG500" s="219"/>
      <c r="AH500" s="6"/>
      <c r="AI500" s="219"/>
      <c r="AJ500" s="219"/>
      <c r="AL500" s="227"/>
      <c r="AM500" s="56"/>
      <c r="AN500" s="228"/>
    </row>
    <row r="501" spans="1:40" ht="15.75" customHeight="1">
      <c r="A501" s="53"/>
      <c r="B501" s="56"/>
      <c r="D501" s="56"/>
      <c r="M501" s="57"/>
      <c r="O501" s="58"/>
      <c r="T501" s="57"/>
      <c r="U501" s="54"/>
      <c r="W501" s="219"/>
      <c r="X501" s="219"/>
      <c r="Y501" s="219"/>
      <c r="Z501" s="219"/>
      <c r="AA501" s="219"/>
      <c r="AB501" s="219"/>
      <c r="AC501" s="219"/>
      <c r="AD501" s="6"/>
      <c r="AE501" s="219"/>
      <c r="AF501" s="219"/>
      <c r="AG501" s="219"/>
      <c r="AH501" s="6"/>
      <c r="AI501" s="219"/>
      <c r="AJ501" s="219"/>
      <c r="AL501" s="227"/>
      <c r="AM501" s="56"/>
      <c r="AN501" s="228"/>
    </row>
    <row r="502" spans="1:40" ht="15.75" customHeight="1">
      <c r="A502" s="53"/>
      <c r="B502" s="56"/>
      <c r="D502" s="56"/>
      <c r="M502" s="57"/>
      <c r="O502" s="58"/>
      <c r="T502" s="57"/>
      <c r="U502" s="54"/>
      <c r="W502" s="219"/>
      <c r="X502" s="219"/>
      <c r="Y502" s="219"/>
      <c r="Z502" s="219"/>
      <c r="AA502" s="219"/>
      <c r="AB502" s="219"/>
      <c r="AC502" s="219"/>
      <c r="AD502" s="6"/>
      <c r="AE502" s="219"/>
      <c r="AF502" s="219"/>
      <c r="AG502" s="219"/>
      <c r="AH502" s="6"/>
      <c r="AI502" s="219"/>
      <c r="AJ502" s="219"/>
      <c r="AL502" s="227"/>
      <c r="AM502" s="56"/>
      <c r="AN502" s="228"/>
    </row>
    <row r="503" spans="1:40" ht="15.75" customHeight="1">
      <c r="A503" s="53"/>
      <c r="B503" s="56"/>
      <c r="D503" s="56"/>
      <c r="M503" s="57"/>
      <c r="O503" s="58"/>
      <c r="T503" s="57"/>
      <c r="U503" s="54"/>
      <c r="W503" s="219"/>
      <c r="X503" s="219"/>
      <c r="Y503" s="219"/>
      <c r="Z503" s="219"/>
      <c r="AA503" s="219"/>
      <c r="AB503" s="219"/>
      <c r="AC503" s="219"/>
      <c r="AD503" s="6"/>
      <c r="AE503" s="219"/>
      <c r="AF503" s="219"/>
      <c r="AG503" s="219"/>
      <c r="AH503" s="6"/>
      <c r="AI503" s="219"/>
      <c r="AJ503" s="219"/>
      <c r="AL503" s="227"/>
      <c r="AM503" s="56"/>
      <c r="AN503" s="228"/>
    </row>
    <row r="504" spans="1:40" ht="15.75" customHeight="1">
      <c r="A504" s="53"/>
      <c r="B504" s="56"/>
      <c r="D504" s="56"/>
      <c r="M504" s="57"/>
      <c r="O504" s="58"/>
      <c r="T504" s="57"/>
      <c r="U504" s="54"/>
      <c r="W504" s="219"/>
      <c r="X504" s="219"/>
      <c r="Y504" s="219"/>
      <c r="Z504" s="219"/>
      <c r="AA504" s="219"/>
      <c r="AB504" s="219"/>
      <c r="AC504" s="219"/>
      <c r="AD504" s="6"/>
      <c r="AE504" s="219"/>
      <c r="AF504" s="219"/>
      <c r="AG504" s="219"/>
      <c r="AH504" s="6"/>
      <c r="AI504" s="219"/>
      <c r="AJ504" s="219"/>
      <c r="AL504" s="227"/>
      <c r="AM504" s="56"/>
      <c r="AN504" s="228"/>
    </row>
    <row r="505" spans="1:40" ht="15.75" customHeight="1">
      <c r="A505" s="53"/>
      <c r="B505" s="56"/>
      <c r="D505" s="56"/>
      <c r="M505" s="57"/>
      <c r="O505" s="58"/>
      <c r="T505" s="57"/>
      <c r="U505" s="54"/>
      <c r="W505" s="219"/>
      <c r="X505" s="219"/>
      <c r="Y505" s="219"/>
      <c r="Z505" s="219"/>
      <c r="AA505" s="219"/>
      <c r="AB505" s="219"/>
      <c r="AC505" s="219"/>
      <c r="AD505" s="6"/>
      <c r="AE505" s="219"/>
      <c r="AF505" s="219"/>
      <c r="AG505" s="219"/>
      <c r="AH505" s="6"/>
      <c r="AI505" s="219"/>
      <c r="AJ505" s="219"/>
      <c r="AL505" s="227"/>
      <c r="AM505" s="56"/>
      <c r="AN505" s="228"/>
    </row>
    <row r="506" spans="1:40" ht="15.75" customHeight="1">
      <c r="A506" s="53"/>
      <c r="B506" s="56"/>
      <c r="D506" s="56"/>
      <c r="M506" s="57"/>
      <c r="O506" s="58"/>
      <c r="T506" s="57"/>
      <c r="U506" s="54"/>
      <c r="W506" s="219"/>
      <c r="X506" s="219"/>
      <c r="Y506" s="219"/>
      <c r="Z506" s="219"/>
      <c r="AA506" s="219"/>
      <c r="AB506" s="219"/>
      <c r="AC506" s="219"/>
      <c r="AD506" s="6"/>
      <c r="AE506" s="219"/>
      <c r="AF506" s="219"/>
      <c r="AG506" s="219"/>
      <c r="AH506" s="6"/>
      <c r="AI506" s="219"/>
      <c r="AJ506" s="219"/>
      <c r="AL506" s="227"/>
      <c r="AM506" s="56"/>
      <c r="AN506" s="228"/>
    </row>
    <row r="507" spans="1:40" ht="15.75" customHeight="1">
      <c r="A507" s="53"/>
      <c r="B507" s="56"/>
      <c r="D507" s="56"/>
      <c r="M507" s="57"/>
      <c r="O507" s="58"/>
      <c r="T507" s="57"/>
      <c r="U507" s="54"/>
      <c r="W507" s="219"/>
      <c r="X507" s="219"/>
      <c r="Y507" s="219"/>
      <c r="Z507" s="219"/>
      <c r="AA507" s="219"/>
      <c r="AB507" s="219"/>
      <c r="AC507" s="219"/>
      <c r="AD507" s="6"/>
      <c r="AE507" s="219"/>
      <c r="AF507" s="219"/>
      <c r="AG507" s="219"/>
      <c r="AH507" s="6"/>
      <c r="AI507" s="219"/>
      <c r="AJ507" s="219"/>
      <c r="AL507" s="227"/>
      <c r="AM507" s="56"/>
      <c r="AN507" s="228"/>
    </row>
    <row r="508" spans="1:40" ht="15.75" customHeight="1">
      <c r="A508" s="53"/>
      <c r="B508" s="56"/>
      <c r="D508" s="56"/>
      <c r="M508" s="57"/>
      <c r="O508" s="58"/>
      <c r="T508" s="57"/>
      <c r="U508" s="54"/>
      <c r="W508" s="219"/>
      <c r="X508" s="219"/>
      <c r="Y508" s="219"/>
      <c r="Z508" s="219"/>
      <c r="AA508" s="219"/>
      <c r="AB508" s="219"/>
      <c r="AC508" s="219"/>
      <c r="AD508" s="6"/>
      <c r="AE508" s="219"/>
      <c r="AF508" s="219"/>
      <c r="AG508" s="219"/>
      <c r="AH508" s="6"/>
      <c r="AI508" s="219"/>
      <c r="AJ508" s="219"/>
      <c r="AL508" s="227"/>
      <c r="AM508" s="56"/>
      <c r="AN508" s="228"/>
    </row>
    <row r="509" spans="1:40" ht="15.75" customHeight="1">
      <c r="A509" s="53"/>
      <c r="B509" s="56"/>
      <c r="D509" s="56"/>
      <c r="M509" s="57"/>
      <c r="O509" s="58"/>
      <c r="T509" s="57"/>
      <c r="U509" s="54"/>
      <c r="W509" s="219"/>
      <c r="X509" s="219"/>
      <c r="Y509" s="219"/>
      <c r="Z509" s="219"/>
      <c r="AA509" s="219"/>
      <c r="AB509" s="219"/>
      <c r="AC509" s="219"/>
      <c r="AD509" s="6"/>
      <c r="AE509" s="219"/>
      <c r="AF509" s="219"/>
      <c r="AG509" s="219"/>
      <c r="AH509" s="6"/>
      <c r="AI509" s="219"/>
      <c r="AJ509" s="219"/>
      <c r="AL509" s="227"/>
      <c r="AM509" s="56"/>
      <c r="AN509" s="228"/>
    </row>
    <row r="510" spans="1:40" ht="15.75" customHeight="1">
      <c r="A510" s="53"/>
      <c r="B510" s="56"/>
      <c r="D510" s="56"/>
      <c r="M510" s="57"/>
      <c r="O510" s="58"/>
      <c r="T510" s="57"/>
      <c r="U510" s="54"/>
      <c r="W510" s="219"/>
      <c r="X510" s="219"/>
      <c r="Y510" s="219"/>
      <c r="Z510" s="219"/>
      <c r="AA510" s="219"/>
      <c r="AB510" s="219"/>
      <c r="AC510" s="219"/>
      <c r="AD510" s="6"/>
      <c r="AE510" s="219"/>
      <c r="AF510" s="219"/>
      <c r="AG510" s="219"/>
      <c r="AH510" s="6"/>
      <c r="AI510" s="219"/>
      <c r="AJ510" s="219"/>
      <c r="AL510" s="227"/>
      <c r="AM510" s="56"/>
      <c r="AN510" s="228"/>
    </row>
    <row r="511" spans="1:40" ht="15.75" customHeight="1">
      <c r="A511" s="53"/>
      <c r="B511" s="56"/>
      <c r="D511" s="56"/>
      <c r="M511" s="57"/>
      <c r="O511" s="58"/>
      <c r="T511" s="57"/>
      <c r="U511" s="54"/>
      <c r="W511" s="219"/>
      <c r="X511" s="219"/>
      <c r="Y511" s="219"/>
      <c r="Z511" s="219"/>
      <c r="AA511" s="219"/>
      <c r="AB511" s="219"/>
      <c r="AC511" s="219"/>
      <c r="AD511" s="6"/>
      <c r="AE511" s="219"/>
      <c r="AF511" s="219"/>
      <c r="AG511" s="219"/>
      <c r="AH511" s="6"/>
      <c r="AI511" s="219"/>
      <c r="AJ511" s="219"/>
      <c r="AL511" s="227"/>
      <c r="AM511" s="56"/>
      <c r="AN511" s="228"/>
    </row>
    <row r="512" spans="1:40" ht="15.75" customHeight="1">
      <c r="A512" s="53"/>
      <c r="B512" s="56"/>
      <c r="D512" s="56"/>
      <c r="M512" s="57"/>
      <c r="O512" s="58"/>
      <c r="T512" s="57"/>
      <c r="U512" s="54"/>
      <c r="W512" s="219"/>
      <c r="X512" s="219"/>
      <c r="Y512" s="219"/>
      <c r="Z512" s="219"/>
      <c r="AA512" s="219"/>
      <c r="AB512" s="219"/>
      <c r="AC512" s="219"/>
      <c r="AD512" s="6"/>
      <c r="AE512" s="219"/>
      <c r="AF512" s="219"/>
      <c r="AG512" s="219"/>
      <c r="AH512" s="6"/>
      <c r="AI512" s="219"/>
      <c r="AJ512" s="219"/>
      <c r="AL512" s="227"/>
      <c r="AM512" s="56"/>
      <c r="AN512" s="228"/>
    </row>
    <row r="513" spans="1:40" ht="15.75" customHeight="1">
      <c r="A513" s="53"/>
      <c r="B513" s="56"/>
      <c r="D513" s="56"/>
      <c r="M513" s="57"/>
      <c r="O513" s="58"/>
      <c r="T513" s="57"/>
      <c r="U513" s="54"/>
      <c r="W513" s="219"/>
      <c r="X513" s="219"/>
      <c r="Y513" s="219"/>
      <c r="Z513" s="219"/>
      <c r="AA513" s="219"/>
      <c r="AB513" s="219"/>
      <c r="AC513" s="219"/>
      <c r="AD513" s="6"/>
      <c r="AE513" s="219"/>
      <c r="AF513" s="219"/>
      <c r="AG513" s="219"/>
      <c r="AH513" s="6"/>
      <c r="AI513" s="219"/>
      <c r="AJ513" s="219"/>
      <c r="AL513" s="227"/>
      <c r="AM513" s="56"/>
      <c r="AN513" s="228"/>
    </row>
    <row r="514" spans="1:40" ht="15.75" customHeight="1">
      <c r="A514" s="53"/>
      <c r="B514" s="56"/>
      <c r="D514" s="56"/>
      <c r="M514" s="57"/>
      <c r="O514" s="58"/>
      <c r="T514" s="57"/>
      <c r="U514" s="54"/>
      <c r="W514" s="219"/>
      <c r="X514" s="219"/>
      <c r="Y514" s="219"/>
      <c r="Z514" s="219"/>
      <c r="AA514" s="219"/>
      <c r="AB514" s="219"/>
      <c r="AC514" s="219"/>
      <c r="AD514" s="6"/>
      <c r="AE514" s="219"/>
      <c r="AF514" s="219"/>
      <c r="AG514" s="219"/>
      <c r="AH514" s="6"/>
      <c r="AI514" s="219"/>
      <c r="AJ514" s="219"/>
      <c r="AL514" s="227"/>
      <c r="AM514" s="56"/>
      <c r="AN514" s="228"/>
    </row>
    <row r="515" spans="1:40" ht="15.75" customHeight="1">
      <c r="A515" s="53"/>
      <c r="B515" s="56"/>
      <c r="D515" s="56"/>
      <c r="M515" s="57"/>
      <c r="O515" s="58"/>
      <c r="T515" s="57"/>
      <c r="U515" s="54"/>
      <c r="W515" s="219"/>
      <c r="X515" s="219"/>
      <c r="Y515" s="219"/>
      <c r="Z515" s="219"/>
      <c r="AA515" s="219"/>
      <c r="AB515" s="219"/>
      <c r="AC515" s="219"/>
      <c r="AD515" s="6"/>
      <c r="AE515" s="219"/>
      <c r="AF515" s="219"/>
      <c r="AG515" s="219"/>
      <c r="AH515" s="6"/>
      <c r="AI515" s="219"/>
      <c r="AJ515" s="219"/>
      <c r="AL515" s="227"/>
      <c r="AM515" s="56"/>
      <c r="AN515" s="228"/>
    </row>
    <row r="516" spans="1:40" ht="15.75" customHeight="1">
      <c r="A516" s="53"/>
      <c r="B516" s="56"/>
      <c r="D516" s="56"/>
      <c r="M516" s="57"/>
      <c r="O516" s="58"/>
      <c r="T516" s="57"/>
      <c r="U516" s="54"/>
      <c r="W516" s="219"/>
      <c r="X516" s="219"/>
      <c r="Y516" s="219"/>
      <c r="Z516" s="219"/>
      <c r="AA516" s="219"/>
      <c r="AB516" s="219"/>
      <c r="AC516" s="219"/>
      <c r="AD516" s="6"/>
      <c r="AE516" s="219"/>
      <c r="AF516" s="219"/>
      <c r="AG516" s="219"/>
      <c r="AH516" s="6"/>
      <c r="AI516" s="219"/>
      <c r="AJ516" s="219"/>
      <c r="AL516" s="227"/>
      <c r="AM516" s="56"/>
      <c r="AN516" s="228"/>
    </row>
    <row r="517" spans="1:40" ht="15.75" customHeight="1">
      <c r="A517" s="53"/>
      <c r="B517" s="56"/>
      <c r="D517" s="56"/>
      <c r="M517" s="57"/>
      <c r="O517" s="58"/>
      <c r="T517" s="57"/>
      <c r="U517" s="54"/>
      <c r="W517" s="219"/>
      <c r="X517" s="219"/>
      <c r="Y517" s="219"/>
      <c r="Z517" s="219"/>
      <c r="AA517" s="219"/>
      <c r="AB517" s="219"/>
      <c r="AC517" s="219"/>
      <c r="AD517" s="6"/>
      <c r="AE517" s="219"/>
      <c r="AF517" s="219"/>
      <c r="AG517" s="219"/>
      <c r="AH517" s="6"/>
      <c r="AI517" s="219"/>
      <c r="AJ517" s="219"/>
      <c r="AL517" s="227"/>
      <c r="AM517" s="56"/>
      <c r="AN517" s="228"/>
    </row>
    <row r="518" spans="1:40" ht="15.75" customHeight="1">
      <c r="A518" s="53"/>
      <c r="B518" s="56"/>
      <c r="D518" s="56"/>
      <c r="M518" s="57"/>
      <c r="O518" s="58"/>
      <c r="T518" s="57"/>
      <c r="U518" s="54"/>
      <c r="W518" s="219"/>
      <c r="X518" s="219"/>
      <c r="Y518" s="219"/>
      <c r="Z518" s="219"/>
      <c r="AA518" s="219"/>
      <c r="AB518" s="219"/>
      <c r="AC518" s="219"/>
      <c r="AD518" s="6"/>
      <c r="AE518" s="219"/>
      <c r="AF518" s="219"/>
      <c r="AG518" s="219"/>
      <c r="AH518" s="6"/>
      <c r="AI518" s="219"/>
      <c r="AJ518" s="219"/>
      <c r="AL518" s="227"/>
      <c r="AM518" s="56"/>
      <c r="AN518" s="228"/>
    </row>
    <row r="519" spans="1:40" ht="15.75" customHeight="1">
      <c r="A519" s="53"/>
      <c r="B519" s="56"/>
      <c r="D519" s="56"/>
      <c r="M519" s="57"/>
      <c r="O519" s="58"/>
      <c r="T519" s="57"/>
      <c r="U519" s="54"/>
      <c r="W519" s="219"/>
      <c r="X519" s="219"/>
      <c r="Y519" s="219"/>
      <c r="Z519" s="219"/>
      <c r="AA519" s="219"/>
      <c r="AB519" s="219"/>
      <c r="AC519" s="219"/>
      <c r="AD519" s="6"/>
      <c r="AE519" s="219"/>
      <c r="AF519" s="219"/>
      <c r="AG519" s="219"/>
      <c r="AH519" s="6"/>
      <c r="AI519" s="219"/>
      <c r="AJ519" s="219"/>
      <c r="AL519" s="227"/>
      <c r="AM519" s="56"/>
      <c r="AN519" s="228"/>
    </row>
    <row r="520" spans="1:40" ht="15.75" customHeight="1">
      <c r="A520" s="53"/>
      <c r="B520" s="56"/>
      <c r="D520" s="56"/>
      <c r="M520" s="57"/>
      <c r="O520" s="58"/>
      <c r="T520" s="57"/>
      <c r="U520" s="54"/>
      <c r="W520" s="219"/>
      <c r="X520" s="219"/>
      <c r="Y520" s="219"/>
      <c r="Z520" s="219"/>
      <c r="AA520" s="219"/>
      <c r="AB520" s="219"/>
      <c r="AC520" s="219"/>
      <c r="AD520" s="6"/>
      <c r="AE520" s="219"/>
      <c r="AF520" s="219"/>
      <c r="AG520" s="219"/>
      <c r="AH520" s="6"/>
      <c r="AI520" s="219"/>
      <c r="AJ520" s="219"/>
      <c r="AL520" s="227"/>
      <c r="AM520" s="56"/>
      <c r="AN520" s="228"/>
    </row>
    <row r="521" spans="1:40" ht="15.75" customHeight="1">
      <c r="A521" s="53"/>
      <c r="B521" s="56"/>
      <c r="D521" s="56"/>
      <c r="M521" s="57"/>
      <c r="O521" s="58"/>
      <c r="T521" s="57"/>
      <c r="U521" s="54"/>
      <c r="W521" s="219"/>
      <c r="X521" s="219"/>
      <c r="Y521" s="219"/>
      <c r="Z521" s="219"/>
      <c r="AA521" s="219"/>
      <c r="AB521" s="219"/>
      <c r="AC521" s="219"/>
      <c r="AD521" s="6"/>
      <c r="AE521" s="219"/>
      <c r="AF521" s="219"/>
      <c r="AG521" s="219"/>
      <c r="AH521" s="6"/>
      <c r="AI521" s="219"/>
      <c r="AJ521" s="219"/>
      <c r="AL521" s="227"/>
      <c r="AM521" s="56"/>
      <c r="AN521" s="228"/>
    </row>
    <row r="522" spans="1:40" ht="15.75" customHeight="1">
      <c r="A522" s="53"/>
      <c r="B522" s="56"/>
      <c r="D522" s="56"/>
      <c r="M522" s="57"/>
      <c r="O522" s="58"/>
      <c r="T522" s="57"/>
      <c r="U522" s="54"/>
      <c r="W522" s="219"/>
      <c r="X522" s="219"/>
      <c r="Y522" s="219"/>
      <c r="Z522" s="219"/>
      <c r="AA522" s="219"/>
      <c r="AB522" s="219"/>
      <c r="AC522" s="219"/>
      <c r="AD522" s="6"/>
      <c r="AE522" s="219"/>
      <c r="AF522" s="219"/>
      <c r="AG522" s="219"/>
      <c r="AH522" s="6"/>
      <c r="AI522" s="219"/>
      <c r="AJ522" s="219"/>
      <c r="AL522" s="227"/>
      <c r="AM522" s="56"/>
      <c r="AN522" s="228"/>
    </row>
    <row r="523" spans="1:40" ht="15.75" customHeight="1">
      <c r="A523" s="53"/>
      <c r="B523" s="56"/>
      <c r="D523" s="56"/>
      <c r="M523" s="57"/>
      <c r="O523" s="58"/>
      <c r="T523" s="57"/>
      <c r="U523" s="54"/>
      <c r="W523" s="219"/>
      <c r="X523" s="219"/>
      <c r="Y523" s="219"/>
      <c r="Z523" s="219"/>
      <c r="AA523" s="219"/>
      <c r="AB523" s="219"/>
      <c r="AC523" s="219"/>
      <c r="AD523" s="6"/>
      <c r="AE523" s="219"/>
      <c r="AF523" s="219"/>
      <c r="AG523" s="219"/>
      <c r="AH523" s="6"/>
      <c r="AI523" s="219"/>
      <c r="AJ523" s="219"/>
      <c r="AL523" s="227"/>
      <c r="AM523" s="56"/>
      <c r="AN523" s="228"/>
    </row>
    <row r="524" spans="1:40" ht="15.75" customHeight="1">
      <c r="A524" s="53"/>
      <c r="B524" s="56"/>
      <c r="D524" s="56"/>
      <c r="M524" s="57"/>
      <c r="O524" s="58"/>
      <c r="T524" s="57"/>
      <c r="U524" s="54"/>
      <c r="W524" s="219"/>
      <c r="X524" s="219"/>
      <c r="Y524" s="219"/>
      <c r="Z524" s="219"/>
      <c r="AA524" s="219"/>
      <c r="AB524" s="219"/>
      <c r="AC524" s="219"/>
      <c r="AD524" s="6"/>
      <c r="AE524" s="219"/>
      <c r="AF524" s="219"/>
      <c r="AG524" s="219"/>
      <c r="AH524" s="6"/>
      <c r="AI524" s="219"/>
      <c r="AJ524" s="219"/>
      <c r="AL524" s="227"/>
      <c r="AM524" s="56"/>
      <c r="AN524" s="228"/>
    </row>
    <row r="525" spans="1:40" ht="15.75" customHeight="1">
      <c r="A525" s="53"/>
      <c r="B525" s="56"/>
      <c r="D525" s="56"/>
      <c r="M525" s="57"/>
      <c r="O525" s="58"/>
      <c r="T525" s="57"/>
      <c r="U525" s="54"/>
      <c r="W525" s="219"/>
      <c r="X525" s="219"/>
      <c r="Y525" s="219"/>
      <c r="Z525" s="219"/>
      <c r="AA525" s="219"/>
      <c r="AB525" s="219"/>
      <c r="AC525" s="219"/>
      <c r="AD525" s="6"/>
      <c r="AE525" s="219"/>
      <c r="AF525" s="219"/>
      <c r="AG525" s="219"/>
      <c r="AH525" s="6"/>
      <c r="AI525" s="219"/>
      <c r="AJ525" s="219"/>
      <c r="AL525" s="227"/>
      <c r="AM525" s="56"/>
      <c r="AN525" s="228"/>
    </row>
    <row r="526" spans="1:40" ht="15.75" customHeight="1">
      <c r="A526" s="53"/>
      <c r="B526" s="56"/>
      <c r="D526" s="56"/>
      <c r="M526" s="57"/>
      <c r="O526" s="58"/>
      <c r="T526" s="57"/>
      <c r="U526" s="54"/>
      <c r="W526" s="219"/>
      <c r="X526" s="219"/>
      <c r="Y526" s="219"/>
      <c r="Z526" s="219"/>
      <c r="AA526" s="219"/>
      <c r="AB526" s="219"/>
      <c r="AC526" s="219"/>
      <c r="AD526" s="6"/>
      <c r="AE526" s="219"/>
      <c r="AF526" s="219"/>
      <c r="AG526" s="219"/>
      <c r="AH526" s="6"/>
      <c r="AI526" s="219"/>
      <c r="AJ526" s="219"/>
      <c r="AL526" s="227"/>
      <c r="AM526" s="56"/>
      <c r="AN526" s="228"/>
    </row>
    <row r="527" spans="1:40" ht="15.75" customHeight="1">
      <c r="A527" s="53"/>
      <c r="B527" s="56"/>
      <c r="D527" s="56"/>
      <c r="M527" s="57"/>
      <c r="O527" s="58"/>
      <c r="T527" s="57"/>
      <c r="U527" s="54"/>
      <c r="W527" s="219"/>
      <c r="X527" s="219"/>
      <c r="Y527" s="219"/>
      <c r="Z527" s="219"/>
      <c r="AA527" s="219"/>
      <c r="AB527" s="219"/>
      <c r="AC527" s="219"/>
      <c r="AD527" s="6"/>
      <c r="AE527" s="219"/>
      <c r="AF527" s="219"/>
      <c r="AG527" s="219"/>
      <c r="AH527" s="6"/>
      <c r="AI527" s="219"/>
      <c r="AJ527" s="219"/>
      <c r="AL527" s="227"/>
      <c r="AM527" s="56"/>
      <c r="AN527" s="228"/>
    </row>
    <row r="528" spans="1:40" ht="15.75" customHeight="1">
      <c r="A528" s="53"/>
      <c r="B528" s="56"/>
      <c r="D528" s="56"/>
      <c r="M528" s="57"/>
      <c r="O528" s="58"/>
      <c r="T528" s="57"/>
      <c r="U528" s="54"/>
      <c r="W528" s="219"/>
      <c r="X528" s="219"/>
      <c r="Y528" s="219"/>
      <c r="Z528" s="219"/>
      <c r="AA528" s="219"/>
      <c r="AB528" s="219"/>
      <c r="AC528" s="219"/>
      <c r="AD528" s="6"/>
      <c r="AE528" s="219"/>
      <c r="AF528" s="219"/>
      <c r="AG528" s="219"/>
      <c r="AH528" s="6"/>
      <c r="AI528" s="219"/>
      <c r="AJ528" s="219"/>
      <c r="AL528" s="227"/>
      <c r="AM528" s="56"/>
      <c r="AN528" s="228"/>
    </row>
    <row r="529" spans="1:40" ht="15.75" customHeight="1">
      <c r="A529" s="53"/>
      <c r="B529" s="56"/>
      <c r="D529" s="56"/>
      <c r="M529" s="57"/>
      <c r="O529" s="58"/>
      <c r="T529" s="57"/>
      <c r="U529" s="54"/>
      <c r="W529" s="219"/>
      <c r="X529" s="219"/>
      <c r="Y529" s="219"/>
      <c r="Z529" s="219"/>
      <c r="AA529" s="219"/>
      <c r="AB529" s="219"/>
      <c r="AC529" s="219"/>
      <c r="AD529" s="6"/>
      <c r="AE529" s="219"/>
      <c r="AF529" s="219"/>
      <c r="AG529" s="219"/>
      <c r="AH529" s="6"/>
      <c r="AI529" s="219"/>
      <c r="AJ529" s="219"/>
      <c r="AL529" s="227"/>
      <c r="AM529" s="56"/>
      <c r="AN529" s="228"/>
    </row>
    <row r="530" spans="1:40" ht="15.75" customHeight="1">
      <c r="A530" s="53"/>
      <c r="B530" s="56"/>
      <c r="D530" s="56"/>
      <c r="M530" s="57"/>
      <c r="O530" s="58"/>
      <c r="T530" s="57"/>
      <c r="U530" s="54"/>
      <c r="W530" s="219"/>
      <c r="X530" s="219"/>
      <c r="Y530" s="219"/>
      <c r="Z530" s="219"/>
      <c r="AA530" s="219"/>
      <c r="AB530" s="219"/>
      <c r="AC530" s="219"/>
      <c r="AD530" s="6"/>
      <c r="AE530" s="219"/>
      <c r="AF530" s="219"/>
      <c r="AG530" s="219"/>
      <c r="AH530" s="6"/>
      <c r="AI530" s="219"/>
      <c r="AJ530" s="219"/>
      <c r="AL530" s="227"/>
      <c r="AM530" s="56"/>
      <c r="AN530" s="228"/>
    </row>
    <row r="531" spans="1:40" ht="15.75" customHeight="1">
      <c r="A531" s="53"/>
      <c r="B531" s="56"/>
      <c r="D531" s="56"/>
      <c r="M531" s="57"/>
      <c r="O531" s="58"/>
      <c r="T531" s="57"/>
      <c r="U531" s="54"/>
      <c r="W531" s="219"/>
      <c r="X531" s="219"/>
      <c r="Y531" s="219"/>
      <c r="Z531" s="219"/>
      <c r="AA531" s="219"/>
      <c r="AB531" s="219"/>
      <c r="AC531" s="219"/>
      <c r="AD531" s="6"/>
      <c r="AE531" s="219"/>
      <c r="AF531" s="219"/>
      <c r="AG531" s="219"/>
      <c r="AH531" s="6"/>
      <c r="AI531" s="219"/>
      <c r="AJ531" s="219"/>
      <c r="AL531" s="227"/>
      <c r="AM531" s="56"/>
      <c r="AN531" s="228"/>
    </row>
    <row r="532" spans="1:40" ht="15.75" customHeight="1">
      <c r="A532" s="53"/>
      <c r="B532" s="56"/>
      <c r="D532" s="56"/>
      <c r="M532" s="57"/>
      <c r="O532" s="58"/>
      <c r="T532" s="57"/>
      <c r="U532" s="54"/>
      <c r="W532" s="219"/>
      <c r="X532" s="219"/>
      <c r="Y532" s="219"/>
      <c r="Z532" s="219"/>
      <c r="AA532" s="219"/>
      <c r="AB532" s="219"/>
      <c r="AC532" s="219"/>
      <c r="AD532" s="6"/>
      <c r="AE532" s="219"/>
      <c r="AF532" s="219"/>
      <c r="AG532" s="219"/>
      <c r="AH532" s="6"/>
      <c r="AI532" s="219"/>
      <c r="AJ532" s="219"/>
      <c r="AL532" s="227"/>
      <c r="AM532" s="56"/>
      <c r="AN532" s="228"/>
    </row>
    <row r="533" spans="1:40" ht="15.75" customHeight="1">
      <c r="A533" s="53"/>
      <c r="B533" s="56"/>
      <c r="D533" s="56"/>
      <c r="M533" s="57"/>
      <c r="O533" s="58"/>
      <c r="T533" s="57"/>
      <c r="U533" s="54"/>
      <c r="W533" s="219"/>
      <c r="X533" s="219"/>
      <c r="Y533" s="219"/>
      <c r="Z533" s="219"/>
      <c r="AA533" s="219"/>
      <c r="AB533" s="219"/>
      <c r="AC533" s="219"/>
      <c r="AD533" s="6"/>
      <c r="AE533" s="219"/>
      <c r="AF533" s="219"/>
      <c r="AG533" s="219"/>
      <c r="AH533" s="6"/>
      <c r="AI533" s="219"/>
      <c r="AJ533" s="219"/>
      <c r="AL533" s="227"/>
      <c r="AM533" s="56"/>
      <c r="AN533" s="228"/>
    </row>
    <row r="534" spans="1:40" ht="15.75" customHeight="1">
      <c r="A534" s="53"/>
      <c r="B534" s="56"/>
      <c r="D534" s="56"/>
      <c r="M534" s="57"/>
      <c r="O534" s="58"/>
      <c r="T534" s="57"/>
      <c r="U534" s="54"/>
      <c r="W534" s="219"/>
      <c r="X534" s="219"/>
      <c r="Y534" s="219"/>
      <c r="Z534" s="219"/>
      <c r="AA534" s="219"/>
      <c r="AB534" s="219"/>
      <c r="AC534" s="219"/>
      <c r="AD534" s="6"/>
      <c r="AE534" s="219"/>
      <c r="AF534" s="219"/>
      <c r="AG534" s="219"/>
      <c r="AH534" s="6"/>
      <c r="AI534" s="219"/>
      <c r="AJ534" s="219"/>
      <c r="AL534" s="227"/>
      <c r="AM534" s="56"/>
      <c r="AN534" s="228"/>
    </row>
    <row r="535" spans="1:40" ht="15.75" customHeight="1">
      <c r="A535" s="53"/>
      <c r="B535" s="56"/>
      <c r="D535" s="56"/>
      <c r="M535" s="57"/>
      <c r="O535" s="58"/>
      <c r="T535" s="57"/>
      <c r="U535" s="54"/>
      <c r="W535" s="219"/>
      <c r="X535" s="219"/>
      <c r="Y535" s="219"/>
      <c r="Z535" s="219"/>
      <c r="AA535" s="219"/>
      <c r="AB535" s="219"/>
      <c r="AC535" s="219"/>
      <c r="AD535" s="6"/>
      <c r="AE535" s="219"/>
      <c r="AF535" s="219"/>
      <c r="AG535" s="219"/>
      <c r="AH535" s="6"/>
      <c r="AI535" s="219"/>
      <c r="AJ535" s="219"/>
      <c r="AL535" s="227"/>
      <c r="AM535" s="56"/>
      <c r="AN535" s="228"/>
    </row>
    <row r="536" spans="1:40" ht="15.75" customHeight="1">
      <c r="A536" s="53"/>
      <c r="B536" s="56"/>
      <c r="D536" s="56"/>
      <c r="M536" s="57"/>
      <c r="O536" s="58"/>
      <c r="T536" s="57"/>
      <c r="U536" s="54"/>
      <c r="W536" s="219"/>
      <c r="X536" s="219"/>
      <c r="Y536" s="219"/>
      <c r="Z536" s="219"/>
      <c r="AA536" s="219"/>
      <c r="AB536" s="219"/>
      <c r="AC536" s="219"/>
      <c r="AD536" s="6"/>
      <c r="AE536" s="219"/>
      <c r="AF536" s="219"/>
      <c r="AG536" s="219"/>
      <c r="AH536" s="6"/>
      <c r="AI536" s="219"/>
      <c r="AJ536" s="219"/>
      <c r="AL536" s="227"/>
      <c r="AM536" s="56"/>
      <c r="AN536" s="228"/>
    </row>
    <row r="537" spans="1:40" ht="15.75" customHeight="1">
      <c r="A537" s="53"/>
      <c r="B537" s="56"/>
      <c r="D537" s="56"/>
      <c r="M537" s="57"/>
      <c r="O537" s="58"/>
      <c r="T537" s="57"/>
      <c r="U537" s="54"/>
      <c r="W537" s="219"/>
      <c r="X537" s="219"/>
      <c r="Y537" s="219"/>
      <c r="Z537" s="219"/>
      <c r="AA537" s="219"/>
      <c r="AB537" s="219"/>
      <c r="AC537" s="219"/>
      <c r="AD537" s="6"/>
      <c r="AE537" s="219"/>
      <c r="AF537" s="219"/>
      <c r="AG537" s="219"/>
      <c r="AH537" s="6"/>
      <c r="AI537" s="219"/>
      <c r="AJ537" s="219"/>
      <c r="AL537" s="227"/>
      <c r="AM537" s="56"/>
      <c r="AN537" s="228"/>
    </row>
    <row r="538" spans="1:40" ht="15.75" customHeight="1">
      <c r="A538" s="53"/>
      <c r="B538" s="56"/>
      <c r="D538" s="56"/>
      <c r="M538" s="57"/>
      <c r="O538" s="58"/>
      <c r="T538" s="57"/>
      <c r="U538" s="54"/>
      <c r="W538" s="219"/>
      <c r="X538" s="219"/>
      <c r="Y538" s="219"/>
      <c r="Z538" s="219"/>
      <c r="AA538" s="219"/>
      <c r="AB538" s="219"/>
      <c r="AC538" s="219"/>
      <c r="AD538" s="6"/>
      <c r="AE538" s="219"/>
      <c r="AF538" s="219"/>
      <c r="AG538" s="219"/>
      <c r="AH538" s="6"/>
      <c r="AI538" s="219"/>
      <c r="AJ538" s="219"/>
      <c r="AL538" s="227"/>
      <c r="AM538" s="56"/>
      <c r="AN538" s="228"/>
    </row>
    <row r="539" spans="1:40" ht="15.75" customHeight="1">
      <c r="A539" s="53"/>
      <c r="B539" s="56"/>
      <c r="D539" s="56"/>
      <c r="M539" s="57"/>
      <c r="O539" s="58"/>
      <c r="T539" s="57"/>
      <c r="U539" s="54"/>
      <c r="W539" s="219"/>
      <c r="X539" s="219"/>
      <c r="Y539" s="219"/>
      <c r="Z539" s="219"/>
      <c r="AA539" s="219"/>
      <c r="AB539" s="219"/>
      <c r="AC539" s="219"/>
      <c r="AD539" s="6"/>
      <c r="AE539" s="219"/>
      <c r="AF539" s="219"/>
      <c r="AG539" s="219"/>
      <c r="AH539" s="6"/>
      <c r="AI539" s="219"/>
      <c r="AJ539" s="219"/>
      <c r="AL539" s="227"/>
      <c r="AM539" s="56"/>
      <c r="AN539" s="228"/>
    </row>
    <row r="540" spans="1:40" ht="15.75" customHeight="1">
      <c r="A540" s="53"/>
      <c r="B540" s="56"/>
      <c r="D540" s="56"/>
      <c r="M540" s="57"/>
      <c r="O540" s="58"/>
      <c r="T540" s="57"/>
      <c r="U540" s="54"/>
      <c r="W540" s="219"/>
      <c r="X540" s="219"/>
      <c r="Y540" s="219"/>
      <c r="Z540" s="219"/>
      <c r="AA540" s="219"/>
      <c r="AB540" s="219"/>
      <c r="AC540" s="219"/>
      <c r="AD540" s="6"/>
      <c r="AE540" s="219"/>
      <c r="AF540" s="219"/>
      <c r="AG540" s="219"/>
      <c r="AH540" s="6"/>
      <c r="AI540" s="219"/>
      <c r="AJ540" s="219"/>
      <c r="AL540" s="227"/>
      <c r="AM540" s="56"/>
      <c r="AN540" s="228"/>
    </row>
    <row r="541" spans="1:40" ht="15.75" customHeight="1">
      <c r="A541" s="53"/>
      <c r="B541" s="56"/>
      <c r="D541" s="56"/>
      <c r="M541" s="57"/>
      <c r="O541" s="58"/>
      <c r="T541" s="57"/>
      <c r="U541" s="54"/>
      <c r="W541" s="219"/>
      <c r="X541" s="219"/>
      <c r="Y541" s="219"/>
      <c r="Z541" s="219"/>
      <c r="AA541" s="219"/>
      <c r="AB541" s="219"/>
      <c r="AC541" s="219"/>
      <c r="AD541" s="6"/>
      <c r="AE541" s="219"/>
      <c r="AF541" s="219"/>
      <c r="AG541" s="219"/>
      <c r="AH541" s="6"/>
      <c r="AI541" s="219"/>
      <c r="AJ541" s="219"/>
      <c r="AL541" s="227"/>
      <c r="AM541" s="56"/>
      <c r="AN541" s="228"/>
    </row>
    <row r="542" spans="1:40" ht="15.75" customHeight="1">
      <c r="A542" s="53"/>
      <c r="B542" s="56"/>
      <c r="D542" s="56"/>
      <c r="M542" s="57"/>
      <c r="O542" s="58"/>
      <c r="T542" s="57"/>
      <c r="U542" s="54"/>
      <c r="W542" s="219"/>
      <c r="X542" s="219"/>
      <c r="Y542" s="219"/>
      <c r="Z542" s="219"/>
      <c r="AA542" s="219"/>
      <c r="AB542" s="219"/>
      <c r="AC542" s="219"/>
      <c r="AD542" s="6"/>
      <c r="AE542" s="219"/>
      <c r="AF542" s="219"/>
      <c r="AG542" s="219"/>
      <c r="AH542" s="6"/>
      <c r="AI542" s="219"/>
      <c r="AJ542" s="219"/>
      <c r="AL542" s="227"/>
      <c r="AM542" s="56"/>
      <c r="AN542" s="228"/>
    </row>
    <row r="543" spans="1:40" ht="15.75" customHeight="1">
      <c r="A543" s="53"/>
      <c r="B543" s="56"/>
      <c r="D543" s="56"/>
      <c r="M543" s="57"/>
      <c r="O543" s="58"/>
      <c r="T543" s="57"/>
      <c r="U543" s="54"/>
      <c r="W543" s="219"/>
      <c r="X543" s="219"/>
      <c r="Y543" s="219"/>
      <c r="Z543" s="219"/>
      <c r="AA543" s="219"/>
      <c r="AB543" s="219"/>
      <c r="AC543" s="219"/>
      <c r="AD543" s="6"/>
      <c r="AE543" s="219"/>
      <c r="AF543" s="219"/>
      <c r="AG543" s="219"/>
      <c r="AH543" s="6"/>
      <c r="AI543" s="219"/>
      <c r="AJ543" s="219"/>
      <c r="AL543" s="227"/>
      <c r="AM543" s="56"/>
      <c r="AN543" s="228"/>
    </row>
    <row r="544" spans="1:40" ht="15.75" customHeight="1">
      <c r="A544" s="53"/>
      <c r="B544" s="56"/>
      <c r="D544" s="56"/>
      <c r="M544" s="57"/>
      <c r="O544" s="58"/>
      <c r="T544" s="57"/>
      <c r="U544" s="54"/>
      <c r="W544" s="219"/>
      <c r="X544" s="219"/>
      <c r="Y544" s="219"/>
      <c r="Z544" s="219"/>
      <c r="AA544" s="219"/>
      <c r="AB544" s="219"/>
      <c r="AC544" s="219"/>
      <c r="AD544" s="6"/>
      <c r="AE544" s="219"/>
      <c r="AF544" s="219"/>
      <c r="AG544" s="219"/>
      <c r="AH544" s="6"/>
      <c r="AI544" s="219"/>
      <c r="AJ544" s="219"/>
      <c r="AL544" s="227"/>
      <c r="AM544" s="56"/>
      <c r="AN544" s="228"/>
    </row>
    <row r="545" spans="1:40" ht="15.75" customHeight="1">
      <c r="A545" s="53"/>
      <c r="B545" s="56"/>
      <c r="D545" s="56"/>
      <c r="M545" s="57"/>
      <c r="O545" s="58"/>
      <c r="T545" s="57"/>
      <c r="U545" s="54"/>
      <c r="W545" s="219"/>
      <c r="X545" s="219"/>
      <c r="Y545" s="219"/>
      <c r="Z545" s="219"/>
      <c r="AA545" s="219"/>
      <c r="AB545" s="219"/>
      <c r="AC545" s="219"/>
      <c r="AD545" s="6"/>
      <c r="AE545" s="219"/>
      <c r="AF545" s="219"/>
      <c r="AG545" s="219"/>
      <c r="AH545" s="6"/>
      <c r="AI545" s="219"/>
      <c r="AJ545" s="219"/>
      <c r="AL545" s="227"/>
      <c r="AM545" s="56"/>
      <c r="AN545" s="228"/>
    </row>
    <row r="546" spans="1:40" ht="15.75" customHeight="1">
      <c r="A546" s="53"/>
      <c r="B546" s="56"/>
      <c r="D546" s="56"/>
      <c r="M546" s="57"/>
      <c r="O546" s="58"/>
      <c r="T546" s="57"/>
      <c r="U546" s="54"/>
      <c r="W546" s="219"/>
      <c r="X546" s="219"/>
      <c r="Y546" s="219"/>
      <c r="Z546" s="219"/>
      <c r="AA546" s="219"/>
      <c r="AB546" s="219"/>
      <c r="AC546" s="219"/>
      <c r="AD546" s="6"/>
      <c r="AE546" s="219"/>
      <c r="AF546" s="219"/>
      <c r="AG546" s="219"/>
      <c r="AH546" s="6"/>
      <c r="AI546" s="219"/>
      <c r="AJ546" s="219"/>
      <c r="AL546" s="227"/>
      <c r="AM546" s="56"/>
      <c r="AN546" s="228"/>
    </row>
    <row r="547" spans="1:40" ht="15.75" customHeight="1">
      <c r="A547" s="53"/>
      <c r="B547" s="56"/>
      <c r="D547" s="56"/>
      <c r="M547" s="57"/>
      <c r="O547" s="58"/>
      <c r="T547" s="57"/>
      <c r="U547" s="54"/>
      <c r="W547" s="219"/>
      <c r="X547" s="219"/>
      <c r="Y547" s="219"/>
      <c r="Z547" s="219"/>
      <c r="AA547" s="219"/>
      <c r="AB547" s="219"/>
      <c r="AC547" s="219"/>
      <c r="AD547" s="6"/>
      <c r="AE547" s="219"/>
      <c r="AF547" s="219"/>
      <c r="AG547" s="219"/>
      <c r="AH547" s="6"/>
      <c r="AI547" s="219"/>
      <c r="AJ547" s="219"/>
      <c r="AL547" s="227"/>
      <c r="AM547" s="56"/>
      <c r="AN547" s="228"/>
    </row>
    <row r="548" spans="1:40" ht="15.75" customHeight="1">
      <c r="A548" s="53"/>
      <c r="B548" s="56"/>
      <c r="D548" s="56"/>
      <c r="M548" s="57"/>
      <c r="O548" s="58"/>
      <c r="T548" s="57"/>
      <c r="U548" s="54"/>
      <c r="W548" s="219"/>
      <c r="X548" s="219"/>
      <c r="Y548" s="219"/>
      <c r="Z548" s="219"/>
      <c r="AA548" s="219"/>
      <c r="AB548" s="219"/>
      <c r="AC548" s="219"/>
      <c r="AD548" s="6"/>
      <c r="AE548" s="219"/>
      <c r="AF548" s="219"/>
      <c r="AG548" s="219"/>
      <c r="AH548" s="6"/>
      <c r="AI548" s="219"/>
      <c r="AJ548" s="219"/>
      <c r="AL548" s="227"/>
      <c r="AM548" s="56"/>
      <c r="AN548" s="228"/>
    </row>
    <row r="549" spans="1:40" ht="15.75" customHeight="1">
      <c r="A549" s="53"/>
      <c r="B549" s="56"/>
      <c r="D549" s="56"/>
      <c r="M549" s="57"/>
      <c r="O549" s="58"/>
      <c r="T549" s="57"/>
      <c r="U549" s="54"/>
      <c r="W549" s="219"/>
      <c r="X549" s="219"/>
      <c r="Y549" s="219"/>
      <c r="Z549" s="219"/>
      <c r="AA549" s="219"/>
      <c r="AB549" s="219"/>
      <c r="AC549" s="219"/>
      <c r="AD549" s="6"/>
      <c r="AE549" s="219"/>
      <c r="AF549" s="219"/>
      <c r="AG549" s="219"/>
      <c r="AH549" s="6"/>
      <c r="AI549" s="219"/>
      <c r="AJ549" s="219"/>
      <c r="AL549" s="227"/>
      <c r="AM549" s="56"/>
      <c r="AN549" s="228"/>
    </row>
    <row r="550" spans="1:40" ht="15.75" customHeight="1">
      <c r="A550" s="53"/>
      <c r="B550" s="56"/>
      <c r="D550" s="56"/>
      <c r="M550" s="57"/>
      <c r="O550" s="58"/>
      <c r="T550" s="57"/>
      <c r="U550" s="54"/>
      <c r="W550" s="219"/>
      <c r="X550" s="219"/>
      <c r="Y550" s="219"/>
      <c r="Z550" s="219"/>
      <c r="AA550" s="219"/>
      <c r="AB550" s="219"/>
      <c r="AC550" s="219"/>
      <c r="AD550" s="6"/>
      <c r="AE550" s="219"/>
      <c r="AF550" s="219"/>
      <c r="AG550" s="219"/>
      <c r="AH550" s="6"/>
      <c r="AI550" s="219"/>
      <c r="AJ550" s="219"/>
      <c r="AL550" s="227"/>
      <c r="AM550" s="56"/>
      <c r="AN550" s="228"/>
    </row>
    <row r="551" spans="1:40" ht="15.75" customHeight="1">
      <c r="A551" s="53"/>
      <c r="B551" s="56"/>
      <c r="D551" s="56"/>
      <c r="M551" s="57"/>
      <c r="O551" s="58"/>
      <c r="T551" s="57"/>
      <c r="U551" s="54"/>
      <c r="W551" s="219"/>
      <c r="X551" s="219"/>
      <c r="Y551" s="219"/>
      <c r="Z551" s="219"/>
      <c r="AA551" s="219"/>
      <c r="AB551" s="219"/>
      <c r="AC551" s="219"/>
      <c r="AD551" s="6"/>
      <c r="AE551" s="219"/>
      <c r="AF551" s="219"/>
      <c r="AG551" s="219"/>
      <c r="AH551" s="6"/>
      <c r="AI551" s="219"/>
      <c r="AJ551" s="219"/>
      <c r="AL551" s="227"/>
      <c r="AM551" s="56"/>
      <c r="AN551" s="228"/>
    </row>
    <row r="552" spans="1:40" ht="15.75" customHeight="1">
      <c r="A552" s="53"/>
      <c r="B552" s="56"/>
      <c r="D552" s="56"/>
      <c r="M552" s="57"/>
      <c r="O552" s="58"/>
      <c r="T552" s="57"/>
      <c r="U552" s="54"/>
      <c r="W552" s="219"/>
      <c r="X552" s="219"/>
      <c r="Y552" s="219"/>
      <c r="Z552" s="219"/>
      <c r="AA552" s="219"/>
      <c r="AB552" s="219"/>
      <c r="AC552" s="219"/>
      <c r="AD552" s="6"/>
      <c r="AE552" s="219"/>
      <c r="AF552" s="219"/>
      <c r="AG552" s="219"/>
      <c r="AH552" s="6"/>
      <c r="AI552" s="219"/>
      <c r="AJ552" s="219"/>
      <c r="AL552" s="227"/>
      <c r="AM552" s="56"/>
      <c r="AN552" s="228"/>
    </row>
    <row r="553" spans="1:40" ht="15.75" customHeight="1">
      <c r="A553" s="53"/>
      <c r="B553" s="56"/>
      <c r="D553" s="56"/>
      <c r="M553" s="57"/>
      <c r="O553" s="58"/>
      <c r="T553" s="57"/>
      <c r="U553" s="54"/>
      <c r="W553" s="219"/>
      <c r="X553" s="219"/>
      <c r="Y553" s="219"/>
      <c r="Z553" s="219"/>
      <c r="AA553" s="219"/>
      <c r="AB553" s="219"/>
      <c r="AC553" s="219"/>
      <c r="AD553" s="6"/>
      <c r="AE553" s="219"/>
      <c r="AF553" s="219"/>
      <c r="AG553" s="219"/>
      <c r="AH553" s="6"/>
      <c r="AI553" s="219"/>
      <c r="AJ553" s="219"/>
      <c r="AL553" s="227"/>
      <c r="AM553" s="56"/>
      <c r="AN553" s="228"/>
    </row>
    <row r="554" spans="1:40" ht="15.75" customHeight="1">
      <c r="A554" s="53"/>
      <c r="B554" s="56"/>
      <c r="D554" s="56"/>
      <c r="M554" s="57"/>
      <c r="O554" s="58"/>
      <c r="T554" s="57"/>
      <c r="U554" s="54"/>
      <c r="W554" s="219"/>
      <c r="X554" s="219"/>
      <c r="Y554" s="219"/>
      <c r="Z554" s="219"/>
      <c r="AA554" s="219"/>
      <c r="AB554" s="219"/>
      <c r="AC554" s="219"/>
      <c r="AD554" s="6"/>
      <c r="AE554" s="219"/>
      <c r="AF554" s="219"/>
      <c r="AG554" s="219"/>
      <c r="AH554" s="6"/>
      <c r="AI554" s="219"/>
      <c r="AJ554" s="219"/>
      <c r="AL554" s="227"/>
      <c r="AM554" s="56"/>
      <c r="AN554" s="228"/>
    </row>
    <row r="555" spans="1:40" ht="15.75" customHeight="1">
      <c r="A555" s="53"/>
      <c r="B555" s="56"/>
      <c r="D555" s="56"/>
      <c r="M555" s="57"/>
      <c r="O555" s="58"/>
      <c r="T555" s="57"/>
      <c r="U555" s="54"/>
      <c r="W555" s="219"/>
      <c r="X555" s="219"/>
      <c r="Y555" s="219"/>
      <c r="Z555" s="219"/>
      <c r="AA555" s="219"/>
      <c r="AB555" s="219"/>
      <c r="AC555" s="219"/>
      <c r="AD555" s="6"/>
      <c r="AE555" s="219"/>
      <c r="AF555" s="219"/>
      <c r="AG555" s="219"/>
      <c r="AH555" s="6"/>
      <c r="AI555" s="219"/>
      <c r="AJ555" s="219"/>
      <c r="AL555" s="227"/>
      <c r="AM555" s="56"/>
      <c r="AN555" s="228"/>
    </row>
    <row r="556" spans="1:40" ht="15.75" customHeight="1">
      <c r="A556" s="53"/>
      <c r="B556" s="56"/>
      <c r="D556" s="56"/>
      <c r="M556" s="57"/>
      <c r="O556" s="58"/>
      <c r="T556" s="57"/>
      <c r="U556" s="54"/>
      <c r="W556" s="219"/>
      <c r="X556" s="219"/>
      <c r="Y556" s="219"/>
      <c r="Z556" s="219"/>
      <c r="AA556" s="219"/>
      <c r="AB556" s="219"/>
      <c r="AC556" s="219"/>
      <c r="AD556" s="6"/>
      <c r="AE556" s="219"/>
      <c r="AF556" s="219"/>
      <c r="AG556" s="219"/>
      <c r="AH556" s="6"/>
      <c r="AI556" s="219"/>
      <c r="AJ556" s="219"/>
      <c r="AL556" s="227"/>
      <c r="AM556" s="56"/>
      <c r="AN556" s="228"/>
    </row>
    <row r="557" spans="1:40" ht="15.75" customHeight="1">
      <c r="A557" s="53"/>
      <c r="B557" s="56"/>
      <c r="D557" s="56"/>
      <c r="M557" s="57"/>
      <c r="O557" s="58"/>
      <c r="T557" s="57"/>
      <c r="U557" s="54"/>
      <c r="W557" s="219"/>
      <c r="X557" s="219"/>
      <c r="Y557" s="219"/>
      <c r="Z557" s="219"/>
      <c r="AA557" s="219"/>
      <c r="AB557" s="219"/>
      <c r="AC557" s="219"/>
      <c r="AD557" s="6"/>
      <c r="AE557" s="219"/>
      <c r="AF557" s="219"/>
      <c r="AG557" s="219"/>
      <c r="AH557" s="6"/>
      <c r="AI557" s="219"/>
      <c r="AJ557" s="219"/>
      <c r="AL557" s="227"/>
      <c r="AM557" s="56"/>
      <c r="AN557" s="228"/>
    </row>
    <row r="558" spans="1:40" ht="15.75" customHeight="1">
      <c r="A558" s="53"/>
      <c r="B558" s="56"/>
      <c r="D558" s="56"/>
      <c r="M558" s="57"/>
      <c r="O558" s="58"/>
      <c r="T558" s="57"/>
      <c r="U558" s="54"/>
      <c r="W558" s="219"/>
      <c r="X558" s="219"/>
      <c r="Y558" s="219"/>
      <c r="Z558" s="219"/>
      <c r="AA558" s="219"/>
      <c r="AB558" s="219"/>
      <c r="AC558" s="219"/>
      <c r="AD558" s="6"/>
      <c r="AE558" s="219"/>
      <c r="AF558" s="219"/>
      <c r="AG558" s="219"/>
      <c r="AH558" s="6"/>
      <c r="AI558" s="219"/>
      <c r="AJ558" s="219"/>
      <c r="AL558" s="227"/>
      <c r="AM558" s="56"/>
      <c r="AN558" s="228"/>
    </row>
    <row r="559" spans="1:40" ht="15.75" customHeight="1">
      <c r="A559" s="53"/>
      <c r="B559" s="56"/>
      <c r="D559" s="56"/>
      <c r="M559" s="57"/>
      <c r="O559" s="58"/>
      <c r="T559" s="57"/>
      <c r="U559" s="54"/>
      <c r="W559" s="219"/>
      <c r="X559" s="219"/>
      <c r="Y559" s="219"/>
      <c r="Z559" s="219"/>
      <c r="AA559" s="219"/>
      <c r="AB559" s="219"/>
      <c r="AC559" s="219"/>
      <c r="AD559" s="6"/>
      <c r="AE559" s="219"/>
      <c r="AF559" s="219"/>
      <c r="AG559" s="219"/>
      <c r="AH559" s="6"/>
      <c r="AI559" s="219"/>
      <c r="AJ559" s="219"/>
      <c r="AL559" s="227"/>
      <c r="AM559" s="56"/>
      <c r="AN559" s="228"/>
    </row>
    <row r="560" spans="1:40" ht="15.75" customHeight="1">
      <c r="A560" s="53"/>
      <c r="B560" s="56"/>
      <c r="D560" s="56"/>
      <c r="M560" s="57"/>
      <c r="O560" s="58"/>
      <c r="T560" s="57"/>
      <c r="U560" s="54"/>
      <c r="W560" s="219"/>
      <c r="X560" s="219"/>
      <c r="Y560" s="219"/>
      <c r="Z560" s="219"/>
      <c r="AA560" s="219"/>
      <c r="AB560" s="219"/>
      <c r="AC560" s="219"/>
      <c r="AD560" s="6"/>
      <c r="AE560" s="219"/>
      <c r="AF560" s="219"/>
      <c r="AG560" s="219"/>
      <c r="AH560" s="6"/>
      <c r="AI560" s="219"/>
      <c r="AJ560" s="219"/>
      <c r="AL560" s="227"/>
      <c r="AM560" s="56"/>
      <c r="AN560" s="228"/>
    </row>
    <row r="561" spans="1:40" ht="15.75" customHeight="1">
      <c r="A561" s="53"/>
      <c r="B561" s="56"/>
      <c r="D561" s="56"/>
      <c r="M561" s="57"/>
      <c r="O561" s="58"/>
      <c r="T561" s="57"/>
      <c r="U561" s="54"/>
      <c r="W561" s="219"/>
      <c r="X561" s="219"/>
      <c r="Y561" s="219"/>
      <c r="Z561" s="219"/>
      <c r="AA561" s="219"/>
      <c r="AB561" s="219"/>
      <c r="AC561" s="219"/>
      <c r="AD561" s="6"/>
      <c r="AE561" s="219"/>
      <c r="AF561" s="219"/>
      <c r="AG561" s="219"/>
      <c r="AH561" s="6"/>
      <c r="AI561" s="219"/>
      <c r="AJ561" s="219"/>
      <c r="AL561" s="227"/>
      <c r="AM561" s="56"/>
      <c r="AN561" s="228"/>
    </row>
    <row r="562" spans="1:40" ht="15.75" customHeight="1">
      <c r="A562" s="53"/>
      <c r="B562" s="56"/>
      <c r="D562" s="56"/>
      <c r="M562" s="57"/>
      <c r="O562" s="58"/>
      <c r="T562" s="57"/>
      <c r="U562" s="54"/>
      <c r="W562" s="219"/>
      <c r="X562" s="219"/>
      <c r="Y562" s="219"/>
      <c r="Z562" s="219"/>
      <c r="AA562" s="219"/>
      <c r="AB562" s="219"/>
      <c r="AC562" s="219"/>
      <c r="AD562" s="6"/>
      <c r="AE562" s="219"/>
      <c r="AF562" s="219"/>
      <c r="AG562" s="219"/>
      <c r="AH562" s="6"/>
      <c r="AI562" s="219"/>
      <c r="AJ562" s="219"/>
      <c r="AL562" s="227"/>
      <c r="AM562" s="56"/>
      <c r="AN562" s="228"/>
    </row>
    <row r="563" spans="1:40" ht="15.75" customHeight="1">
      <c r="A563" s="53"/>
      <c r="B563" s="56"/>
      <c r="D563" s="56"/>
      <c r="M563" s="57"/>
      <c r="O563" s="58"/>
      <c r="T563" s="57"/>
      <c r="U563" s="54"/>
      <c r="W563" s="219"/>
      <c r="X563" s="219"/>
      <c r="Y563" s="219"/>
      <c r="Z563" s="219"/>
      <c r="AA563" s="219"/>
      <c r="AB563" s="219"/>
      <c r="AC563" s="219"/>
      <c r="AD563" s="6"/>
      <c r="AE563" s="219"/>
      <c r="AF563" s="219"/>
      <c r="AG563" s="219"/>
      <c r="AH563" s="6"/>
      <c r="AI563" s="219"/>
      <c r="AJ563" s="219"/>
      <c r="AL563" s="227"/>
      <c r="AM563" s="56"/>
      <c r="AN563" s="228"/>
    </row>
    <row r="564" spans="1:40" ht="15.75" customHeight="1">
      <c r="A564" s="53"/>
      <c r="B564" s="56"/>
      <c r="D564" s="56"/>
      <c r="M564" s="57"/>
      <c r="O564" s="58"/>
      <c r="T564" s="57"/>
      <c r="U564" s="54"/>
      <c r="W564" s="219"/>
      <c r="X564" s="219"/>
      <c r="Y564" s="219"/>
      <c r="Z564" s="219"/>
      <c r="AA564" s="219"/>
      <c r="AB564" s="219"/>
      <c r="AC564" s="219"/>
      <c r="AD564" s="6"/>
      <c r="AE564" s="219"/>
      <c r="AF564" s="219"/>
      <c r="AG564" s="219"/>
      <c r="AH564" s="6"/>
      <c r="AI564" s="219"/>
      <c r="AJ564" s="219"/>
      <c r="AL564" s="227"/>
      <c r="AM564" s="56"/>
      <c r="AN564" s="228"/>
    </row>
    <row r="565" spans="1:40" ht="15.75" customHeight="1">
      <c r="A565" s="53"/>
      <c r="B565" s="56"/>
      <c r="D565" s="56"/>
      <c r="M565" s="57"/>
      <c r="O565" s="58"/>
      <c r="T565" s="57"/>
      <c r="U565" s="54"/>
      <c r="W565" s="219"/>
      <c r="X565" s="219"/>
      <c r="Y565" s="219"/>
      <c r="Z565" s="219"/>
      <c r="AA565" s="219"/>
      <c r="AB565" s="219"/>
      <c r="AC565" s="219"/>
      <c r="AD565" s="6"/>
      <c r="AE565" s="219"/>
      <c r="AF565" s="219"/>
      <c r="AG565" s="219"/>
      <c r="AH565" s="6"/>
      <c r="AI565" s="219"/>
      <c r="AJ565" s="219"/>
      <c r="AL565" s="227"/>
      <c r="AM565" s="56"/>
      <c r="AN565" s="228"/>
    </row>
    <row r="566" spans="1:40" ht="15.75" customHeight="1">
      <c r="A566" s="53"/>
      <c r="B566" s="56"/>
      <c r="D566" s="56"/>
      <c r="M566" s="57"/>
      <c r="O566" s="58"/>
      <c r="T566" s="57"/>
      <c r="U566" s="54"/>
      <c r="W566" s="219"/>
      <c r="X566" s="219"/>
      <c r="Y566" s="219"/>
      <c r="Z566" s="219"/>
      <c r="AA566" s="219"/>
      <c r="AB566" s="219"/>
      <c r="AC566" s="219"/>
      <c r="AD566" s="6"/>
      <c r="AE566" s="219"/>
      <c r="AF566" s="219"/>
      <c r="AG566" s="219"/>
      <c r="AH566" s="6"/>
      <c r="AI566" s="219"/>
      <c r="AJ566" s="219"/>
      <c r="AL566" s="227"/>
      <c r="AM566" s="56"/>
      <c r="AN566" s="228"/>
    </row>
    <row r="567" spans="1:40" ht="15.75" customHeight="1">
      <c r="A567" s="53"/>
      <c r="B567" s="56"/>
      <c r="D567" s="56"/>
      <c r="M567" s="57"/>
      <c r="O567" s="58"/>
      <c r="T567" s="57"/>
      <c r="U567" s="54"/>
      <c r="W567" s="219"/>
      <c r="X567" s="219"/>
      <c r="Y567" s="219"/>
      <c r="Z567" s="219"/>
      <c r="AA567" s="219"/>
      <c r="AB567" s="219"/>
      <c r="AC567" s="219"/>
      <c r="AD567" s="6"/>
      <c r="AE567" s="219"/>
      <c r="AF567" s="219"/>
      <c r="AG567" s="219"/>
      <c r="AH567" s="6"/>
      <c r="AI567" s="219"/>
      <c r="AJ567" s="219"/>
      <c r="AL567" s="227"/>
      <c r="AM567" s="56"/>
      <c r="AN567" s="228"/>
    </row>
    <row r="568" spans="1:40" ht="15.75" customHeight="1">
      <c r="A568" s="53"/>
      <c r="B568" s="56"/>
      <c r="D568" s="56"/>
      <c r="M568" s="57"/>
      <c r="O568" s="58"/>
      <c r="T568" s="57"/>
      <c r="U568" s="54"/>
      <c r="W568" s="219"/>
      <c r="X568" s="219"/>
      <c r="Y568" s="219"/>
      <c r="Z568" s="219"/>
      <c r="AA568" s="219"/>
      <c r="AB568" s="219"/>
      <c r="AC568" s="219"/>
      <c r="AD568" s="6"/>
      <c r="AE568" s="219"/>
      <c r="AF568" s="219"/>
      <c r="AG568" s="219"/>
      <c r="AH568" s="6"/>
      <c r="AI568" s="219"/>
      <c r="AJ568" s="219"/>
      <c r="AL568" s="227"/>
      <c r="AM568" s="56"/>
      <c r="AN568" s="228"/>
    </row>
    <row r="569" spans="1:40" ht="15.75" customHeight="1">
      <c r="A569" s="53"/>
      <c r="B569" s="56"/>
      <c r="D569" s="56"/>
      <c r="M569" s="57"/>
      <c r="O569" s="58"/>
      <c r="T569" s="57"/>
      <c r="U569" s="54"/>
      <c r="W569" s="219"/>
      <c r="X569" s="219"/>
      <c r="Y569" s="219"/>
      <c r="Z569" s="219"/>
      <c r="AA569" s="219"/>
      <c r="AB569" s="219"/>
      <c r="AC569" s="219"/>
      <c r="AD569" s="6"/>
      <c r="AE569" s="219"/>
      <c r="AF569" s="219"/>
      <c r="AG569" s="219"/>
      <c r="AH569" s="6"/>
      <c r="AI569" s="219"/>
      <c r="AJ569" s="219"/>
      <c r="AL569" s="227"/>
      <c r="AM569" s="56"/>
      <c r="AN569" s="228"/>
    </row>
    <row r="570" spans="1:40" ht="15.75" customHeight="1">
      <c r="A570" s="53"/>
      <c r="B570" s="56"/>
      <c r="D570" s="56"/>
      <c r="M570" s="57"/>
      <c r="O570" s="58"/>
      <c r="T570" s="57"/>
      <c r="U570" s="54"/>
      <c r="W570" s="219"/>
      <c r="X570" s="219"/>
      <c r="Y570" s="219"/>
      <c r="Z570" s="219"/>
      <c r="AA570" s="219"/>
      <c r="AB570" s="219"/>
      <c r="AC570" s="219"/>
      <c r="AD570" s="6"/>
      <c r="AE570" s="219"/>
      <c r="AF570" s="219"/>
      <c r="AG570" s="219"/>
      <c r="AH570" s="6"/>
      <c r="AI570" s="219"/>
      <c r="AJ570" s="219"/>
      <c r="AL570" s="227"/>
      <c r="AM570" s="56"/>
      <c r="AN570" s="228"/>
    </row>
    <row r="571" spans="1:40" ht="15.75" customHeight="1">
      <c r="A571" s="53"/>
      <c r="B571" s="56"/>
      <c r="D571" s="56"/>
      <c r="M571" s="57"/>
      <c r="O571" s="58"/>
      <c r="T571" s="57"/>
      <c r="U571" s="54"/>
      <c r="W571" s="219"/>
      <c r="X571" s="219"/>
      <c r="Y571" s="219"/>
      <c r="Z571" s="219"/>
      <c r="AA571" s="219"/>
      <c r="AB571" s="219"/>
      <c r="AC571" s="219"/>
      <c r="AD571" s="6"/>
      <c r="AE571" s="219"/>
      <c r="AF571" s="219"/>
      <c r="AG571" s="219"/>
      <c r="AH571" s="6"/>
      <c r="AI571" s="219"/>
      <c r="AJ571" s="219"/>
      <c r="AL571" s="227"/>
      <c r="AM571" s="56"/>
      <c r="AN571" s="228"/>
    </row>
    <row r="572" spans="1:40" ht="15.75" customHeight="1">
      <c r="A572" s="53"/>
      <c r="B572" s="56"/>
      <c r="D572" s="56"/>
      <c r="M572" s="57"/>
      <c r="O572" s="58"/>
      <c r="T572" s="57"/>
      <c r="U572" s="54"/>
      <c r="W572" s="219"/>
      <c r="X572" s="219"/>
      <c r="Y572" s="219"/>
      <c r="Z572" s="219"/>
      <c r="AA572" s="219"/>
      <c r="AB572" s="219"/>
      <c r="AC572" s="219"/>
      <c r="AD572" s="6"/>
      <c r="AE572" s="219"/>
      <c r="AF572" s="219"/>
      <c r="AG572" s="219"/>
      <c r="AH572" s="6"/>
      <c r="AI572" s="219"/>
      <c r="AJ572" s="219"/>
      <c r="AL572" s="227"/>
      <c r="AM572" s="56"/>
      <c r="AN572" s="228"/>
    </row>
    <row r="573" spans="1:40" ht="15.75" customHeight="1">
      <c r="A573" s="53"/>
      <c r="B573" s="56"/>
      <c r="D573" s="56"/>
      <c r="M573" s="57"/>
      <c r="O573" s="58"/>
      <c r="T573" s="57"/>
      <c r="U573" s="54"/>
      <c r="W573" s="219"/>
      <c r="X573" s="219"/>
      <c r="Y573" s="219"/>
      <c r="Z573" s="219"/>
      <c r="AA573" s="219"/>
      <c r="AB573" s="219"/>
      <c r="AC573" s="219"/>
      <c r="AD573" s="6"/>
      <c r="AE573" s="219"/>
      <c r="AF573" s="219"/>
      <c r="AG573" s="219"/>
      <c r="AH573" s="6"/>
      <c r="AI573" s="219"/>
      <c r="AJ573" s="219"/>
      <c r="AL573" s="227"/>
      <c r="AM573" s="56"/>
      <c r="AN573" s="228"/>
    </row>
    <row r="574" spans="1:40" ht="15.75" customHeight="1">
      <c r="A574" s="53"/>
      <c r="B574" s="56"/>
      <c r="D574" s="56"/>
      <c r="M574" s="57"/>
      <c r="O574" s="58"/>
      <c r="T574" s="57"/>
      <c r="U574" s="54"/>
      <c r="W574" s="219"/>
      <c r="X574" s="219"/>
      <c r="Y574" s="219"/>
      <c r="Z574" s="219"/>
      <c r="AA574" s="219"/>
      <c r="AB574" s="219"/>
      <c r="AC574" s="219"/>
      <c r="AD574" s="6"/>
      <c r="AE574" s="219"/>
      <c r="AF574" s="219"/>
      <c r="AG574" s="219"/>
      <c r="AH574" s="6"/>
      <c r="AI574" s="219"/>
      <c r="AJ574" s="219"/>
      <c r="AL574" s="227"/>
      <c r="AM574" s="56"/>
      <c r="AN574" s="228"/>
    </row>
    <row r="575" spans="1:40" ht="15.75" customHeight="1">
      <c r="A575" s="53"/>
      <c r="B575" s="56"/>
      <c r="D575" s="56"/>
      <c r="M575" s="57"/>
      <c r="O575" s="58"/>
      <c r="T575" s="57"/>
      <c r="U575" s="54"/>
      <c r="W575" s="219"/>
      <c r="X575" s="219"/>
      <c r="Y575" s="219"/>
      <c r="Z575" s="219"/>
      <c r="AA575" s="219"/>
      <c r="AB575" s="219"/>
      <c r="AC575" s="219"/>
      <c r="AD575" s="6"/>
      <c r="AE575" s="219"/>
      <c r="AF575" s="219"/>
      <c r="AG575" s="219"/>
      <c r="AH575" s="6"/>
      <c r="AI575" s="219"/>
      <c r="AJ575" s="219"/>
      <c r="AL575" s="227"/>
      <c r="AM575" s="56"/>
      <c r="AN575" s="228"/>
    </row>
    <row r="576" spans="1:40" ht="15.75" customHeight="1">
      <c r="A576" s="53"/>
      <c r="B576" s="56"/>
      <c r="D576" s="56"/>
      <c r="M576" s="57"/>
      <c r="O576" s="58"/>
      <c r="T576" s="57"/>
      <c r="U576" s="54"/>
      <c r="W576" s="219"/>
      <c r="X576" s="219"/>
      <c r="Y576" s="219"/>
      <c r="Z576" s="219"/>
      <c r="AA576" s="219"/>
      <c r="AB576" s="219"/>
      <c r="AC576" s="219"/>
      <c r="AD576" s="6"/>
      <c r="AE576" s="219"/>
      <c r="AF576" s="219"/>
      <c r="AG576" s="219"/>
      <c r="AH576" s="6"/>
      <c r="AI576" s="219"/>
      <c r="AJ576" s="219"/>
      <c r="AL576" s="227"/>
      <c r="AM576" s="56"/>
      <c r="AN576" s="228"/>
    </row>
    <row r="577" spans="1:40" ht="15.75" customHeight="1">
      <c r="A577" s="53"/>
      <c r="B577" s="56"/>
      <c r="D577" s="56"/>
      <c r="M577" s="57"/>
      <c r="O577" s="58"/>
      <c r="T577" s="57"/>
      <c r="U577" s="54"/>
      <c r="W577" s="219"/>
      <c r="X577" s="219"/>
      <c r="Y577" s="219"/>
      <c r="Z577" s="219"/>
      <c r="AA577" s="219"/>
      <c r="AB577" s="219"/>
      <c r="AC577" s="219"/>
      <c r="AD577" s="6"/>
      <c r="AE577" s="219"/>
      <c r="AF577" s="219"/>
      <c r="AG577" s="219"/>
      <c r="AH577" s="6"/>
      <c r="AI577" s="219"/>
      <c r="AJ577" s="219"/>
      <c r="AL577" s="227"/>
      <c r="AM577" s="56"/>
      <c r="AN577" s="228"/>
    </row>
    <row r="578" spans="1:40" ht="15.75" customHeight="1">
      <c r="A578" s="53"/>
      <c r="B578" s="56"/>
      <c r="D578" s="56"/>
      <c r="M578" s="57"/>
      <c r="O578" s="58"/>
      <c r="T578" s="57"/>
      <c r="U578" s="54"/>
      <c r="W578" s="219"/>
      <c r="X578" s="219"/>
      <c r="Y578" s="219"/>
      <c r="Z578" s="219"/>
      <c r="AA578" s="219"/>
      <c r="AB578" s="219"/>
      <c r="AC578" s="219"/>
      <c r="AD578" s="6"/>
      <c r="AE578" s="219"/>
      <c r="AF578" s="219"/>
      <c r="AG578" s="219"/>
      <c r="AH578" s="6"/>
      <c r="AI578" s="219"/>
      <c r="AJ578" s="219"/>
      <c r="AL578" s="227"/>
      <c r="AM578" s="56"/>
      <c r="AN578" s="228"/>
    </row>
    <row r="579" spans="1:40" ht="15.75" customHeight="1">
      <c r="A579" s="53"/>
      <c r="B579" s="56"/>
      <c r="D579" s="56"/>
      <c r="M579" s="57"/>
      <c r="O579" s="58"/>
      <c r="T579" s="57"/>
      <c r="U579" s="54"/>
      <c r="W579" s="219"/>
      <c r="X579" s="219"/>
      <c r="Y579" s="219"/>
      <c r="Z579" s="219"/>
      <c r="AA579" s="219"/>
      <c r="AB579" s="219"/>
      <c r="AC579" s="219"/>
      <c r="AD579" s="6"/>
      <c r="AE579" s="219"/>
      <c r="AF579" s="219"/>
      <c r="AG579" s="219"/>
      <c r="AH579" s="6"/>
      <c r="AI579" s="219"/>
      <c r="AJ579" s="219"/>
      <c r="AL579" s="227"/>
      <c r="AM579" s="56"/>
      <c r="AN579" s="228"/>
    </row>
    <row r="580" spans="1:40" ht="15.75" customHeight="1">
      <c r="A580" s="53"/>
      <c r="B580" s="56"/>
      <c r="D580" s="56"/>
      <c r="M580" s="57"/>
      <c r="O580" s="58"/>
      <c r="T580" s="57"/>
      <c r="U580" s="54"/>
      <c r="W580" s="219"/>
      <c r="X580" s="219"/>
      <c r="Y580" s="219"/>
      <c r="Z580" s="219"/>
      <c r="AA580" s="219"/>
      <c r="AB580" s="219"/>
      <c r="AC580" s="219"/>
      <c r="AD580" s="6"/>
      <c r="AE580" s="219"/>
      <c r="AF580" s="219"/>
      <c r="AG580" s="219"/>
      <c r="AH580" s="6"/>
      <c r="AI580" s="219"/>
      <c r="AJ580" s="219"/>
      <c r="AL580" s="227"/>
      <c r="AM580" s="56"/>
      <c r="AN580" s="228"/>
    </row>
    <row r="581" spans="1:40" ht="15.75" customHeight="1">
      <c r="A581" s="53"/>
      <c r="B581" s="56"/>
      <c r="D581" s="56"/>
      <c r="M581" s="57"/>
      <c r="O581" s="58"/>
      <c r="T581" s="57"/>
      <c r="U581" s="54"/>
      <c r="W581" s="219"/>
      <c r="X581" s="219"/>
      <c r="Y581" s="219"/>
      <c r="Z581" s="219"/>
      <c r="AA581" s="219"/>
      <c r="AB581" s="219"/>
      <c r="AC581" s="219"/>
      <c r="AD581" s="6"/>
      <c r="AE581" s="219"/>
      <c r="AF581" s="219"/>
      <c r="AG581" s="219"/>
      <c r="AH581" s="6"/>
      <c r="AI581" s="219"/>
      <c r="AJ581" s="219"/>
      <c r="AL581" s="227"/>
      <c r="AM581" s="56"/>
      <c r="AN581" s="228"/>
    </row>
    <row r="582" spans="1:40" ht="15.75" customHeight="1">
      <c r="A582" s="53"/>
      <c r="B582" s="56"/>
      <c r="D582" s="56"/>
      <c r="M582" s="57"/>
      <c r="O582" s="58"/>
      <c r="T582" s="57"/>
      <c r="U582" s="54"/>
      <c r="W582" s="219"/>
      <c r="X582" s="219"/>
      <c r="Y582" s="219"/>
      <c r="Z582" s="219"/>
      <c r="AA582" s="219"/>
      <c r="AB582" s="219"/>
      <c r="AC582" s="219"/>
      <c r="AD582" s="6"/>
      <c r="AE582" s="219"/>
      <c r="AF582" s="219"/>
      <c r="AG582" s="219"/>
      <c r="AH582" s="6"/>
      <c r="AI582" s="219"/>
      <c r="AJ582" s="219"/>
      <c r="AL582" s="227"/>
      <c r="AM582" s="56"/>
      <c r="AN582" s="228"/>
    </row>
    <row r="583" spans="1:40" ht="15.75" customHeight="1">
      <c r="A583" s="53"/>
      <c r="B583" s="56"/>
      <c r="D583" s="56"/>
      <c r="M583" s="57"/>
      <c r="O583" s="58"/>
      <c r="T583" s="57"/>
      <c r="U583" s="54"/>
      <c r="W583" s="219"/>
      <c r="X583" s="219"/>
      <c r="Y583" s="219"/>
      <c r="Z583" s="219"/>
      <c r="AA583" s="219"/>
      <c r="AB583" s="219"/>
      <c r="AC583" s="219"/>
      <c r="AD583" s="6"/>
      <c r="AE583" s="219"/>
      <c r="AF583" s="219"/>
      <c r="AG583" s="219"/>
      <c r="AH583" s="6"/>
      <c r="AI583" s="219"/>
      <c r="AJ583" s="219"/>
      <c r="AL583" s="227"/>
      <c r="AM583" s="56"/>
      <c r="AN583" s="228"/>
    </row>
    <row r="584" spans="1:40" ht="15.75" customHeight="1">
      <c r="A584" s="53"/>
      <c r="B584" s="56"/>
      <c r="D584" s="56"/>
      <c r="M584" s="57"/>
      <c r="O584" s="58"/>
      <c r="T584" s="57"/>
      <c r="U584" s="54"/>
      <c r="W584" s="219"/>
      <c r="X584" s="219"/>
      <c r="Y584" s="219"/>
      <c r="Z584" s="219"/>
      <c r="AA584" s="219"/>
      <c r="AB584" s="219"/>
      <c r="AC584" s="219"/>
      <c r="AD584" s="6"/>
      <c r="AE584" s="219"/>
      <c r="AF584" s="219"/>
      <c r="AG584" s="219"/>
      <c r="AH584" s="6"/>
      <c r="AI584" s="219"/>
      <c r="AJ584" s="219"/>
      <c r="AL584" s="227"/>
      <c r="AM584" s="56"/>
      <c r="AN584" s="228"/>
    </row>
    <row r="585" spans="1:40" ht="15.75" customHeight="1">
      <c r="A585" s="53"/>
      <c r="B585" s="56"/>
      <c r="D585" s="56"/>
      <c r="M585" s="57"/>
      <c r="O585" s="58"/>
      <c r="T585" s="57"/>
      <c r="U585" s="54"/>
      <c r="W585" s="219"/>
      <c r="X585" s="219"/>
      <c r="Y585" s="219"/>
      <c r="Z585" s="219"/>
      <c r="AA585" s="219"/>
      <c r="AB585" s="219"/>
      <c r="AC585" s="219"/>
      <c r="AD585" s="6"/>
      <c r="AE585" s="219"/>
      <c r="AF585" s="219"/>
      <c r="AG585" s="219"/>
      <c r="AH585" s="6"/>
      <c r="AI585" s="219"/>
      <c r="AJ585" s="219"/>
      <c r="AL585" s="227"/>
      <c r="AM585" s="56"/>
      <c r="AN585" s="228"/>
    </row>
    <row r="586" spans="1:40" ht="15.75" customHeight="1">
      <c r="A586" s="53"/>
      <c r="B586" s="56"/>
      <c r="D586" s="56"/>
      <c r="M586" s="57"/>
      <c r="O586" s="58"/>
      <c r="T586" s="57"/>
      <c r="U586" s="54"/>
      <c r="W586" s="219"/>
      <c r="X586" s="219"/>
      <c r="Y586" s="219"/>
      <c r="Z586" s="219"/>
      <c r="AA586" s="219"/>
      <c r="AB586" s="219"/>
      <c r="AC586" s="219"/>
      <c r="AD586" s="6"/>
      <c r="AE586" s="219"/>
      <c r="AF586" s="219"/>
      <c r="AG586" s="219"/>
      <c r="AH586" s="6"/>
      <c r="AI586" s="219"/>
      <c r="AJ586" s="219"/>
      <c r="AL586" s="227"/>
      <c r="AM586" s="56"/>
      <c r="AN586" s="228"/>
    </row>
    <row r="587" spans="1:40" ht="15.75" customHeight="1">
      <c r="A587" s="53"/>
      <c r="B587" s="56"/>
      <c r="D587" s="56"/>
      <c r="M587" s="57"/>
      <c r="O587" s="58"/>
      <c r="T587" s="57"/>
      <c r="U587" s="54"/>
      <c r="W587" s="219"/>
      <c r="X587" s="219"/>
      <c r="Y587" s="219"/>
      <c r="Z587" s="219"/>
      <c r="AA587" s="219"/>
      <c r="AB587" s="219"/>
      <c r="AC587" s="219"/>
      <c r="AD587" s="6"/>
      <c r="AE587" s="219"/>
      <c r="AF587" s="219"/>
      <c r="AG587" s="219"/>
      <c r="AH587" s="6"/>
      <c r="AI587" s="219"/>
      <c r="AJ587" s="219"/>
      <c r="AL587" s="227"/>
      <c r="AM587" s="56"/>
      <c r="AN587" s="228"/>
    </row>
    <row r="588" spans="1:40" ht="15.75" customHeight="1">
      <c r="A588" s="53"/>
      <c r="B588" s="56"/>
      <c r="D588" s="56"/>
      <c r="M588" s="57"/>
      <c r="O588" s="58"/>
      <c r="T588" s="57"/>
      <c r="U588" s="54"/>
      <c r="W588" s="219"/>
      <c r="X588" s="219"/>
      <c r="Y588" s="219"/>
      <c r="Z588" s="219"/>
      <c r="AA588" s="219"/>
      <c r="AB588" s="219"/>
      <c r="AC588" s="219"/>
      <c r="AD588" s="6"/>
      <c r="AE588" s="219"/>
      <c r="AF588" s="219"/>
      <c r="AG588" s="219"/>
      <c r="AH588" s="6"/>
      <c r="AI588" s="219"/>
      <c r="AJ588" s="219"/>
      <c r="AL588" s="227"/>
      <c r="AM588" s="56"/>
      <c r="AN588" s="228"/>
    </row>
    <row r="589" spans="1:40" ht="15.75" customHeight="1">
      <c r="A589" s="53"/>
      <c r="B589" s="56"/>
      <c r="D589" s="56"/>
      <c r="M589" s="57"/>
      <c r="O589" s="58"/>
      <c r="T589" s="57"/>
      <c r="U589" s="54"/>
      <c r="W589" s="219"/>
      <c r="X589" s="219"/>
      <c r="Y589" s="219"/>
      <c r="Z589" s="219"/>
      <c r="AA589" s="219"/>
      <c r="AB589" s="219"/>
      <c r="AC589" s="219"/>
      <c r="AD589" s="6"/>
      <c r="AE589" s="219"/>
      <c r="AF589" s="219"/>
      <c r="AG589" s="219"/>
      <c r="AH589" s="6"/>
      <c r="AI589" s="219"/>
      <c r="AJ589" s="219"/>
      <c r="AL589" s="227"/>
      <c r="AM589" s="56"/>
      <c r="AN589" s="228"/>
    </row>
    <row r="590" spans="1:40" ht="15.75" customHeight="1">
      <c r="A590" s="53"/>
      <c r="B590" s="56"/>
      <c r="D590" s="56"/>
      <c r="M590" s="57"/>
      <c r="O590" s="58"/>
      <c r="T590" s="57"/>
      <c r="U590" s="54"/>
      <c r="W590" s="219"/>
      <c r="X590" s="219"/>
      <c r="Y590" s="219"/>
      <c r="Z590" s="219"/>
      <c r="AA590" s="219"/>
      <c r="AB590" s="219"/>
      <c r="AC590" s="219"/>
      <c r="AD590" s="6"/>
      <c r="AE590" s="219"/>
      <c r="AF590" s="219"/>
      <c r="AG590" s="219"/>
      <c r="AH590" s="6"/>
      <c r="AI590" s="219"/>
      <c r="AJ590" s="219"/>
      <c r="AL590" s="227"/>
      <c r="AM590" s="56"/>
      <c r="AN590" s="228"/>
    </row>
    <row r="591" spans="1:40" ht="15.75" customHeight="1">
      <c r="A591" s="53"/>
      <c r="B591" s="56"/>
      <c r="D591" s="56"/>
      <c r="M591" s="57"/>
      <c r="O591" s="58"/>
      <c r="T591" s="57"/>
      <c r="U591" s="54"/>
      <c r="W591" s="219"/>
      <c r="X591" s="219"/>
      <c r="Y591" s="219"/>
      <c r="Z591" s="219"/>
      <c r="AA591" s="219"/>
      <c r="AB591" s="219"/>
      <c r="AC591" s="219"/>
      <c r="AD591" s="6"/>
      <c r="AE591" s="219"/>
      <c r="AF591" s="219"/>
      <c r="AG591" s="219"/>
      <c r="AH591" s="6"/>
      <c r="AI591" s="219"/>
      <c r="AJ591" s="219"/>
      <c r="AL591" s="227"/>
      <c r="AM591" s="56"/>
      <c r="AN591" s="228"/>
    </row>
    <row r="592" spans="1:40" ht="15.75" customHeight="1">
      <c r="A592" s="53"/>
      <c r="B592" s="56"/>
      <c r="D592" s="56"/>
      <c r="M592" s="57"/>
      <c r="O592" s="58"/>
      <c r="T592" s="57"/>
      <c r="U592" s="54"/>
      <c r="W592" s="219"/>
      <c r="X592" s="219"/>
      <c r="Y592" s="219"/>
      <c r="Z592" s="219"/>
      <c r="AA592" s="219"/>
      <c r="AB592" s="219"/>
      <c r="AC592" s="219"/>
      <c r="AD592" s="6"/>
      <c r="AE592" s="219"/>
      <c r="AF592" s="219"/>
      <c r="AG592" s="219"/>
      <c r="AH592" s="6"/>
      <c r="AI592" s="219"/>
      <c r="AJ592" s="219"/>
      <c r="AL592" s="227"/>
      <c r="AM592" s="56"/>
      <c r="AN592" s="228"/>
    </row>
    <row r="593" spans="1:40" ht="15.75" customHeight="1">
      <c r="A593" s="53"/>
      <c r="B593" s="56"/>
      <c r="D593" s="56"/>
      <c r="M593" s="57"/>
      <c r="O593" s="58"/>
      <c r="T593" s="57"/>
      <c r="U593" s="54"/>
      <c r="W593" s="219"/>
      <c r="X593" s="219"/>
      <c r="Y593" s="219"/>
      <c r="Z593" s="219"/>
      <c r="AA593" s="219"/>
      <c r="AB593" s="219"/>
      <c r="AC593" s="219"/>
      <c r="AD593" s="6"/>
      <c r="AE593" s="219"/>
      <c r="AF593" s="219"/>
      <c r="AG593" s="219"/>
      <c r="AH593" s="6"/>
      <c r="AI593" s="219"/>
      <c r="AJ593" s="219"/>
      <c r="AL593" s="227"/>
      <c r="AM593" s="56"/>
      <c r="AN593" s="228"/>
    </row>
    <row r="594" spans="1:40" ht="15.75" customHeight="1">
      <c r="A594" s="53"/>
      <c r="B594" s="56"/>
      <c r="D594" s="56"/>
      <c r="M594" s="57"/>
      <c r="O594" s="58"/>
      <c r="T594" s="57"/>
      <c r="U594" s="54"/>
      <c r="W594" s="219"/>
      <c r="X594" s="219"/>
      <c r="Y594" s="219"/>
      <c r="Z594" s="219"/>
      <c r="AA594" s="219"/>
      <c r="AB594" s="219"/>
      <c r="AC594" s="219"/>
      <c r="AD594" s="6"/>
      <c r="AE594" s="219"/>
      <c r="AF594" s="219"/>
      <c r="AG594" s="219"/>
      <c r="AH594" s="6"/>
      <c r="AI594" s="219"/>
      <c r="AJ594" s="219"/>
      <c r="AL594" s="227"/>
      <c r="AM594" s="56"/>
      <c r="AN594" s="228"/>
    </row>
    <row r="595" spans="1:40" ht="15.75" customHeight="1">
      <c r="A595" s="53"/>
      <c r="B595" s="56"/>
      <c r="D595" s="56"/>
      <c r="M595" s="57"/>
      <c r="O595" s="58"/>
      <c r="T595" s="57"/>
      <c r="U595" s="54"/>
      <c r="W595" s="219"/>
      <c r="X595" s="219"/>
      <c r="Y595" s="219"/>
      <c r="Z595" s="219"/>
      <c r="AA595" s="219"/>
      <c r="AB595" s="219"/>
      <c r="AC595" s="219"/>
      <c r="AD595" s="6"/>
      <c r="AE595" s="219"/>
      <c r="AF595" s="219"/>
      <c r="AG595" s="219"/>
      <c r="AH595" s="6"/>
      <c r="AI595" s="219"/>
      <c r="AJ595" s="219"/>
      <c r="AL595" s="227"/>
      <c r="AM595" s="56"/>
      <c r="AN595" s="228"/>
    </row>
    <row r="596" spans="1:40" ht="15.75" customHeight="1">
      <c r="A596" s="53"/>
      <c r="B596" s="56"/>
      <c r="D596" s="56"/>
      <c r="M596" s="57"/>
      <c r="O596" s="58"/>
      <c r="T596" s="57"/>
      <c r="U596" s="54"/>
      <c r="W596" s="219"/>
      <c r="X596" s="219"/>
      <c r="Y596" s="219"/>
      <c r="Z596" s="219"/>
      <c r="AA596" s="219"/>
      <c r="AB596" s="219"/>
      <c r="AC596" s="219"/>
      <c r="AD596" s="6"/>
      <c r="AE596" s="219"/>
      <c r="AF596" s="219"/>
      <c r="AG596" s="219"/>
      <c r="AH596" s="6"/>
      <c r="AI596" s="219"/>
      <c r="AJ596" s="219"/>
      <c r="AL596" s="227"/>
      <c r="AM596" s="56"/>
      <c r="AN596" s="228"/>
    </row>
    <row r="597" spans="1:40" ht="15.75" customHeight="1">
      <c r="A597" s="53"/>
      <c r="B597" s="56"/>
      <c r="D597" s="56"/>
      <c r="M597" s="57"/>
      <c r="O597" s="58"/>
      <c r="T597" s="57"/>
      <c r="U597" s="54"/>
      <c r="W597" s="219"/>
      <c r="X597" s="219"/>
      <c r="Y597" s="219"/>
      <c r="Z597" s="219"/>
      <c r="AA597" s="219"/>
      <c r="AB597" s="219"/>
      <c r="AC597" s="219"/>
      <c r="AD597" s="6"/>
      <c r="AE597" s="219"/>
      <c r="AF597" s="219"/>
      <c r="AG597" s="219"/>
      <c r="AH597" s="6"/>
      <c r="AI597" s="219"/>
      <c r="AJ597" s="219"/>
      <c r="AL597" s="227"/>
      <c r="AM597" s="56"/>
      <c r="AN597" s="228"/>
    </row>
    <row r="598" spans="1:40" ht="15.75" customHeight="1">
      <c r="A598" s="53"/>
      <c r="B598" s="56"/>
      <c r="D598" s="56"/>
      <c r="M598" s="57"/>
      <c r="O598" s="58"/>
      <c r="T598" s="57"/>
      <c r="U598" s="54"/>
      <c r="W598" s="219"/>
      <c r="X598" s="219"/>
      <c r="Y598" s="219"/>
      <c r="Z598" s="219"/>
      <c r="AA598" s="219"/>
      <c r="AB598" s="219"/>
      <c r="AC598" s="219"/>
      <c r="AD598" s="6"/>
      <c r="AE598" s="219"/>
      <c r="AF598" s="219"/>
      <c r="AG598" s="219"/>
      <c r="AH598" s="6"/>
      <c r="AI598" s="219"/>
      <c r="AJ598" s="219"/>
      <c r="AL598" s="227"/>
      <c r="AM598" s="56"/>
      <c r="AN598" s="228"/>
    </row>
    <row r="599" spans="1:40" ht="15.75" customHeight="1">
      <c r="A599" s="53"/>
      <c r="B599" s="56"/>
      <c r="D599" s="56"/>
      <c r="M599" s="57"/>
      <c r="O599" s="58"/>
      <c r="T599" s="57"/>
      <c r="U599" s="54"/>
      <c r="W599" s="219"/>
      <c r="X599" s="219"/>
      <c r="Y599" s="219"/>
      <c r="Z599" s="219"/>
      <c r="AA599" s="219"/>
      <c r="AB599" s="219"/>
      <c r="AC599" s="219"/>
      <c r="AD599" s="6"/>
      <c r="AE599" s="219"/>
      <c r="AF599" s="219"/>
      <c r="AG599" s="219"/>
      <c r="AH599" s="6"/>
      <c r="AI599" s="219"/>
      <c r="AJ599" s="219"/>
      <c r="AL599" s="227"/>
      <c r="AM599" s="56"/>
      <c r="AN599" s="228"/>
    </row>
    <row r="600" spans="1:40" ht="15.75" customHeight="1">
      <c r="A600" s="53"/>
      <c r="B600" s="56"/>
      <c r="D600" s="56"/>
      <c r="M600" s="57"/>
      <c r="O600" s="58"/>
      <c r="T600" s="57"/>
      <c r="U600" s="54"/>
      <c r="W600" s="219"/>
      <c r="X600" s="219"/>
      <c r="Y600" s="219"/>
      <c r="Z600" s="219"/>
      <c r="AA600" s="219"/>
      <c r="AB600" s="219"/>
      <c r="AC600" s="219"/>
      <c r="AD600" s="6"/>
      <c r="AE600" s="219"/>
      <c r="AF600" s="219"/>
      <c r="AG600" s="219"/>
      <c r="AH600" s="6"/>
      <c r="AI600" s="219"/>
      <c r="AJ600" s="219"/>
      <c r="AL600" s="227"/>
      <c r="AM600" s="56"/>
      <c r="AN600" s="228"/>
    </row>
    <row r="601" spans="1:40" ht="15.75" customHeight="1">
      <c r="A601" s="53"/>
      <c r="B601" s="56"/>
      <c r="D601" s="56"/>
      <c r="M601" s="57"/>
      <c r="O601" s="58"/>
      <c r="T601" s="57"/>
      <c r="U601" s="54"/>
      <c r="W601" s="219"/>
      <c r="X601" s="219"/>
      <c r="Y601" s="219"/>
      <c r="Z601" s="219"/>
      <c r="AA601" s="219"/>
      <c r="AB601" s="219"/>
      <c r="AC601" s="219"/>
      <c r="AD601" s="6"/>
      <c r="AE601" s="219"/>
      <c r="AF601" s="219"/>
      <c r="AG601" s="219"/>
      <c r="AH601" s="6"/>
      <c r="AI601" s="219"/>
      <c r="AJ601" s="219"/>
      <c r="AL601" s="227"/>
      <c r="AM601" s="56"/>
      <c r="AN601" s="228"/>
    </row>
    <row r="602" spans="1:40" ht="15.75" customHeight="1">
      <c r="A602" s="53"/>
      <c r="B602" s="56"/>
      <c r="D602" s="56"/>
      <c r="M602" s="57"/>
      <c r="O602" s="58"/>
      <c r="T602" s="57"/>
      <c r="U602" s="54"/>
      <c r="W602" s="219"/>
      <c r="X602" s="219"/>
      <c r="Y602" s="219"/>
      <c r="Z602" s="219"/>
      <c r="AA602" s="219"/>
      <c r="AB602" s="219"/>
      <c r="AC602" s="219"/>
      <c r="AD602" s="6"/>
      <c r="AE602" s="219"/>
      <c r="AF602" s="219"/>
      <c r="AG602" s="219"/>
      <c r="AH602" s="6"/>
      <c r="AI602" s="219"/>
      <c r="AJ602" s="219"/>
      <c r="AL602" s="227"/>
      <c r="AM602" s="56"/>
      <c r="AN602" s="228"/>
    </row>
    <row r="603" spans="1:40" ht="15.75" customHeight="1">
      <c r="A603" s="53"/>
      <c r="B603" s="56"/>
      <c r="D603" s="56"/>
      <c r="M603" s="57"/>
      <c r="O603" s="58"/>
      <c r="T603" s="57"/>
      <c r="U603" s="54"/>
      <c r="W603" s="219"/>
      <c r="X603" s="219"/>
      <c r="Y603" s="219"/>
      <c r="Z603" s="219"/>
      <c r="AA603" s="219"/>
      <c r="AB603" s="219"/>
      <c r="AC603" s="219"/>
      <c r="AD603" s="6"/>
      <c r="AE603" s="219"/>
      <c r="AF603" s="219"/>
      <c r="AG603" s="219"/>
      <c r="AH603" s="6"/>
      <c r="AI603" s="219"/>
      <c r="AJ603" s="219"/>
      <c r="AL603" s="227"/>
      <c r="AM603" s="56"/>
      <c r="AN603" s="228"/>
    </row>
    <row r="604" spans="1:40" ht="15.75" customHeight="1">
      <c r="A604" s="53"/>
      <c r="B604" s="56"/>
      <c r="D604" s="56"/>
      <c r="M604" s="57"/>
      <c r="O604" s="58"/>
      <c r="T604" s="57"/>
      <c r="U604" s="54"/>
      <c r="W604" s="219"/>
      <c r="X604" s="219"/>
      <c r="Y604" s="219"/>
      <c r="Z604" s="219"/>
      <c r="AA604" s="219"/>
      <c r="AB604" s="219"/>
      <c r="AC604" s="219"/>
      <c r="AD604" s="6"/>
      <c r="AE604" s="219"/>
      <c r="AF604" s="219"/>
      <c r="AG604" s="219"/>
      <c r="AH604" s="6"/>
      <c r="AI604" s="219"/>
      <c r="AJ604" s="219"/>
      <c r="AL604" s="227"/>
      <c r="AM604" s="56"/>
      <c r="AN604" s="228"/>
    </row>
    <row r="605" spans="1:40" ht="15.75" customHeight="1">
      <c r="A605" s="53"/>
      <c r="B605" s="56"/>
      <c r="D605" s="56"/>
      <c r="M605" s="57"/>
      <c r="O605" s="58"/>
      <c r="T605" s="57"/>
      <c r="U605" s="54"/>
      <c r="W605" s="219"/>
      <c r="X605" s="219"/>
      <c r="Y605" s="219"/>
      <c r="Z605" s="219"/>
      <c r="AA605" s="219"/>
      <c r="AB605" s="219"/>
      <c r="AC605" s="219"/>
      <c r="AD605" s="6"/>
      <c r="AE605" s="219"/>
      <c r="AF605" s="219"/>
      <c r="AG605" s="219"/>
      <c r="AH605" s="6"/>
      <c r="AI605" s="219"/>
      <c r="AJ605" s="219"/>
      <c r="AL605" s="227"/>
      <c r="AM605" s="56"/>
      <c r="AN605" s="228"/>
    </row>
    <row r="606" spans="1:40" ht="15.75" customHeight="1">
      <c r="A606" s="53"/>
      <c r="B606" s="56"/>
      <c r="D606" s="56"/>
      <c r="M606" s="57"/>
      <c r="O606" s="58"/>
      <c r="T606" s="57"/>
      <c r="U606" s="54"/>
      <c r="W606" s="219"/>
      <c r="X606" s="219"/>
      <c r="Y606" s="219"/>
      <c r="Z606" s="219"/>
      <c r="AA606" s="219"/>
      <c r="AB606" s="219"/>
      <c r="AC606" s="219"/>
      <c r="AD606" s="6"/>
      <c r="AE606" s="219"/>
      <c r="AF606" s="219"/>
      <c r="AG606" s="219"/>
      <c r="AH606" s="6"/>
      <c r="AI606" s="219"/>
      <c r="AJ606" s="219"/>
      <c r="AL606" s="227"/>
      <c r="AM606" s="56"/>
      <c r="AN606" s="228"/>
    </row>
    <row r="607" spans="1:40" ht="15.75" customHeight="1">
      <c r="A607" s="53"/>
      <c r="B607" s="56"/>
      <c r="D607" s="56"/>
      <c r="M607" s="57"/>
      <c r="O607" s="58"/>
      <c r="T607" s="57"/>
      <c r="U607" s="54"/>
      <c r="W607" s="219"/>
      <c r="X607" s="219"/>
      <c r="Y607" s="219"/>
      <c r="Z607" s="219"/>
      <c r="AA607" s="219"/>
      <c r="AB607" s="219"/>
      <c r="AC607" s="219"/>
      <c r="AD607" s="6"/>
      <c r="AE607" s="219"/>
      <c r="AF607" s="219"/>
      <c r="AG607" s="219"/>
      <c r="AH607" s="6"/>
      <c r="AI607" s="219"/>
      <c r="AJ607" s="219"/>
      <c r="AL607" s="227"/>
      <c r="AM607" s="56"/>
      <c r="AN607" s="228"/>
    </row>
    <row r="608" spans="1:40" ht="15.75" customHeight="1">
      <c r="A608" s="53"/>
      <c r="B608" s="56"/>
      <c r="D608" s="56"/>
      <c r="M608" s="57"/>
      <c r="O608" s="58"/>
      <c r="T608" s="57"/>
      <c r="U608" s="54"/>
      <c r="W608" s="219"/>
      <c r="X608" s="219"/>
      <c r="Y608" s="219"/>
      <c r="Z608" s="219"/>
      <c r="AA608" s="219"/>
      <c r="AB608" s="219"/>
      <c r="AC608" s="219"/>
      <c r="AD608" s="6"/>
      <c r="AE608" s="219"/>
      <c r="AF608" s="219"/>
      <c r="AG608" s="219"/>
      <c r="AH608" s="6"/>
      <c r="AI608" s="219"/>
      <c r="AJ608" s="219"/>
      <c r="AL608" s="227"/>
      <c r="AM608" s="56"/>
      <c r="AN608" s="228"/>
    </row>
    <row r="609" spans="1:40" ht="15.75" customHeight="1">
      <c r="A609" s="53"/>
      <c r="B609" s="56"/>
      <c r="D609" s="56"/>
      <c r="M609" s="57"/>
      <c r="O609" s="58"/>
      <c r="T609" s="57"/>
      <c r="U609" s="54"/>
      <c r="W609" s="219"/>
      <c r="X609" s="219"/>
      <c r="Y609" s="219"/>
      <c r="Z609" s="219"/>
      <c r="AA609" s="219"/>
      <c r="AB609" s="219"/>
      <c r="AC609" s="219"/>
      <c r="AD609" s="6"/>
      <c r="AE609" s="219"/>
      <c r="AF609" s="219"/>
      <c r="AG609" s="219"/>
      <c r="AH609" s="6"/>
      <c r="AI609" s="219"/>
      <c r="AJ609" s="219"/>
      <c r="AL609" s="227"/>
      <c r="AM609" s="56"/>
      <c r="AN609" s="228"/>
    </row>
    <row r="610" spans="1:40" ht="15.75" customHeight="1">
      <c r="A610" s="53"/>
      <c r="B610" s="56"/>
      <c r="D610" s="56"/>
      <c r="M610" s="57"/>
      <c r="O610" s="58"/>
      <c r="T610" s="57"/>
      <c r="U610" s="54"/>
      <c r="W610" s="219"/>
      <c r="X610" s="219"/>
      <c r="Y610" s="219"/>
      <c r="Z610" s="219"/>
      <c r="AA610" s="219"/>
      <c r="AB610" s="219"/>
      <c r="AC610" s="219"/>
      <c r="AD610" s="6"/>
      <c r="AE610" s="219"/>
      <c r="AF610" s="219"/>
      <c r="AG610" s="219"/>
      <c r="AH610" s="6"/>
      <c r="AI610" s="219"/>
      <c r="AJ610" s="219"/>
      <c r="AL610" s="227"/>
      <c r="AM610" s="56"/>
      <c r="AN610" s="228"/>
    </row>
    <row r="611" spans="1:40" ht="15.75" customHeight="1">
      <c r="A611" s="53"/>
      <c r="B611" s="56"/>
      <c r="D611" s="56"/>
      <c r="M611" s="57"/>
      <c r="O611" s="58"/>
      <c r="T611" s="57"/>
      <c r="U611" s="54"/>
      <c r="W611" s="219"/>
      <c r="X611" s="219"/>
      <c r="Y611" s="219"/>
      <c r="Z611" s="219"/>
      <c r="AA611" s="219"/>
      <c r="AB611" s="219"/>
      <c r="AC611" s="219"/>
      <c r="AD611" s="6"/>
      <c r="AE611" s="219"/>
      <c r="AF611" s="219"/>
      <c r="AG611" s="219"/>
      <c r="AH611" s="6"/>
      <c r="AI611" s="219"/>
      <c r="AJ611" s="219"/>
      <c r="AL611" s="227"/>
      <c r="AM611" s="56"/>
      <c r="AN611" s="228"/>
    </row>
    <row r="612" spans="1:40" ht="15.75" customHeight="1">
      <c r="A612" s="53"/>
      <c r="B612" s="56"/>
      <c r="D612" s="56"/>
      <c r="M612" s="57"/>
      <c r="O612" s="58"/>
      <c r="T612" s="57"/>
      <c r="U612" s="54"/>
      <c r="W612" s="219"/>
      <c r="X612" s="219"/>
      <c r="Y612" s="219"/>
      <c r="Z612" s="219"/>
      <c r="AA612" s="219"/>
      <c r="AB612" s="219"/>
      <c r="AC612" s="219"/>
      <c r="AD612" s="6"/>
      <c r="AE612" s="219"/>
      <c r="AF612" s="219"/>
      <c r="AG612" s="219"/>
      <c r="AH612" s="6"/>
      <c r="AI612" s="219"/>
      <c r="AJ612" s="219"/>
      <c r="AL612" s="227"/>
      <c r="AM612" s="56"/>
      <c r="AN612" s="228"/>
    </row>
    <row r="613" spans="1:40" ht="15.75" customHeight="1">
      <c r="A613" s="53"/>
      <c r="B613" s="56"/>
      <c r="D613" s="56"/>
      <c r="M613" s="57"/>
      <c r="O613" s="58"/>
      <c r="T613" s="57"/>
      <c r="U613" s="54"/>
      <c r="W613" s="219"/>
      <c r="X613" s="219"/>
      <c r="Y613" s="219"/>
      <c r="Z613" s="219"/>
      <c r="AA613" s="219"/>
      <c r="AB613" s="219"/>
      <c r="AC613" s="219"/>
      <c r="AD613" s="6"/>
      <c r="AE613" s="219"/>
      <c r="AF613" s="219"/>
      <c r="AG613" s="219"/>
      <c r="AH613" s="6"/>
      <c r="AI613" s="219"/>
      <c r="AJ613" s="219"/>
      <c r="AL613" s="227"/>
      <c r="AM613" s="56"/>
      <c r="AN613" s="228"/>
    </row>
    <row r="614" spans="1:40" ht="15.75" customHeight="1">
      <c r="A614" s="53"/>
      <c r="B614" s="56"/>
      <c r="D614" s="56"/>
      <c r="M614" s="57"/>
      <c r="O614" s="58"/>
      <c r="T614" s="57"/>
      <c r="U614" s="54"/>
      <c r="W614" s="219"/>
      <c r="X614" s="219"/>
      <c r="Y614" s="219"/>
      <c r="Z614" s="219"/>
      <c r="AA614" s="219"/>
      <c r="AB614" s="219"/>
      <c r="AC614" s="219"/>
      <c r="AD614" s="6"/>
      <c r="AE614" s="219"/>
      <c r="AF614" s="219"/>
      <c r="AG614" s="219"/>
      <c r="AH614" s="6"/>
      <c r="AI614" s="219"/>
      <c r="AJ614" s="219"/>
      <c r="AL614" s="227"/>
      <c r="AM614" s="56"/>
      <c r="AN614" s="228"/>
    </row>
    <row r="615" spans="1:40" ht="15.75" customHeight="1">
      <c r="A615" s="53"/>
      <c r="B615" s="56"/>
      <c r="D615" s="56"/>
      <c r="M615" s="57"/>
      <c r="O615" s="58"/>
      <c r="T615" s="57"/>
      <c r="U615" s="54"/>
      <c r="W615" s="219"/>
      <c r="X615" s="219"/>
      <c r="Y615" s="219"/>
      <c r="Z615" s="219"/>
      <c r="AA615" s="219"/>
      <c r="AB615" s="219"/>
      <c r="AC615" s="219"/>
      <c r="AD615" s="6"/>
      <c r="AE615" s="219"/>
      <c r="AF615" s="219"/>
      <c r="AG615" s="219"/>
      <c r="AH615" s="6"/>
      <c r="AI615" s="219"/>
      <c r="AJ615" s="219"/>
      <c r="AL615" s="227"/>
      <c r="AM615" s="56"/>
      <c r="AN615" s="228"/>
    </row>
    <row r="616" spans="1:40" ht="15.75" customHeight="1">
      <c r="A616" s="53"/>
      <c r="B616" s="56"/>
      <c r="D616" s="56"/>
      <c r="M616" s="57"/>
      <c r="O616" s="58"/>
      <c r="T616" s="57"/>
      <c r="U616" s="54"/>
      <c r="W616" s="219"/>
      <c r="X616" s="219"/>
      <c r="Y616" s="219"/>
      <c r="Z616" s="219"/>
      <c r="AA616" s="219"/>
      <c r="AB616" s="219"/>
      <c r="AC616" s="219"/>
      <c r="AD616" s="6"/>
      <c r="AE616" s="219"/>
      <c r="AF616" s="219"/>
      <c r="AG616" s="219"/>
      <c r="AH616" s="6"/>
      <c r="AI616" s="219"/>
      <c r="AJ616" s="219"/>
      <c r="AL616" s="227"/>
      <c r="AM616" s="56"/>
      <c r="AN616" s="228"/>
    </row>
    <row r="617" spans="1:40" ht="15.75" customHeight="1">
      <c r="A617" s="53"/>
      <c r="B617" s="56"/>
      <c r="D617" s="56"/>
      <c r="M617" s="57"/>
      <c r="O617" s="58"/>
      <c r="T617" s="57"/>
      <c r="U617" s="54"/>
      <c r="W617" s="219"/>
      <c r="X617" s="219"/>
      <c r="Y617" s="219"/>
      <c r="Z617" s="219"/>
      <c r="AA617" s="219"/>
      <c r="AB617" s="219"/>
      <c r="AC617" s="219"/>
      <c r="AD617" s="6"/>
      <c r="AE617" s="219"/>
      <c r="AF617" s="219"/>
      <c r="AG617" s="219"/>
      <c r="AH617" s="6"/>
      <c r="AI617" s="219"/>
      <c r="AJ617" s="219"/>
      <c r="AL617" s="227"/>
      <c r="AM617" s="56"/>
      <c r="AN617" s="228"/>
    </row>
    <row r="618" spans="1:40" ht="15.75" customHeight="1">
      <c r="A618" s="53"/>
      <c r="B618" s="56"/>
      <c r="D618" s="56"/>
      <c r="M618" s="57"/>
      <c r="O618" s="58"/>
      <c r="T618" s="57"/>
      <c r="U618" s="54"/>
      <c r="W618" s="219"/>
      <c r="X618" s="219"/>
      <c r="Y618" s="219"/>
      <c r="Z618" s="219"/>
      <c r="AA618" s="219"/>
      <c r="AB618" s="219"/>
      <c r="AC618" s="219"/>
      <c r="AD618" s="6"/>
      <c r="AE618" s="219"/>
      <c r="AF618" s="219"/>
      <c r="AG618" s="219"/>
      <c r="AH618" s="6"/>
      <c r="AI618" s="219"/>
      <c r="AJ618" s="219"/>
      <c r="AL618" s="227"/>
      <c r="AM618" s="56"/>
      <c r="AN618" s="228"/>
    </row>
    <row r="619" spans="1:40" ht="15.75" customHeight="1">
      <c r="A619" s="53"/>
      <c r="B619" s="56"/>
      <c r="D619" s="56"/>
      <c r="M619" s="57"/>
      <c r="O619" s="58"/>
      <c r="T619" s="57"/>
      <c r="U619" s="54"/>
      <c r="W619" s="219"/>
      <c r="X619" s="219"/>
      <c r="Y619" s="219"/>
      <c r="Z619" s="219"/>
      <c r="AA619" s="219"/>
      <c r="AB619" s="219"/>
      <c r="AC619" s="219"/>
      <c r="AD619" s="6"/>
      <c r="AE619" s="219"/>
      <c r="AF619" s="219"/>
      <c r="AG619" s="219"/>
      <c r="AH619" s="6"/>
      <c r="AI619" s="219"/>
      <c r="AJ619" s="219"/>
      <c r="AL619" s="227"/>
      <c r="AM619" s="56"/>
      <c r="AN619" s="228"/>
    </row>
    <row r="620" spans="1:40" ht="15.75" customHeight="1">
      <c r="A620" s="53"/>
      <c r="B620" s="56"/>
      <c r="D620" s="56"/>
      <c r="M620" s="57"/>
      <c r="O620" s="58"/>
      <c r="T620" s="57"/>
      <c r="U620" s="54"/>
      <c r="W620" s="219"/>
      <c r="X620" s="219"/>
      <c r="Y620" s="219"/>
      <c r="Z620" s="219"/>
      <c r="AA620" s="219"/>
      <c r="AB620" s="219"/>
      <c r="AC620" s="219"/>
      <c r="AD620" s="6"/>
      <c r="AE620" s="219"/>
      <c r="AF620" s="219"/>
      <c r="AG620" s="219"/>
      <c r="AH620" s="6"/>
      <c r="AI620" s="219"/>
      <c r="AJ620" s="219"/>
      <c r="AL620" s="227"/>
      <c r="AM620" s="56"/>
      <c r="AN620" s="228"/>
    </row>
    <row r="621" spans="1:40" ht="15.75" customHeight="1">
      <c r="A621" s="53"/>
      <c r="B621" s="56"/>
      <c r="D621" s="56"/>
      <c r="M621" s="57"/>
      <c r="O621" s="58"/>
      <c r="T621" s="57"/>
      <c r="U621" s="54"/>
      <c r="W621" s="219"/>
      <c r="X621" s="219"/>
      <c r="Y621" s="219"/>
      <c r="Z621" s="219"/>
      <c r="AA621" s="219"/>
      <c r="AB621" s="219"/>
      <c r="AC621" s="219"/>
      <c r="AD621" s="6"/>
      <c r="AE621" s="219"/>
      <c r="AF621" s="219"/>
      <c r="AG621" s="219"/>
      <c r="AH621" s="6"/>
      <c r="AI621" s="219"/>
      <c r="AJ621" s="219"/>
      <c r="AL621" s="227"/>
      <c r="AM621" s="56"/>
      <c r="AN621" s="228"/>
    </row>
    <row r="622" spans="1:40" ht="15.75" customHeight="1">
      <c r="A622" s="53"/>
      <c r="B622" s="56"/>
      <c r="D622" s="56"/>
      <c r="M622" s="57"/>
      <c r="O622" s="58"/>
      <c r="T622" s="57"/>
      <c r="U622" s="54"/>
      <c r="W622" s="219"/>
      <c r="X622" s="219"/>
      <c r="Y622" s="219"/>
      <c r="Z622" s="219"/>
      <c r="AA622" s="219"/>
      <c r="AB622" s="219"/>
      <c r="AC622" s="219"/>
      <c r="AD622" s="6"/>
      <c r="AE622" s="219"/>
      <c r="AF622" s="219"/>
      <c r="AG622" s="219"/>
      <c r="AH622" s="6"/>
      <c r="AI622" s="219"/>
      <c r="AJ622" s="219"/>
      <c r="AL622" s="227"/>
      <c r="AM622" s="56"/>
      <c r="AN622" s="228"/>
    </row>
    <row r="623" spans="1:40" ht="15.75" customHeight="1">
      <c r="A623" s="53"/>
      <c r="B623" s="56"/>
      <c r="D623" s="56"/>
      <c r="M623" s="57"/>
      <c r="O623" s="58"/>
      <c r="T623" s="57"/>
      <c r="U623" s="54"/>
      <c r="W623" s="219"/>
      <c r="X623" s="219"/>
      <c r="Y623" s="219"/>
      <c r="Z623" s="219"/>
      <c r="AA623" s="219"/>
      <c r="AB623" s="219"/>
      <c r="AC623" s="219"/>
      <c r="AD623" s="6"/>
      <c r="AE623" s="219"/>
      <c r="AF623" s="219"/>
      <c r="AG623" s="219"/>
      <c r="AH623" s="6"/>
      <c r="AI623" s="219"/>
      <c r="AJ623" s="219"/>
      <c r="AL623" s="227"/>
      <c r="AM623" s="56"/>
      <c r="AN623" s="228"/>
    </row>
    <row r="624" spans="1:40" ht="15.75" customHeight="1">
      <c r="A624" s="53"/>
      <c r="B624" s="56"/>
      <c r="D624" s="56"/>
      <c r="M624" s="57"/>
      <c r="O624" s="58"/>
      <c r="T624" s="57"/>
      <c r="U624" s="54"/>
      <c r="W624" s="219"/>
      <c r="X624" s="219"/>
      <c r="Y624" s="219"/>
      <c r="Z624" s="219"/>
      <c r="AA624" s="219"/>
      <c r="AB624" s="219"/>
      <c r="AC624" s="219"/>
      <c r="AD624" s="6"/>
      <c r="AE624" s="219"/>
      <c r="AF624" s="219"/>
      <c r="AG624" s="219"/>
      <c r="AH624" s="6"/>
      <c r="AI624" s="219"/>
      <c r="AJ624" s="219"/>
      <c r="AL624" s="227"/>
      <c r="AM624" s="56"/>
      <c r="AN624" s="228"/>
    </row>
    <row r="625" spans="1:40" ht="15.75" customHeight="1">
      <c r="A625" s="53"/>
      <c r="B625" s="56"/>
      <c r="D625" s="56"/>
      <c r="M625" s="57"/>
      <c r="O625" s="58"/>
      <c r="T625" s="57"/>
      <c r="U625" s="54"/>
      <c r="W625" s="219"/>
      <c r="X625" s="219"/>
      <c r="Y625" s="219"/>
      <c r="Z625" s="219"/>
      <c r="AA625" s="219"/>
      <c r="AB625" s="219"/>
      <c r="AC625" s="219"/>
      <c r="AD625" s="6"/>
      <c r="AE625" s="219"/>
      <c r="AF625" s="219"/>
      <c r="AG625" s="219"/>
      <c r="AH625" s="6"/>
      <c r="AI625" s="219"/>
      <c r="AJ625" s="219"/>
      <c r="AL625" s="227"/>
      <c r="AM625" s="56"/>
      <c r="AN625" s="228"/>
    </row>
    <row r="626" spans="1:40" ht="15.75" customHeight="1">
      <c r="A626" s="53"/>
      <c r="B626" s="56"/>
      <c r="D626" s="56"/>
      <c r="M626" s="57"/>
      <c r="O626" s="58"/>
      <c r="T626" s="57"/>
      <c r="U626" s="54"/>
      <c r="W626" s="219"/>
      <c r="X626" s="219"/>
      <c r="Y626" s="219"/>
      <c r="Z626" s="219"/>
      <c r="AA626" s="219"/>
      <c r="AB626" s="219"/>
      <c r="AC626" s="219"/>
      <c r="AD626" s="6"/>
      <c r="AE626" s="219"/>
      <c r="AF626" s="219"/>
      <c r="AG626" s="219"/>
      <c r="AH626" s="6"/>
      <c r="AI626" s="219"/>
      <c r="AJ626" s="219"/>
      <c r="AL626" s="227"/>
      <c r="AM626" s="56"/>
      <c r="AN626" s="228"/>
    </row>
    <row r="627" spans="1:40" ht="15.75" customHeight="1">
      <c r="A627" s="53"/>
      <c r="B627" s="56"/>
      <c r="D627" s="56"/>
      <c r="M627" s="57"/>
      <c r="O627" s="58"/>
      <c r="T627" s="57"/>
      <c r="U627" s="54"/>
      <c r="W627" s="219"/>
      <c r="X627" s="219"/>
      <c r="Y627" s="219"/>
      <c r="Z627" s="219"/>
      <c r="AA627" s="219"/>
      <c r="AB627" s="219"/>
      <c r="AC627" s="219"/>
      <c r="AD627" s="6"/>
      <c r="AE627" s="219"/>
      <c r="AF627" s="219"/>
      <c r="AG627" s="219"/>
      <c r="AH627" s="6"/>
      <c r="AI627" s="219"/>
      <c r="AJ627" s="219"/>
      <c r="AL627" s="227"/>
      <c r="AM627" s="56"/>
      <c r="AN627" s="228"/>
    </row>
    <row r="628" spans="1:40" ht="15.75" customHeight="1">
      <c r="A628" s="53"/>
      <c r="B628" s="56"/>
      <c r="D628" s="56"/>
      <c r="M628" s="57"/>
      <c r="O628" s="58"/>
      <c r="T628" s="57"/>
      <c r="U628" s="54"/>
      <c r="W628" s="219"/>
      <c r="X628" s="219"/>
      <c r="Y628" s="219"/>
      <c r="Z628" s="219"/>
      <c r="AA628" s="219"/>
      <c r="AB628" s="219"/>
      <c r="AC628" s="219"/>
      <c r="AD628" s="6"/>
      <c r="AE628" s="219"/>
      <c r="AF628" s="219"/>
      <c r="AG628" s="219"/>
      <c r="AH628" s="6"/>
      <c r="AI628" s="219"/>
      <c r="AJ628" s="219"/>
      <c r="AL628" s="227"/>
      <c r="AM628" s="56"/>
      <c r="AN628" s="228"/>
    </row>
    <row r="629" spans="1:40" ht="15.75" customHeight="1">
      <c r="A629" s="53"/>
      <c r="B629" s="56"/>
      <c r="D629" s="56"/>
      <c r="M629" s="57"/>
      <c r="O629" s="58"/>
      <c r="T629" s="57"/>
      <c r="U629" s="54"/>
      <c r="W629" s="219"/>
      <c r="X629" s="219"/>
      <c r="Y629" s="219"/>
      <c r="Z629" s="219"/>
      <c r="AA629" s="219"/>
      <c r="AB629" s="219"/>
      <c r="AC629" s="219"/>
      <c r="AD629" s="6"/>
      <c r="AE629" s="219"/>
      <c r="AF629" s="219"/>
      <c r="AG629" s="219"/>
      <c r="AH629" s="6"/>
      <c r="AI629" s="219"/>
      <c r="AJ629" s="219"/>
      <c r="AL629" s="227"/>
      <c r="AM629" s="56"/>
      <c r="AN629" s="228"/>
    </row>
    <row r="630" spans="1:40" ht="15.75" customHeight="1">
      <c r="A630" s="53"/>
      <c r="B630" s="56"/>
      <c r="D630" s="56"/>
      <c r="M630" s="57"/>
      <c r="O630" s="58"/>
      <c r="T630" s="57"/>
      <c r="U630" s="54"/>
      <c r="W630" s="219"/>
      <c r="X630" s="219"/>
      <c r="Y630" s="219"/>
      <c r="Z630" s="219"/>
      <c r="AA630" s="219"/>
      <c r="AB630" s="219"/>
      <c r="AC630" s="219"/>
      <c r="AD630" s="6"/>
      <c r="AE630" s="219"/>
      <c r="AF630" s="219"/>
      <c r="AG630" s="219"/>
      <c r="AH630" s="6"/>
      <c r="AI630" s="219"/>
      <c r="AJ630" s="219"/>
      <c r="AL630" s="227"/>
      <c r="AM630" s="56"/>
      <c r="AN630" s="228"/>
    </row>
    <row r="631" spans="1:40" ht="15.75" customHeight="1">
      <c r="A631" s="53"/>
      <c r="B631" s="56"/>
      <c r="D631" s="56"/>
      <c r="M631" s="57"/>
      <c r="O631" s="58"/>
      <c r="T631" s="57"/>
      <c r="U631" s="54"/>
      <c r="W631" s="219"/>
      <c r="X631" s="219"/>
      <c r="Y631" s="219"/>
      <c r="Z631" s="219"/>
      <c r="AA631" s="219"/>
      <c r="AB631" s="219"/>
      <c r="AC631" s="219"/>
      <c r="AD631" s="6"/>
      <c r="AE631" s="219"/>
      <c r="AF631" s="219"/>
      <c r="AG631" s="219"/>
      <c r="AH631" s="6"/>
      <c r="AI631" s="219"/>
      <c r="AJ631" s="219"/>
      <c r="AL631" s="227"/>
      <c r="AM631" s="56"/>
      <c r="AN631" s="228"/>
    </row>
    <row r="632" spans="1:40" ht="15.75" customHeight="1">
      <c r="A632" s="53"/>
      <c r="B632" s="56"/>
      <c r="D632" s="56"/>
      <c r="M632" s="57"/>
      <c r="O632" s="58"/>
      <c r="T632" s="57"/>
      <c r="U632" s="54"/>
      <c r="W632" s="219"/>
      <c r="X632" s="219"/>
      <c r="Y632" s="219"/>
      <c r="Z632" s="219"/>
      <c r="AA632" s="219"/>
      <c r="AB632" s="219"/>
      <c r="AC632" s="219"/>
      <c r="AD632" s="6"/>
      <c r="AE632" s="219"/>
      <c r="AF632" s="219"/>
      <c r="AG632" s="219"/>
      <c r="AH632" s="6"/>
      <c r="AI632" s="219"/>
      <c r="AJ632" s="219"/>
      <c r="AL632" s="227"/>
      <c r="AM632" s="56"/>
      <c r="AN632" s="228"/>
    </row>
    <row r="633" spans="1:40" ht="15.75" customHeight="1">
      <c r="A633" s="53"/>
      <c r="B633" s="56"/>
      <c r="D633" s="56"/>
      <c r="M633" s="57"/>
      <c r="O633" s="58"/>
      <c r="T633" s="57"/>
      <c r="U633" s="54"/>
      <c r="W633" s="219"/>
      <c r="X633" s="219"/>
      <c r="Y633" s="219"/>
      <c r="Z633" s="219"/>
      <c r="AA633" s="219"/>
      <c r="AB633" s="219"/>
      <c r="AC633" s="219"/>
      <c r="AD633" s="6"/>
      <c r="AE633" s="219"/>
      <c r="AF633" s="219"/>
      <c r="AG633" s="219"/>
      <c r="AH633" s="6"/>
      <c r="AI633" s="219"/>
      <c r="AJ633" s="219"/>
      <c r="AL633" s="227"/>
      <c r="AM633" s="56"/>
      <c r="AN633" s="228"/>
    </row>
    <row r="634" spans="1:40" ht="15.75" customHeight="1">
      <c r="A634" s="53"/>
      <c r="B634" s="56"/>
      <c r="D634" s="56"/>
      <c r="M634" s="57"/>
      <c r="O634" s="58"/>
      <c r="T634" s="57"/>
      <c r="U634" s="54"/>
      <c r="W634" s="219"/>
      <c r="X634" s="219"/>
      <c r="Y634" s="219"/>
      <c r="Z634" s="219"/>
      <c r="AA634" s="219"/>
      <c r="AB634" s="219"/>
      <c r="AC634" s="219"/>
      <c r="AD634" s="6"/>
      <c r="AE634" s="219"/>
      <c r="AF634" s="219"/>
      <c r="AG634" s="219"/>
      <c r="AH634" s="6"/>
      <c r="AI634" s="219"/>
      <c r="AJ634" s="219"/>
      <c r="AL634" s="227"/>
      <c r="AM634" s="56"/>
      <c r="AN634" s="228"/>
    </row>
    <row r="635" spans="1:40" ht="15.75" customHeight="1">
      <c r="A635" s="53"/>
      <c r="B635" s="56"/>
      <c r="D635" s="56"/>
      <c r="M635" s="57"/>
      <c r="O635" s="58"/>
      <c r="T635" s="57"/>
      <c r="U635" s="54"/>
      <c r="W635" s="219"/>
      <c r="X635" s="219"/>
      <c r="Y635" s="219"/>
      <c r="Z635" s="219"/>
      <c r="AA635" s="219"/>
      <c r="AB635" s="219"/>
      <c r="AC635" s="219"/>
      <c r="AD635" s="6"/>
      <c r="AE635" s="219"/>
      <c r="AF635" s="219"/>
      <c r="AG635" s="219"/>
      <c r="AH635" s="6"/>
      <c r="AI635" s="219"/>
      <c r="AJ635" s="219"/>
      <c r="AL635" s="227"/>
      <c r="AM635" s="56"/>
      <c r="AN635" s="228"/>
    </row>
    <row r="636" spans="1:40" ht="15.75" customHeight="1">
      <c r="A636" s="53"/>
      <c r="B636" s="56"/>
      <c r="D636" s="56"/>
      <c r="M636" s="57"/>
      <c r="O636" s="58"/>
      <c r="T636" s="57"/>
      <c r="U636" s="54"/>
      <c r="W636" s="219"/>
      <c r="X636" s="219"/>
      <c r="Y636" s="219"/>
      <c r="Z636" s="219"/>
      <c r="AA636" s="219"/>
      <c r="AB636" s="219"/>
      <c r="AC636" s="219"/>
      <c r="AD636" s="6"/>
      <c r="AE636" s="219"/>
      <c r="AF636" s="219"/>
      <c r="AG636" s="219"/>
      <c r="AH636" s="6"/>
      <c r="AI636" s="219"/>
      <c r="AJ636" s="219"/>
      <c r="AL636" s="227"/>
      <c r="AM636" s="56"/>
      <c r="AN636" s="228"/>
    </row>
    <row r="637" spans="1:40" ht="15.75" customHeight="1">
      <c r="A637" s="53"/>
      <c r="B637" s="56"/>
      <c r="D637" s="56"/>
      <c r="M637" s="57"/>
      <c r="O637" s="58"/>
      <c r="T637" s="57"/>
      <c r="U637" s="54"/>
      <c r="W637" s="219"/>
      <c r="X637" s="219"/>
      <c r="Y637" s="219"/>
      <c r="Z637" s="219"/>
      <c r="AA637" s="219"/>
      <c r="AB637" s="219"/>
      <c r="AC637" s="219"/>
      <c r="AD637" s="6"/>
      <c r="AE637" s="219"/>
      <c r="AF637" s="219"/>
      <c r="AG637" s="219"/>
      <c r="AH637" s="6"/>
      <c r="AI637" s="219"/>
      <c r="AJ637" s="219"/>
      <c r="AL637" s="227"/>
      <c r="AM637" s="56"/>
      <c r="AN637" s="228"/>
    </row>
    <row r="638" spans="1:40" ht="15.75" customHeight="1">
      <c r="A638" s="53"/>
      <c r="B638" s="56"/>
      <c r="D638" s="56"/>
      <c r="M638" s="57"/>
      <c r="O638" s="58"/>
      <c r="T638" s="57"/>
      <c r="U638" s="54"/>
      <c r="W638" s="219"/>
      <c r="X638" s="219"/>
      <c r="Y638" s="219"/>
      <c r="Z638" s="219"/>
      <c r="AA638" s="219"/>
      <c r="AB638" s="219"/>
      <c r="AC638" s="219"/>
      <c r="AD638" s="6"/>
      <c r="AE638" s="219"/>
      <c r="AF638" s="219"/>
      <c r="AG638" s="219"/>
      <c r="AH638" s="6"/>
      <c r="AI638" s="219"/>
      <c r="AJ638" s="219"/>
      <c r="AL638" s="227"/>
      <c r="AM638" s="56"/>
      <c r="AN638" s="228"/>
    </row>
    <row r="639" spans="1:40" ht="15.75" customHeight="1">
      <c r="A639" s="53"/>
      <c r="B639" s="56"/>
      <c r="D639" s="56"/>
      <c r="M639" s="57"/>
      <c r="O639" s="58"/>
      <c r="T639" s="57"/>
      <c r="U639" s="54"/>
      <c r="W639" s="219"/>
      <c r="X639" s="219"/>
      <c r="Y639" s="219"/>
      <c r="Z639" s="219"/>
      <c r="AA639" s="219"/>
      <c r="AB639" s="219"/>
      <c r="AC639" s="219"/>
      <c r="AD639" s="6"/>
      <c r="AE639" s="219"/>
      <c r="AF639" s="219"/>
      <c r="AG639" s="219"/>
      <c r="AH639" s="6"/>
      <c r="AI639" s="219"/>
      <c r="AJ639" s="219"/>
      <c r="AL639" s="227"/>
      <c r="AM639" s="56"/>
      <c r="AN639" s="228"/>
    </row>
    <row r="640" spans="1:40" ht="15.75" customHeight="1">
      <c r="A640" s="53"/>
      <c r="B640" s="56"/>
      <c r="D640" s="56"/>
      <c r="M640" s="57"/>
      <c r="O640" s="58"/>
      <c r="T640" s="57"/>
      <c r="U640" s="54"/>
      <c r="W640" s="219"/>
      <c r="X640" s="219"/>
      <c r="Y640" s="219"/>
      <c r="Z640" s="219"/>
      <c r="AA640" s="219"/>
      <c r="AB640" s="219"/>
      <c r="AC640" s="219"/>
      <c r="AD640" s="6"/>
      <c r="AE640" s="219"/>
      <c r="AF640" s="219"/>
      <c r="AG640" s="219"/>
      <c r="AH640" s="6"/>
      <c r="AI640" s="219"/>
      <c r="AJ640" s="219"/>
      <c r="AL640" s="227"/>
      <c r="AM640" s="56"/>
      <c r="AN640" s="228"/>
    </row>
    <row r="641" spans="1:40" ht="15.75" customHeight="1">
      <c r="A641" s="53"/>
      <c r="B641" s="56"/>
      <c r="D641" s="56"/>
      <c r="M641" s="57"/>
      <c r="O641" s="58"/>
      <c r="T641" s="57"/>
      <c r="U641" s="54"/>
      <c r="W641" s="219"/>
      <c r="X641" s="219"/>
      <c r="Y641" s="219"/>
      <c r="Z641" s="219"/>
      <c r="AA641" s="219"/>
      <c r="AB641" s="219"/>
      <c r="AC641" s="219"/>
      <c r="AD641" s="6"/>
      <c r="AE641" s="219"/>
      <c r="AF641" s="219"/>
      <c r="AG641" s="219"/>
      <c r="AH641" s="6"/>
      <c r="AI641" s="219"/>
      <c r="AJ641" s="219"/>
      <c r="AL641" s="227"/>
      <c r="AM641" s="56"/>
      <c r="AN641" s="228"/>
    </row>
    <row r="642" spans="1:40" ht="15.75" customHeight="1">
      <c r="A642" s="53"/>
      <c r="B642" s="56"/>
      <c r="D642" s="56"/>
      <c r="M642" s="57"/>
      <c r="O642" s="58"/>
      <c r="T642" s="57"/>
      <c r="U642" s="54"/>
      <c r="W642" s="219"/>
      <c r="X642" s="219"/>
      <c r="Y642" s="219"/>
      <c r="Z642" s="219"/>
      <c r="AA642" s="219"/>
      <c r="AB642" s="219"/>
      <c r="AC642" s="219"/>
      <c r="AD642" s="6"/>
      <c r="AE642" s="219"/>
      <c r="AF642" s="219"/>
      <c r="AG642" s="219"/>
      <c r="AH642" s="6"/>
      <c r="AI642" s="219"/>
      <c r="AJ642" s="219"/>
      <c r="AL642" s="227"/>
      <c r="AM642" s="56"/>
      <c r="AN642" s="228"/>
    </row>
    <row r="643" spans="1:40" ht="15.75" customHeight="1">
      <c r="A643" s="53"/>
      <c r="B643" s="56"/>
      <c r="D643" s="56"/>
      <c r="M643" s="57"/>
      <c r="O643" s="58"/>
      <c r="T643" s="57"/>
      <c r="U643" s="54"/>
      <c r="W643" s="219"/>
      <c r="X643" s="219"/>
      <c r="Y643" s="219"/>
      <c r="Z643" s="219"/>
      <c r="AA643" s="219"/>
      <c r="AB643" s="219"/>
      <c r="AC643" s="219"/>
      <c r="AD643" s="6"/>
      <c r="AE643" s="219"/>
      <c r="AF643" s="219"/>
      <c r="AG643" s="219"/>
      <c r="AH643" s="6"/>
      <c r="AI643" s="219"/>
      <c r="AJ643" s="219"/>
      <c r="AL643" s="227"/>
      <c r="AM643" s="56"/>
      <c r="AN643" s="228"/>
    </row>
    <row r="644" spans="1:40" ht="15.75" customHeight="1">
      <c r="A644" s="53"/>
      <c r="B644" s="56"/>
      <c r="D644" s="56"/>
      <c r="M644" s="57"/>
      <c r="O644" s="58"/>
      <c r="T644" s="57"/>
      <c r="U644" s="54"/>
      <c r="W644" s="219"/>
      <c r="X644" s="219"/>
      <c r="Y644" s="219"/>
      <c r="Z644" s="219"/>
      <c r="AA644" s="219"/>
      <c r="AB644" s="219"/>
      <c r="AC644" s="219"/>
      <c r="AD644" s="6"/>
      <c r="AE644" s="219"/>
      <c r="AF644" s="219"/>
      <c r="AG644" s="219"/>
      <c r="AH644" s="6"/>
      <c r="AI644" s="219"/>
      <c r="AJ644" s="219"/>
      <c r="AL644" s="227"/>
      <c r="AM644" s="56"/>
      <c r="AN644" s="228"/>
    </row>
    <row r="645" spans="1:40" ht="15.75" customHeight="1">
      <c r="A645" s="53"/>
      <c r="B645" s="56"/>
      <c r="D645" s="56"/>
      <c r="M645" s="57"/>
      <c r="O645" s="58"/>
      <c r="T645" s="57"/>
      <c r="U645" s="54"/>
      <c r="W645" s="219"/>
      <c r="X645" s="219"/>
      <c r="Y645" s="219"/>
      <c r="Z645" s="219"/>
      <c r="AA645" s="219"/>
      <c r="AB645" s="219"/>
      <c r="AC645" s="219"/>
      <c r="AD645" s="6"/>
      <c r="AE645" s="219"/>
      <c r="AF645" s="219"/>
      <c r="AG645" s="219"/>
      <c r="AH645" s="6"/>
      <c r="AI645" s="219"/>
      <c r="AJ645" s="219"/>
      <c r="AL645" s="227"/>
      <c r="AM645" s="56"/>
      <c r="AN645" s="228"/>
    </row>
    <row r="646" spans="1:40" ht="15.75" customHeight="1">
      <c r="A646" s="53"/>
      <c r="B646" s="56"/>
      <c r="D646" s="56"/>
      <c r="M646" s="57"/>
      <c r="O646" s="58"/>
      <c r="T646" s="57"/>
      <c r="U646" s="54"/>
      <c r="W646" s="219"/>
      <c r="X646" s="219"/>
      <c r="Y646" s="219"/>
      <c r="Z646" s="219"/>
      <c r="AA646" s="219"/>
      <c r="AB646" s="219"/>
      <c r="AC646" s="219"/>
      <c r="AD646" s="6"/>
      <c r="AE646" s="219"/>
      <c r="AF646" s="219"/>
      <c r="AG646" s="219"/>
      <c r="AH646" s="6"/>
      <c r="AI646" s="219"/>
      <c r="AJ646" s="219"/>
      <c r="AL646" s="227"/>
      <c r="AM646" s="56"/>
      <c r="AN646" s="228"/>
    </row>
    <row r="647" spans="1:40" ht="15.75" customHeight="1">
      <c r="A647" s="53"/>
      <c r="B647" s="56"/>
      <c r="D647" s="56"/>
      <c r="M647" s="57"/>
      <c r="O647" s="58"/>
      <c r="T647" s="57"/>
      <c r="U647" s="54"/>
      <c r="W647" s="219"/>
      <c r="X647" s="219"/>
      <c r="Y647" s="219"/>
      <c r="Z647" s="219"/>
      <c r="AA647" s="219"/>
      <c r="AB647" s="219"/>
      <c r="AC647" s="219"/>
      <c r="AD647" s="6"/>
      <c r="AE647" s="219"/>
      <c r="AF647" s="219"/>
      <c r="AG647" s="219"/>
      <c r="AH647" s="6"/>
      <c r="AI647" s="219"/>
      <c r="AJ647" s="219"/>
      <c r="AL647" s="227"/>
      <c r="AM647" s="56"/>
      <c r="AN647" s="228"/>
    </row>
    <row r="648" spans="1:40" ht="15.75" customHeight="1">
      <c r="A648" s="53"/>
      <c r="B648" s="56"/>
      <c r="D648" s="56"/>
      <c r="M648" s="57"/>
      <c r="O648" s="58"/>
      <c r="T648" s="57"/>
      <c r="U648" s="54"/>
      <c r="W648" s="219"/>
      <c r="X648" s="219"/>
      <c r="Y648" s="219"/>
      <c r="Z648" s="219"/>
      <c r="AA648" s="219"/>
      <c r="AB648" s="219"/>
      <c r="AC648" s="219"/>
      <c r="AD648" s="6"/>
      <c r="AE648" s="219"/>
      <c r="AF648" s="219"/>
      <c r="AG648" s="219"/>
      <c r="AH648" s="6"/>
      <c r="AI648" s="219"/>
      <c r="AJ648" s="219"/>
      <c r="AL648" s="227"/>
      <c r="AM648" s="56"/>
      <c r="AN648" s="228"/>
    </row>
    <row r="649" spans="1:40" ht="15.75" customHeight="1">
      <c r="A649" s="53"/>
      <c r="B649" s="56"/>
      <c r="D649" s="56"/>
      <c r="M649" s="57"/>
      <c r="O649" s="58"/>
      <c r="T649" s="57"/>
      <c r="U649" s="54"/>
      <c r="W649" s="219"/>
      <c r="X649" s="219"/>
      <c r="Y649" s="219"/>
      <c r="Z649" s="219"/>
      <c r="AA649" s="219"/>
      <c r="AB649" s="219"/>
      <c r="AC649" s="219"/>
      <c r="AD649" s="6"/>
      <c r="AE649" s="219"/>
      <c r="AF649" s="219"/>
      <c r="AG649" s="219"/>
      <c r="AH649" s="6"/>
      <c r="AI649" s="219"/>
      <c r="AJ649" s="219"/>
      <c r="AL649" s="227"/>
      <c r="AM649" s="56"/>
      <c r="AN649" s="228"/>
    </row>
    <row r="650" spans="1:40" ht="15.75" customHeight="1">
      <c r="A650" s="53"/>
      <c r="B650" s="56"/>
      <c r="D650" s="56"/>
      <c r="M650" s="57"/>
      <c r="O650" s="58"/>
      <c r="T650" s="57"/>
      <c r="U650" s="54"/>
      <c r="W650" s="219"/>
      <c r="X650" s="219"/>
      <c r="Y650" s="219"/>
      <c r="Z650" s="219"/>
      <c r="AA650" s="219"/>
      <c r="AB650" s="219"/>
      <c r="AC650" s="219"/>
      <c r="AD650" s="6"/>
      <c r="AE650" s="219"/>
      <c r="AF650" s="219"/>
      <c r="AG650" s="219"/>
      <c r="AH650" s="6"/>
      <c r="AI650" s="219"/>
      <c r="AJ650" s="219"/>
      <c r="AL650" s="227"/>
      <c r="AM650" s="56"/>
      <c r="AN650" s="228"/>
    </row>
    <row r="651" spans="1:40" ht="15.75" customHeight="1">
      <c r="A651" s="53"/>
      <c r="B651" s="56"/>
      <c r="D651" s="56"/>
      <c r="M651" s="57"/>
      <c r="O651" s="58"/>
      <c r="T651" s="57"/>
      <c r="U651" s="54"/>
      <c r="W651" s="219"/>
      <c r="X651" s="219"/>
      <c r="Y651" s="219"/>
      <c r="Z651" s="219"/>
      <c r="AA651" s="219"/>
      <c r="AB651" s="219"/>
      <c r="AC651" s="219"/>
      <c r="AD651" s="6"/>
      <c r="AE651" s="219"/>
      <c r="AF651" s="219"/>
      <c r="AG651" s="219"/>
      <c r="AH651" s="6"/>
      <c r="AI651" s="219"/>
      <c r="AJ651" s="219"/>
      <c r="AL651" s="227"/>
      <c r="AM651" s="56"/>
      <c r="AN651" s="228"/>
    </row>
    <row r="652" spans="1:40" ht="15.75" customHeight="1">
      <c r="A652" s="53"/>
      <c r="B652" s="56"/>
      <c r="D652" s="56"/>
      <c r="M652" s="57"/>
      <c r="O652" s="58"/>
      <c r="T652" s="57"/>
      <c r="U652" s="54"/>
      <c r="W652" s="219"/>
      <c r="X652" s="219"/>
      <c r="Y652" s="219"/>
      <c r="Z652" s="219"/>
      <c r="AA652" s="219"/>
      <c r="AB652" s="219"/>
      <c r="AC652" s="219"/>
      <c r="AD652" s="6"/>
      <c r="AE652" s="219"/>
      <c r="AF652" s="219"/>
      <c r="AG652" s="219"/>
      <c r="AH652" s="6"/>
      <c r="AI652" s="219"/>
      <c r="AJ652" s="219"/>
      <c r="AL652" s="227"/>
      <c r="AM652" s="56"/>
      <c r="AN652" s="228"/>
    </row>
    <row r="653" spans="1:40" ht="15.75" customHeight="1">
      <c r="A653" s="53"/>
      <c r="B653" s="56"/>
      <c r="D653" s="56"/>
      <c r="M653" s="57"/>
      <c r="O653" s="58"/>
      <c r="T653" s="57"/>
      <c r="U653" s="54"/>
      <c r="W653" s="219"/>
      <c r="X653" s="219"/>
      <c r="Y653" s="219"/>
      <c r="Z653" s="219"/>
      <c r="AA653" s="219"/>
      <c r="AB653" s="219"/>
      <c r="AC653" s="219"/>
      <c r="AD653" s="6"/>
      <c r="AE653" s="219"/>
      <c r="AF653" s="219"/>
      <c r="AG653" s="219"/>
      <c r="AH653" s="6"/>
      <c r="AI653" s="219"/>
      <c r="AJ653" s="219"/>
      <c r="AL653" s="227"/>
      <c r="AM653" s="56"/>
      <c r="AN653" s="228"/>
    </row>
    <row r="654" spans="1:40" ht="15.75" customHeight="1">
      <c r="A654" s="53"/>
      <c r="B654" s="56"/>
      <c r="D654" s="56"/>
      <c r="M654" s="57"/>
      <c r="O654" s="58"/>
      <c r="T654" s="57"/>
      <c r="U654" s="54"/>
      <c r="W654" s="219"/>
      <c r="X654" s="219"/>
      <c r="Y654" s="219"/>
      <c r="Z654" s="219"/>
      <c r="AA654" s="219"/>
      <c r="AB654" s="219"/>
      <c r="AC654" s="219"/>
      <c r="AD654" s="6"/>
      <c r="AE654" s="219"/>
      <c r="AF654" s="219"/>
      <c r="AG654" s="219"/>
      <c r="AH654" s="6"/>
      <c r="AI654" s="219"/>
      <c r="AJ654" s="219"/>
      <c r="AL654" s="227"/>
      <c r="AM654" s="56"/>
      <c r="AN654" s="228"/>
    </row>
    <row r="655" spans="1:40" ht="15.75" customHeight="1">
      <c r="A655" s="53"/>
      <c r="B655" s="56"/>
      <c r="D655" s="56"/>
      <c r="M655" s="57"/>
      <c r="O655" s="58"/>
      <c r="T655" s="57"/>
      <c r="U655" s="54"/>
      <c r="W655" s="219"/>
      <c r="X655" s="219"/>
      <c r="Y655" s="219"/>
      <c r="Z655" s="219"/>
      <c r="AA655" s="219"/>
      <c r="AB655" s="219"/>
      <c r="AC655" s="219"/>
      <c r="AD655" s="6"/>
      <c r="AE655" s="219"/>
      <c r="AF655" s="219"/>
      <c r="AG655" s="219"/>
      <c r="AH655" s="6"/>
      <c r="AI655" s="219"/>
      <c r="AJ655" s="219"/>
      <c r="AL655" s="227"/>
      <c r="AM655" s="56"/>
      <c r="AN655" s="228"/>
    </row>
    <row r="656" spans="1:40" ht="15.75" customHeight="1">
      <c r="A656" s="53"/>
      <c r="B656" s="56"/>
      <c r="D656" s="56"/>
      <c r="M656" s="57"/>
      <c r="O656" s="58"/>
      <c r="T656" s="57"/>
      <c r="U656" s="54"/>
      <c r="W656" s="219"/>
      <c r="X656" s="219"/>
      <c r="Y656" s="219"/>
      <c r="Z656" s="219"/>
      <c r="AA656" s="219"/>
      <c r="AB656" s="219"/>
      <c r="AC656" s="219"/>
      <c r="AD656" s="6"/>
      <c r="AE656" s="219"/>
      <c r="AF656" s="219"/>
      <c r="AG656" s="219"/>
      <c r="AH656" s="6"/>
      <c r="AI656" s="219"/>
      <c r="AJ656" s="219"/>
      <c r="AL656" s="227"/>
      <c r="AM656" s="56"/>
      <c r="AN656" s="228"/>
    </row>
    <row r="657" spans="1:40" ht="15.75" customHeight="1">
      <c r="A657" s="53"/>
      <c r="B657" s="56"/>
      <c r="D657" s="56"/>
      <c r="M657" s="57"/>
      <c r="O657" s="58"/>
      <c r="T657" s="57"/>
      <c r="U657" s="54"/>
      <c r="W657" s="219"/>
      <c r="X657" s="219"/>
      <c r="Y657" s="219"/>
      <c r="Z657" s="219"/>
      <c r="AA657" s="219"/>
      <c r="AB657" s="219"/>
      <c r="AC657" s="219"/>
      <c r="AD657" s="6"/>
      <c r="AE657" s="219"/>
      <c r="AF657" s="219"/>
      <c r="AG657" s="219"/>
      <c r="AH657" s="6"/>
      <c r="AI657" s="219"/>
      <c r="AJ657" s="219"/>
      <c r="AL657" s="227"/>
      <c r="AM657" s="56"/>
      <c r="AN657" s="228"/>
    </row>
    <row r="658" spans="1:40" ht="15.75" customHeight="1">
      <c r="A658" s="53"/>
      <c r="B658" s="56"/>
      <c r="D658" s="56"/>
      <c r="M658" s="57"/>
      <c r="O658" s="58"/>
      <c r="T658" s="57"/>
      <c r="U658" s="54"/>
      <c r="W658" s="219"/>
      <c r="X658" s="219"/>
      <c r="Y658" s="219"/>
      <c r="Z658" s="219"/>
      <c r="AA658" s="219"/>
      <c r="AB658" s="219"/>
      <c r="AC658" s="219"/>
      <c r="AD658" s="6"/>
      <c r="AE658" s="219"/>
      <c r="AF658" s="219"/>
      <c r="AG658" s="219"/>
      <c r="AH658" s="6"/>
      <c r="AI658" s="219"/>
      <c r="AJ658" s="219"/>
      <c r="AL658" s="227"/>
      <c r="AM658" s="56"/>
      <c r="AN658" s="228"/>
    </row>
    <row r="659" spans="1:40" ht="15.75" customHeight="1">
      <c r="A659" s="53"/>
      <c r="B659" s="56"/>
      <c r="D659" s="56"/>
      <c r="M659" s="57"/>
      <c r="O659" s="58"/>
      <c r="T659" s="57"/>
      <c r="U659" s="54"/>
      <c r="W659" s="219"/>
      <c r="X659" s="219"/>
      <c r="Y659" s="219"/>
      <c r="Z659" s="219"/>
      <c r="AA659" s="219"/>
      <c r="AB659" s="219"/>
      <c r="AC659" s="219"/>
      <c r="AD659" s="6"/>
      <c r="AE659" s="219"/>
      <c r="AF659" s="219"/>
      <c r="AG659" s="219"/>
      <c r="AH659" s="6"/>
      <c r="AI659" s="219"/>
      <c r="AJ659" s="219"/>
      <c r="AL659" s="227"/>
      <c r="AM659" s="56"/>
      <c r="AN659" s="228"/>
    </row>
    <row r="660" spans="1:40" ht="15.75" customHeight="1">
      <c r="A660" s="53"/>
      <c r="B660" s="56"/>
      <c r="D660" s="56"/>
      <c r="M660" s="57"/>
      <c r="O660" s="58"/>
      <c r="T660" s="57"/>
      <c r="U660" s="54"/>
      <c r="W660" s="219"/>
      <c r="X660" s="219"/>
      <c r="Y660" s="219"/>
      <c r="Z660" s="219"/>
      <c r="AA660" s="219"/>
      <c r="AB660" s="219"/>
      <c r="AC660" s="219"/>
      <c r="AD660" s="6"/>
      <c r="AE660" s="219"/>
      <c r="AF660" s="219"/>
      <c r="AG660" s="219"/>
      <c r="AH660" s="6"/>
      <c r="AI660" s="219"/>
      <c r="AJ660" s="219"/>
      <c r="AL660" s="227"/>
      <c r="AM660" s="56"/>
      <c r="AN660" s="228"/>
    </row>
    <row r="661" spans="1:40" ht="15.75" customHeight="1">
      <c r="A661" s="53"/>
      <c r="B661" s="56"/>
      <c r="D661" s="56"/>
      <c r="M661" s="57"/>
      <c r="O661" s="58"/>
      <c r="T661" s="57"/>
      <c r="U661" s="54"/>
      <c r="W661" s="219"/>
      <c r="X661" s="219"/>
      <c r="Y661" s="219"/>
      <c r="Z661" s="219"/>
      <c r="AA661" s="219"/>
      <c r="AB661" s="219"/>
      <c r="AC661" s="219"/>
      <c r="AD661" s="6"/>
      <c r="AE661" s="219"/>
      <c r="AF661" s="219"/>
      <c r="AG661" s="219"/>
      <c r="AH661" s="6"/>
      <c r="AI661" s="219"/>
      <c r="AJ661" s="219"/>
      <c r="AL661" s="227"/>
      <c r="AM661" s="56"/>
      <c r="AN661" s="228"/>
    </row>
    <row r="662" spans="1:40" ht="15.75" customHeight="1">
      <c r="A662" s="53"/>
      <c r="B662" s="56"/>
      <c r="D662" s="56"/>
      <c r="M662" s="57"/>
      <c r="O662" s="58"/>
      <c r="T662" s="57"/>
      <c r="U662" s="54"/>
      <c r="W662" s="219"/>
      <c r="X662" s="219"/>
      <c r="Y662" s="219"/>
      <c r="Z662" s="219"/>
      <c r="AA662" s="219"/>
      <c r="AB662" s="219"/>
      <c r="AC662" s="219"/>
      <c r="AD662" s="6"/>
      <c r="AE662" s="219"/>
      <c r="AF662" s="219"/>
      <c r="AG662" s="219"/>
      <c r="AH662" s="6"/>
      <c r="AI662" s="219"/>
      <c r="AJ662" s="219"/>
      <c r="AL662" s="227"/>
      <c r="AM662" s="56"/>
      <c r="AN662" s="228"/>
    </row>
    <row r="663" spans="1:40" ht="15.75" customHeight="1">
      <c r="A663" s="53"/>
      <c r="B663" s="56"/>
      <c r="D663" s="56"/>
      <c r="M663" s="57"/>
      <c r="O663" s="58"/>
      <c r="T663" s="57"/>
      <c r="U663" s="54"/>
      <c r="W663" s="219"/>
      <c r="X663" s="219"/>
      <c r="Y663" s="219"/>
      <c r="Z663" s="219"/>
      <c r="AA663" s="219"/>
      <c r="AB663" s="219"/>
      <c r="AC663" s="219"/>
      <c r="AD663" s="6"/>
      <c r="AE663" s="219"/>
      <c r="AF663" s="219"/>
      <c r="AG663" s="219"/>
      <c r="AH663" s="6"/>
      <c r="AI663" s="219"/>
      <c r="AJ663" s="219"/>
      <c r="AL663" s="227"/>
      <c r="AM663" s="56"/>
      <c r="AN663" s="228"/>
    </row>
    <row r="664" spans="1:40" ht="15.75" customHeight="1">
      <c r="A664" s="53"/>
      <c r="B664" s="56"/>
      <c r="D664" s="56"/>
      <c r="M664" s="57"/>
      <c r="O664" s="58"/>
      <c r="T664" s="57"/>
      <c r="U664" s="54"/>
      <c r="W664" s="219"/>
      <c r="X664" s="219"/>
      <c r="Y664" s="219"/>
      <c r="Z664" s="219"/>
      <c r="AA664" s="219"/>
      <c r="AB664" s="219"/>
      <c r="AC664" s="219"/>
      <c r="AD664" s="6"/>
      <c r="AE664" s="219"/>
      <c r="AF664" s="219"/>
      <c r="AG664" s="219"/>
      <c r="AH664" s="6"/>
      <c r="AI664" s="219"/>
      <c r="AJ664" s="219"/>
      <c r="AL664" s="227"/>
      <c r="AM664" s="56"/>
      <c r="AN664" s="228"/>
    </row>
    <row r="665" spans="1:40" ht="15.75" customHeight="1">
      <c r="A665" s="53"/>
      <c r="B665" s="56"/>
      <c r="D665" s="56"/>
      <c r="M665" s="57"/>
      <c r="O665" s="58"/>
      <c r="T665" s="57"/>
      <c r="U665" s="54"/>
      <c r="W665" s="219"/>
      <c r="X665" s="219"/>
      <c r="Y665" s="219"/>
      <c r="Z665" s="219"/>
      <c r="AA665" s="219"/>
      <c r="AB665" s="219"/>
      <c r="AC665" s="219"/>
      <c r="AD665" s="6"/>
      <c r="AE665" s="219"/>
      <c r="AF665" s="219"/>
      <c r="AG665" s="219"/>
      <c r="AH665" s="6"/>
      <c r="AI665" s="219"/>
      <c r="AJ665" s="219"/>
      <c r="AL665" s="227"/>
      <c r="AM665" s="56"/>
      <c r="AN665" s="228"/>
    </row>
    <row r="666" spans="1:40" ht="15.75" customHeight="1">
      <c r="A666" s="53"/>
      <c r="B666" s="56"/>
      <c r="D666" s="56"/>
      <c r="M666" s="57"/>
      <c r="O666" s="58"/>
      <c r="T666" s="57"/>
      <c r="U666" s="54"/>
      <c r="W666" s="219"/>
      <c r="X666" s="219"/>
      <c r="Y666" s="219"/>
      <c r="Z666" s="219"/>
      <c r="AA666" s="219"/>
      <c r="AB666" s="219"/>
      <c r="AC666" s="219"/>
      <c r="AD666" s="6"/>
      <c r="AE666" s="219"/>
      <c r="AF666" s="219"/>
      <c r="AG666" s="219"/>
      <c r="AH666" s="6"/>
      <c r="AI666" s="219"/>
      <c r="AJ666" s="219"/>
      <c r="AL666" s="227"/>
      <c r="AM666" s="56"/>
      <c r="AN666" s="228"/>
    </row>
    <row r="667" spans="1:40" ht="15.75" customHeight="1">
      <c r="A667" s="53"/>
      <c r="B667" s="56"/>
      <c r="D667" s="56"/>
      <c r="M667" s="57"/>
      <c r="O667" s="58"/>
      <c r="T667" s="57"/>
      <c r="U667" s="54"/>
      <c r="W667" s="219"/>
      <c r="X667" s="219"/>
      <c r="Y667" s="219"/>
      <c r="Z667" s="219"/>
      <c r="AA667" s="219"/>
      <c r="AB667" s="219"/>
      <c r="AC667" s="219"/>
      <c r="AD667" s="6"/>
      <c r="AE667" s="219"/>
      <c r="AF667" s="219"/>
      <c r="AG667" s="219"/>
      <c r="AH667" s="6"/>
      <c r="AI667" s="219"/>
      <c r="AJ667" s="219"/>
      <c r="AL667" s="227"/>
      <c r="AM667" s="56"/>
      <c r="AN667" s="228"/>
    </row>
    <row r="668" spans="1:40" ht="15.75" customHeight="1">
      <c r="A668" s="53"/>
      <c r="B668" s="56"/>
      <c r="D668" s="56"/>
      <c r="M668" s="57"/>
      <c r="O668" s="58"/>
      <c r="T668" s="57"/>
      <c r="U668" s="54"/>
      <c r="W668" s="219"/>
      <c r="X668" s="219"/>
      <c r="Y668" s="219"/>
      <c r="Z668" s="219"/>
      <c r="AA668" s="219"/>
      <c r="AB668" s="219"/>
      <c r="AC668" s="219"/>
      <c r="AD668" s="6"/>
      <c r="AE668" s="219"/>
      <c r="AF668" s="219"/>
      <c r="AG668" s="219"/>
      <c r="AH668" s="6"/>
      <c r="AI668" s="219"/>
      <c r="AJ668" s="219"/>
      <c r="AL668" s="227"/>
      <c r="AM668" s="56"/>
      <c r="AN668" s="228"/>
    </row>
    <row r="669" spans="1:40" ht="15.75" customHeight="1">
      <c r="A669" s="53"/>
      <c r="B669" s="56"/>
      <c r="D669" s="56"/>
      <c r="M669" s="57"/>
      <c r="O669" s="58"/>
      <c r="T669" s="57"/>
      <c r="U669" s="54"/>
      <c r="W669" s="219"/>
      <c r="X669" s="219"/>
      <c r="Y669" s="219"/>
      <c r="Z669" s="219"/>
      <c r="AA669" s="219"/>
      <c r="AB669" s="219"/>
      <c r="AC669" s="219"/>
      <c r="AD669" s="6"/>
      <c r="AE669" s="219"/>
      <c r="AF669" s="219"/>
      <c r="AG669" s="219"/>
      <c r="AH669" s="6"/>
      <c r="AI669" s="219"/>
      <c r="AJ669" s="219"/>
      <c r="AL669" s="227"/>
      <c r="AM669" s="56"/>
      <c r="AN669" s="228"/>
    </row>
    <row r="670" spans="1:40" ht="15.75" customHeight="1">
      <c r="A670" s="53"/>
      <c r="B670" s="56"/>
      <c r="D670" s="56"/>
      <c r="M670" s="57"/>
      <c r="O670" s="58"/>
      <c r="T670" s="57"/>
      <c r="U670" s="54"/>
      <c r="W670" s="219"/>
      <c r="X670" s="219"/>
      <c r="Y670" s="219"/>
      <c r="Z670" s="219"/>
      <c r="AA670" s="219"/>
      <c r="AB670" s="219"/>
      <c r="AC670" s="219"/>
      <c r="AD670" s="6"/>
      <c r="AE670" s="219"/>
      <c r="AF670" s="219"/>
      <c r="AG670" s="219"/>
      <c r="AH670" s="6"/>
      <c r="AI670" s="219"/>
      <c r="AJ670" s="219"/>
      <c r="AL670" s="227"/>
      <c r="AM670" s="56"/>
      <c r="AN670" s="228"/>
    </row>
    <row r="671" spans="1:40" ht="15.75" customHeight="1">
      <c r="A671" s="53"/>
      <c r="B671" s="56"/>
      <c r="D671" s="56"/>
      <c r="M671" s="57"/>
      <c r="O671" s="58"/>
      <c r="T671" s="57"/>
      <c r="U671" s="54"/>
      <c r="W671" s="219"/>
      <c r="X671" s="219"/>
      <c r="Y671" s="219"/>
      <c r="Z671" s="219"/>
      <c r="AA671" s="219"/>
      <c r="AB671" s="219"/>
      <c r="AC671" s="219"/>
      <c r="AD671" s="6"/>
      <c r="AE671" s="219"/>
      <c r="AF671" s="219"/>
      <c r="AG671" s="219"/>
      <c r="AH671" s="6"/>
      <c r="AI671" s="219"/>
      <c r="AJ671" s="219"/>
      <c r="AL671" s="227"/>
      <c r="AM671" s="56"/>
      <c r="AN671" s="228"/>
    </row>
    <row r="672" spans="1:40" ht="15.75" customHeight="1">
      <c r="A672" s="53"/>
      <c r="B672" s="56"/>
      <c r="D672" s="56"/>
      <c r="M672" s="57"/>
      <c r="O672" s="58"/>
      <c r="T672" s="57"/>
      <c r="U672" s="54"/>
      <c r="W672" s="219"/>
      <c r="X672" s="219"/>
      <c r="Y672" s="219"/>
      <c r="Z672" s="219"/>
      <c r="AA672" s="219"/>
      <c r="AB672" s="219"/>
      <c r="AC672" s="219"/>
      <c r="AD672" s="6"/>
      <c r="AE672" s="219"/>
      <c r="AF672" s="219"/>
      <c r="AG672" s="219"/>
      <c r="AH672" s="6"/>
      <c r="AI672" s="219"/>
      <c r="AJ672" s="219"/>
      <c r="AL672" s="227"/>
      <c r="AM672" s="56"/>
      <c r="AN672" s="228"/>
    </row>
    <row r="673" spans="1:40" ht="15.75" customHeight="1">
      <c r="A673" s="53"/>
      <c r="B673" s="56"/>
      <c r="D673" s="56"/>
      <c r="M673" s="57"/>
      <c r="O673" s="58"/>
      <c r="T673" s="57"/>
      <c r="U673" s="54"/>
      <c r="W673" s="219"/>
      <c r="X673" s="219"/>
      <c r="Y673" s="219"/>
      <c r="Z673" s="219"/>
      <c r="AA673" s="219"/>
      <c r="AB673" s="219"/>
      <c r="AC673" s="219"/>
      <c r="AD673" s="6"/>
      <c r="AE673" s="219"/>
      <c r="AF673" s="219"/>
      <c r="AG673" s="219"/>
      <c r="AH673" s="6"/>
      <c r="AI673" s="219"/>
      <c r="AJ673" s="219"/>
      <c r="AL673" s="227"/>
      <c r="AM673" s="56"/>
      <c r="AN673" s="228"/>
    </row>
    <row r="674" spans="1:40" ht="15.75" customHeight="1">
      <c r="A674" s="53"/>
      <c r="B674" s="56"/>
      <c r="D674" s="56"/>
      <c r="M674" s="57"/>
      <c r="O674" s="58"/>
      <c r="T674" s="57"/>
      <c r="U674" s="54"/>
      <c r="W674" s="219"/>
      <c r="X674" s="219"/>
      <c r="Y674" s="219"/>
      <c r="Z674" s="219"/>
      <c r="AA674" s="219"/>
      <c r="AB674" s="219"/>
      <c r="AC674" s="219"/>
      <c r="AD674" s="6"/>
      <c r="AE674" s="219"/>
      <c r="AF674" s="219"/>
      <c r="AG674" s="219"/>
      <c r="AH674" s="6"/>
      <c r="AI674" s="219"/>
      <c r="AJ674" s="219"/>
      <c r="AL674" s="227"/>
      <c r="AM674" s="56"/>
      <c r="AN674" s="228"/>
    </row>
    <row r="675" spans="1:40" ht="15.75" customHeight="1">
      <c r="A675" s="53"/>
      <c r="B675" s="56"/>
      <c r="D675" s="56"/>
      <c r="M675" s="57"/>
      <c r="O675" s="58"/>
      <c r="T675" s="57"/>
      <c r="U675" s="54"/>
      <c r="W675" s="219"/>
      <c r="X675" s="219"/>
      <c r="Y675" s="219"/>
      <c r="Z675" s="219"/>
      <c r="AA675" s="219"/>
      <c r="AB675" s="219"/>
      <c r="AC675" s="219"/>
      <c r="AD675" s="6"/>
      <c r="AE675" s="219"/>
      <c r="AF675" s="219"/>
      <c r="AG675" s="219"/>
      <c r="AH675" s="6"/>
      <c r="AI675" s="219"/>
      <c r="AJ675" s="219"/>
      <c r="AL675" s="227"/>
      <c r="AM675" s="56"/>
      <c r="AN675" s="228"/>
    </row>
    <row r="676" spans="1:40" ht="15.75" customHeight="1">
      <c r="A676" s="53"/>
      <c r="B676" s="56"/>
      <c r="D676" s="56"/>
      <c r="M676" s="57"/>
      <c r="O676" s="58"/>
      <c r="T676" s="57"/>
      <c r="U676" s="54"/>
      <c r="W676" s="219"/>
      <c r="X676" s="219"/>
      <c r="Y676" s="219"/>
      <c r="Z676" s="219"/>
      <c r="AA676" s="219"/>
      <c r="AB676" s="219"/>
      <c r="AC676" s="219"/>
      <c r="AD676" s="6"/>
      <c r="AE676" s="219"/>
      <c r="AF676" s="219"/>
      <c r="AG676" s="219"/>
      <c r="AH676" s="6"/>
      <c r="AI676" s="219"/>
      <c r="AJ676" s="219"/>
      <c r="AL676" s="227"/>
      <c r="AM676" s="56"/>
      <c r="AN676" s="228"/>
    </row>
    <row r="677" spans="1:40" ht="15.75" customHeight="1">
      <c r="A677" s="53"/>
      <c r="B677" s="56"/>
      <c r="D677" s="56"/>
      <c r="M677" s="57"/>
      <c r="O677" s="58"/>
      <c r="T677" s="57"/>
      <c r="U677" s="54"/>
      <c r="W677" s="219"/>
      <c r="X677" s="219"/>
      <c r="Y677" s="219"/>
      <c r="Z677" s="219"/>
      <c r="AA677" s="219"/>
      <c r="AB677" s="219"/>
      <c r="AC677" s="219"/>
      <c r="AD677" s="6"/>
      <c r="AE677" s="219"/>
      <c r="AF677" s="219"/>
      <c r="AG677" s="219"/>
      <c r="AH677" s="6"/>
      <c r="AI677" s="219"/>
      <c r="AJ677" s="219"/>
      <c r="AL677" s="227"/>
      <c r="AM677" s="56"/>
      <c r="AN677" s="228"/>
    </row>
    <row r="678" spans="1:40" ht="15.75" customHeight="1">
      <c r="A678" s="53"/>
      <c r="B678" s="56"/>
      <c r="D678" s="56"/>
      <c r="M678" s="57"/>
      <c r="O678" s="58"/>
      <c r="T678" s="57"/>
      <c r="U678" s="54"/>
      <c r="W678" s="219"/>
      <c r="X678" s="219"/>
      <c r="Y678" s="219"/>
      <c r="Z678" s="219"/>
      <c r="AA678" s="219"/>
      <c r="AB678" s="219"/>
      <c r="AC678" s="219"/>
      <c r="AD678" s="6"/>
      <c r="AE678" s="219"/>
      <c r="AF678" s="219"/>
      <c r="AG678" s="219"/>
      <c r="AH678" s="6"/>
      <c r="AI678" s="219"/>
      <c r="AJ678" s="219"/>
      <c r="AL678" s="227"/>
      <c r="AM678" s="56"/>
      <c r="AN678" s="228"/>
    </row>
    <row r="679" spans="1:40" ht="15.75" customHeight="1">
      <c r="A679" s="53"/>
      <c r="B679" s="56"/>
      <c r="D679" s="56"/>
      <c r="M679" s="57"/>
      <c r="O679" s="58"/>
      <c r="T679" s="57"/>
      <c r="U679" s="54"/>
      <c r="W679" s="219"/>
      <c r="X679" s="219"/>
      <c r="Y679" s="219"/>
      <c r="Z679" s="219"/>
      <c r="AA679" s="219"/>
      <c r="AB679" s="219"/>
      <c r="AC679" s="219"/>
      <c r="AD679" s="6"/>
      <c r="AE679" s="219"/>
      <c r="AF679" s="219"/>
      <c r="AG679" s="219"/>
      <c r="AH679" s="6"/>
      <c r="AI679" s="219"/>
      <c r="AJ679" s="219"/>
      <c r="AL679" s="227"/>
      <c r="AM679" s="56"/>
      <c r="AN679" s="228"/>
    </row>
    <row r="680" spans="1:40" ht="15.75" customHeight="1">
      <c r="A680" s="53"/>
      <c r="B680" s="56"/>
      <c r="D680" s="56"/>
      <c r="M680" s="57"/>
      <c r="O680" s="58"/>
      <c r="T680" s="57"/>
      <c r="U680" s="54"/>
      <c r="W680" s="219"/>
      <c r="X680" s="219"/>
      <c r="Y680" s="219"/>
      <c r="Z680" s="219"/>
      <c r="AA680" s="219"/>
      <c r="AB680" s="219"/>
      <c r="AC680" s="219"/>
      <c r="AD680" s="6"/>
      <c r="AE680" s="219"/>
      <c r="AF680" s="219"/>
      <c r="AG680" s="219"/>
      <c r="AH680" s="6"/>
      <c r="AI680" s="219"/>
      <c r="AJ680" s="219"/>
      <c r="AL680" s="227"/>
      <c r="AM680" s="56"/>
      <c r="AN680" s="228"/>
    </row>
    <row r="681" spans="1:40" ht="15.75" customHeight="1">
      <c r="A681" s="53"/>
      <c r="B681" s="56"/>
      <c r="D681" s="56"/>
      <c r="M681" s="57"/>
      <c r="O681" s="58"/>
      <c r="T681" s="57"/>
      <c r="U681" s="54"/>
      <c r="W681" s="219"/>
      <c r="X681" s="219"/>
      <c r="Y681" s="219"/>
      <c r="Z681" s="219"/>
      <c r="AA681" s="219"/>
      <c r="AB681" s="219"/>
      <c r="AC681" s="219"/>
      <c r="AD681" s="6"/>
      <c r="AE681" s="219"/>
      <c r="AF681" s="219"/>
      <c r="AG681" s="219"/>
      <c r="AH681" s="6"/>
      <c r="AI681" s="219"/>
      <c r="AJ681" s="219"/>
      <c r="AL681" s="227"/>
      <c r="AM681" s="56"/>
      <c r="AN681" s="228"/>
    </row>
    <row r="682" spans="1:40" ht="15.75" customHeight="1">
      <c r="A682" s="53"/>
      <c r="B682" s="56"/>
      <c r="D682" s="56"/>
      <c r="M682" s="57"/>
      <c r="O682" s="58"/>
      <c r="T682" s="57"/>
      <c r="U682" s="54"/>
      <c r="W682" s="219"/>
      <c r="X682" s="219"/>
      <c r="Y682" s="219"/>
      <c r="Z682" s="219"/>
      <c r="AA682" s="219"/>
      <c r="AB682" s="219"/>
      <c r="AC682" s="219"/>
      <c r="AD682" s="6"/>
      <c r="AE682" s="219"/>
      <c r="AF682" s="219"/>
      <c r="AG682" s="219"/>
      <c r="AH682" s="6"/>
      <c r="AI682" s="219"/>
      <c r="AJ682" s="219"/>
      <c r="AL682" s="227"/>
      <c r="AM682" s="56"/>
      <c r="AN682" s="228"/>
    </row>
    <row r="683" spans="1:40" ht="15.75" customHeight="1">
      <c r="A683" s="53"/>
      <c r="B683" s="56"/>
      <c r="D683" s="56"/>
      <c r="M683" s="57"/>
      <c r="O683" s="58"/>
      <c r="T683" s="57"/>
      <c r="U683" s="54"/>
      <c r="W683" s="219"/>
      <c r="X683" s="219"/>
      <c r="Y683" s="219"/>
      <c r="Z683" s="219"/>
      <c r="AA683" s="219"/>
      <c r="AB683" s="219"/>
      <c r="AC683" s="219"/>
      <c r="AD683" s="6"/>
      <c r="AE683" s="219"/>
      <c r="AF683" s="219"/>
      <c r="AG683" s="219"/>
      <c r="AH683" s="6"/>
      <c r="AI683" s="219"/>
      <c r="AJ683" s="219"/>
      <c r="AL683" s="227"/>
      <c r="AM683" s="56"/>
      <c r="AN683" s="228"/>
    </row>
    <row r="684" spans="1:40" ht="15.75" customHeight="1">
      <c r="A684" s="53"/>
      <c r="B684" s="56"/>
      <c r="D684" s="56"/>
      <c r="M684" s="57"/>
      <c r="O684" s="58"/>
      <c r="T684" s="57"/>
      <c r="U684" s="54"/>
      <c r="W684" s="219"/>
      <c r="X684" s="219"/>
      <c r="Y684" s="219"/>
      <c r="Z684" s="219"/>
      <c r="AA684" s="219"/>
      <c r="AB684" s="219"/>
      <c r="AC684" s="219"/>
      <c r="AD684" s="6"/>
      <c r="AE684" s="219"/>
      <c r="AF684" s="219"/>
      <c r="AG684" s="219"/>
      <c r="AH684" s="6"/>
      <c r="AI684" s="219"/>
      <c r="AJ684" s="219"/>
      <c r="AL684" s="227"/>
      <c r="AM684" s="56"/>
      <c r="AN684" s="228"/>
    </row>
    <row r="685" spans="1:40" ht="15.75" customHeight="1">
      <c r="A685" s="53"/>
      <c r="B685" s="56"/>
      <c r="D685" s="56"/>
      <c r="M685" s="57"/>
      <c r="O685" s="58"/>
      <c r="T685" s="57"/>
      <c r="U685" s="54"/>
      <c r="W685" s="219"/>
      <c r="X685" s="219"/>
      <c r="Y685" s="219"/>
      <c r="Z685" s="219"/>
      <c r="AA685" s="219"/>
      <c r="AB685" s="219"/>
      <c r="AC685" s="219"/>
      <c r="AD685" s="6"/>
      <c r="AE685" s="219"/>
      <c r="AF685" s="219"/>
      <c r="AG685" s="219"/>
      <c r="AH685" s="6"/>
      <c r="AI685" s="219"/>
      <c r="AJ685" s="219"/>
      <c r="AL685" s="227"/>
      <c r="AM685" s="56"/>
      <c r="AN685" s="228"/>
    </row>
    <row r="686" spans="1:40" ht="15.75" customHeight="1">
      <c r="A686" s="53"/>
      <c r="B686" s="56"/>
      <c r="D686" s="56"/>
      <c r="M686" s="57"/>
      <c r="O686" s="58"/>
      <c r="T686" s="57"/>
      <c r="U686" s="54"/>
      <c r="W686" s="219"/>
      <c r="X686" s="219"/>
      <c r="Y686" s="219"/>
      <c r="Z686" s="219"/>
      <c r="AA686" s="219"/>
      <c r="AB686" s="219"/>
      <c r="AC686" s="219"/>
      <c r="AD686" s="6"/>
      <c r="AE686" s="219"/>
      <c r="AF686" s="219"/>
      <c r="AG686" s="219"/>
      <c r="AH686" s="6"/>
      <c r="AI686" s="219"/>
      <c r="AJ686" s="219"/>
      <c r="AL686" s="227"/>
      <c r="AM686" s="56"/>
      <c r="AN686" s="228"/>
    </row>
    <row r="687" spans="1:40" ht="15.75" customHeight="1">
      <c r="A687" s="53"/>
      <c r="B687" s="56"/>
      <c r="D687" s="56"/>
      <c r="M687" s="57"/>
      <c r="O687" s="58"/>
      <c r="T687" s="57"/>
      <c r="U687" s="54"/>
      <c r="W687" s="219"/>
      <c r="X687" s="219"/>
      <c r="Y687" s="219"/>
      <c r="Z687" s="219"/>
      <c r="AA687" s="219"/>
      <c r="AB687" s="219"/>
      <c r="AC687" s="219"/>
      <c r="AD687" s="6"/>
      <c r="AE687" s="219"/>
      <c r="AF687" s="219"/>
      <c r="AG687" s="219"/>
      <c r="AH687" s="6"/>
      <c r="AI687" s="219"/>
      <c r="AJ687" s="219"/>
      <c r="AL687" s="227"/>
      <c r="AM687" s="56"/>
      <c r="AN687" s="228"/>
    </row>
    <row r="688" spans="1:40" ht="15.75" customHeight="1">
      <c r="A688" s="53"/>
      <c r="B688" s="56"/>
      <c r="D688" s="56"/>
      <c r="M688" s="57"/>
      <c r="O688" s="58"/>
      <c r="T688" s="57"/>
      <c r="U688" s="54"/>
      <c r="W688" s="219"/>
      <c r="X688" s="219"/>
      <c r="Y688" s="219"/>
      <c r="Z688" s="219"/>
      <c r="AA688" s="219"/>
      <c r="AB688" s="219"/>
      <c r="AC688" s="219"/>
      <c r="AD688" s="6"/>
      <c r="AE688" s="219"/>
      <c r="AF688" s="219"/>
      <c r="AG688" s="219"/>
      <c r="AH688" s="6"/>
      <c r="AI688" s="219"/>
      <c r="AJ688" s="219"/>
      <c r="AL688" s="227"/>
      <c r="AM688" s="56"/>
      <c r="AN688" s="228"/>
    </row>
    <row r="689" spans="1:40" ht="15.75" customHeight="1">
      <c r="A689" s="53"/>
      <c r="B689" s="56"/>
      <c r="D689" s="56"/>
      <c r="M689" s="57"/>
      <c r="O689" s="58"/>
      <c r="T689" s="57"/>
      <c r="U689" s="54"/>
      <c r="W689" s="219"/>
      <c r="X689" s="219"/>
      <c r="Y689" s="219"/>
      <c r="Z689" s="219"/>
      <c r="AA689" s="219"/>
      <c r="AB689" s="219"/>
      <c r="AC689" s="219"/>
      <c r="AD689" s="6"/>
      <c r="AE689" s="219"/>
      <c r="AF689" s="219"/>
      <c r="AG689" s="219"/>
      <c r="AH689" s="6"/>
      <c r="AI689" s="219"/>
      <c r="AJ689" s="219"/>
      <c r="AL689" s="227"/>
      <c r="AM689" s="56"/>
      <c r="AN689" s="228"/>
    </row>
    <row r="690" spans="1:40" ht="15.75" customHeight="1">
      <c r="A690" s="53"/>
      <c r="B690" s="56"/>
      <c r="D690" s="56"/>
      <c r="M690" s="57"/>
      <c r="O690" s="58"/>
      <c r="T690" s="57"/>
      <c r="U690" s="54"/>
      <c r="W690" s="219"/>
      <c r="X690" s="219"/>
      <c r="Y690" s="219"/>
      <c r="Z690" s="219"/>
      <c r="AA690" s="219"/>
      <c r="AB690" s="219"/>
      <c r="AC690" s="219"/>
      <c r="AD690" s="6"/>
      <c r="AE690" s="219"/>
      <c r="AF690" s="219"/>
      <c r="AG690" s="219"/>
      <c r="AH690" s="6"/>
      <c r="AI690" s="219"/>
      <c r="AJ690" s="219"/>
      <c r="AL690" s="227"/>
      <c r="AM690" s="56"/>
      <c r="AN690" s="228"/>
    </row>
    <row r="691" spans="1:40" ht="15.75" customHeight="1">
      <c r="A691" s="53"/>
      <c r="B691" s="56"/>
      <c r="D691" s="56"/>
      <c r="M691" s="57"/>
      <c r="O691" s="58"/>
      <c r="T691" s="57"/>
      <c r="U691" s="54"/>
      <c r="W691" s="219"/>
      <c r="X691" s="219"/>
      <c r="Y691" s="219"/>
      <c r="Z691" s="219"/>
      <c r="AA691" s="219"/>
      <c r="AB691" s="219"/>
      <c r="AC691" s="219"/>
      <c r="AD691" s="6"/>
      <c r="AE691" s="219"/>
      <c r="AF691" s="219"/>
      <c r="AG691" s="219"/>
      <c r="AH691" s="6"/>
      <c r="AI691" s="219"/>
      <c r="AJ691" s="219"/>
      <c r="AL691" s="227"/>
      <c r="AM691" s="56"/>
      <c r="AN691" s="228"/>
    </row>
    <row r="692" spans="1:40" ht="15.75" customHeight="1">
      <c r="A692" s="53"/>
      <c r="B692" s="56"/>
      <c r="D692" s="56"/>
      <c r="M692" s="57"/>
      <c r="O692" s="58"/>
      <c r="T692" s="57"/>
      <c r="U692" s="54"/>
      <c r="W692" s="219"/>
      <c r="X692" s="219"/>
      <c r="Y692" s="219"/>
      <c r="Z692" s="219"/>
      <c r="AA692" s="219"/>
      <c r="AB692" s="219"/>
      <c r="AC692" s="219"/>
      <c r="AD692" s="6"/>
      <c r="AE692" s="219"/>
      <c r="AF692" s="219"/>
      <c r="AG692" s="219"/>
      <c r="AH692" s="6"/>
      <c r="AI692" s="219"/>
      <c r="AJ692" s="219"/>
      <c r="AL692" s="227"/>
      <c r="AM692" s="56"/>
      <c r="AN692" s="228"/>
    </row>
    <row r="693" spans="1:40" ht="15.75" customHeight="1">
      <c r="A693" s="53"/>
      <c r="B693" s="56"/>
      <c r="D693" s="56"/>
      <c r="M693" s="57"/>
      <c r="O693" s="58"/>
      <c r="T693" s="57"/>
      <c r="U693" s="54"/>
      <c r="W693" s="219"/>
      <c r="X693" s="219"/>
      <c r="Y693" s="219"/>
      <c r="Z693" s="219"/>
      <c r="AA693" s="219"/>
      <c r="AB693" s="219"/>
      <c r="AC693" s="219"/>
      <c r="AD693" s="6"/>
      <c r="AE693" s="219"/>
      <c r="AF693" s="219"/>
      <c r="AG693" s="219"/>
      <c r="AH693" s="6"/>
      <c r="AI693" s="219"/>
      <c r="AJ693" s="219"/>
      <c r="AL693" s="227"/>
      <c r="AM693" s="56"/>
      <c r="AN693" s="228"/>
    </row>
    <row r="694" spans="1:40" ht="15.75" customHeight="1">
      <c r="A694" s="53"/>
      <c r="B694" s="56"/>
      <c r="D694" s="56"/>
      <c r="M694" s="57"/>
      <c r="O694" s="58"/>
      <c r="T694" s="57"/>
      <c r="U694" s="54"/>
      <c r="W694" s="219"/>
      <c r="X694" s="219"/>
      <c r="Y694" s="219"/>
      <c r="Z694" s="219"/>
      <c r="AA694" s="219"/>
      <c r="AB694" s="219"/>
      <c r="AC694" s="219"/>
      <c r="AD694" s="6"/>
      <c r="AE694" s="219"/>
      <c r="AF694" s="219"/>
      <c r="AG694" s="219"/>
      <c r="AH694" s="6"/>
      <c r="AI694" s="219"/>
      <c r="AJ694" s="219"/>
      <c r="AL694" s="227"/>
      <c r="AM694" s="56"/>
      <c r="AN694" s="228"/>
    </row>
    <row r="695" spans="1:40" ht="15.75" customHeight="1">
      <c r="A695" s="53"/>
      <c r="B695" s="56"/>
      <c r="D695" s="56"/>
      <c r="M695" s="57"/>
      <c r="O695" s="58"/>
      <c r="T695" s="57"/>
      <c r="U695" s="54"/>
      <c r="W695" s="219"/>
      <c r="X695" s="219"/>
      <c r="Y695" s="219"/>
      <c r="Z695" s="219"/>
      <c r="AA695" s="219"/>
      <c r="AB695" s="219"/>
      <c r="AC695" s="219"/>
      <c r="AD695" s="6"/>
      <c r="AE695" s="219"/>
      <c r="AF695" s="219"/>
      <c r="AG695" s="219"/>
      <c r="AH695" s="6"/>
      <c r="AI695" s="219"/>
      <c r="AJ695" s="219"/>
      <c r="AL695" s="227"/>
      <c r="AM695" s="56"/>
      <c r="AN695" s="228"/>
    </row>
    <row r="696" spans="1:40" ht="15.75" customHeight="1">
      <c r="A696" s="53"/>
      <c r="B696" s="56"/>
      <c r="D696" s="56"/>
      <c r="M696" s="57"/>
      <c r="O696" s="58"/>
      <c r="T696" s="57"/>
      <c r="U696" s="54"/>
      <c r="W696" s="219"/>
      <c r="X696" s="219"/>
      <c r="Y696" s="219"/>
      <c r="Z696" s="219"/>
      <c r="AA696" s="219"/>
      <c r="AB696" s="219"/>
      <c r="AC696" s="219"/>
      <c r="AD696" s="6"/>
      <c r="AE696" s="219"/>
      <c r="AF696" s="219"/>
      <c r="AG696" s="219"/>
      <c r="AH696" s="6"/>
      <c r="AI696" s="219"/>
      <c r="AJ696" s="219"/>
      <c r="AL696" s="227"/>
      <c r="AM696" s="56"/>
      <c r="AN696" s="228"/>
    </row>
    <row r="697" spans="1:40" ht="15.75" customHeight="1">
      <c r="A697" s="53"/>
      <c r="B697" s="56"/>
      <c r="D697" s="56"/>
      <c r="M697" s="57"/>
      <c r="O697" s="58"/>
      <c r="T697" s="57"/>
      <c r="U697" s="54"/>
      <c r="W697" s="219"/>
      <c r="X697" s="219"/>
      <c r="Y697" s="219"/>
      <c r="Z697" s="219"/>
      <c r="AA697" s="219"/>
      <c r="AB697" s="219"/>
      <c r="AC697" s="219"/>
      <c r="AD697" s="6"/>
      <c r="AE697" s="219"/>
      <c r="AF697" s="219"/>
      <c r="AG697" s="219"/>
      <c r="AH697" s="6"/>
      <c r="AI697" s="219"/>
      <c r="AJ697" s="219"/>
      <c r="AL697" s="227"/>
      <c r="AM697" s="56"/>
      <c r="AN697" s="228"/>
    </row>
    <row r="698" spans="1:40" ht="15.75" customHeight="1">
      <c r="A698" s="53"/>
      <c r="B698" s="56"/>
      <c r="D698" s="56"/>
      <c r="M698" s="57"/>
      <c r="O698" s="58"/>
      <c r="T698" s="57"/>
      <c r="U698" s="54"/>
      <c r="W698" s="219"/>
      <c r="X698" s="219"/>
      <c r="Y698" s="219"/>
      <c r="Z698" s="219"/>
      <c r="AA698" s="219"/>
      <c r="AB698" s="219"/>
      <c r="AC698" s="219"/>
      <c r="AD698" s="6"/>
      <c r="AE698" s="219"/>
      <c r="AF698" s="219"/>
      <c r="AG698" s="219"/>
      <c r="AH698" s="6"/>
      <c r="AI698" s="219"/>
      <c r="AJ698" s="219"/>
      <c r="AL698" s="227"/>
      <c r="AM698" s="56"/>
      <c r="AN698" s="228"/>
    </row>
    <row r="699" spans="1:40" ht="15.75" customHeight="1">
      <c r="A699" s="53"/>
      <c r="B699" s="56"/>
      <c r="D699" s="56"/>
      <c r="M699" s="57"/>
      <c r="O699" s="58"/>
      <c r="T699" s="57"/>
      <c r="U699" s="54"/>
      <c r="W699" s="219"/>
      <c r="X699" s="219"/>
      <c r="Y699" s="219"/>
      <c r="Z699" s="219"/>
      <c r="AA699" s="219"/>
      <c r="AB699" s="219"/>
      <c r="AC699" s="219"/>
      <c r="AD699" s="6"/>
      <c r="AE699" s="219"/>
      <c r="AF699" s="219"/>
      <c r="AG699" s="219"/>
      <c r="AH699" s="6"/>
      <c r="AI699" s="219"/>
      <c r="AJ699" s="219"/>
      <c r="AL699" s="227"/>
      <c r="AM699" s="56"/>
      <c r="AN699" s="228"/>
    </row>
    <row r="700" spans="1:40" ht="15.75" customHeight="1">
      <c r="A700" s="53"/>
      <c r="B700" s="56"/>
      <c r="D700" s="56"/>
      <c r="M700" s="57"/>
      <c r="O700" s="58"/>
      <c r="T700" s="57"/>
      <c r="U700" s="54"/>
      <c r="W700" s="219"/>
      <c r="X700" s="219"/>
      <c r="Y700" s="219"/>
      <c r="Z700" s="219"/>
      <c r="AA700" s="219"/>
      <c r="AB700" s="219"/>
      <c r="AC700" s="219"/>
      <c r="AD700" s="6"/>
      <c r="AE700" s="219"/>
      <c r="AF700" s="219"/>
      <c r="AG700" s="219"/>
      <c r="AH700" s="6"/>
      <c r="AI700" s="219"/>
      <c r="AJ700" s="219"/>
      <c r="AL700" s="227"/>
      <c r="AM700" s="56"/>
      <c r="AN700" s="228"/>
    </row>
    <row r="701" spans="1:40" ht="15.75" customHeight="1">
      <c r="A701" s="53"/>
      <c r="B701" s="56"/>
      <c r="D701" s="56"/>
      <c r="M701" s="57"/>
      <c r="O701" s="58"/>
      <c r="T701" s="57"/>
      <c r="U701" s="54"/>
      <c r="W701" s="219"/>
      <c r="X701" s="219"/>
      <c r="Y701" s="219"/>
      <c r="Z701" s="219"/>
      <c r="AA701" s="219"/>
      <c r="AB701" s="219"/>
      <c r="AC701" s="219"/>
      <c r="AD701" s="6"/>
      <c r="AE701" s="219"/>
      <c r="AF701" s="219"/>
      <c r="AG701" s="219"/>
      <c r="AH701" s="6"/>
      <c r="AI701" s="219"/>
      <c r="AJ701" s="219"/>
      <c r="AL701" s="227"/>
      <c r="AM701" s="56"/>
      <c r="AN701" s="228"/>
    </row>
    <row r="702" spans="1:40" ht="15.75" customHeight="1">
      <c r="A702" s="53"/>
      <c r="B702" s="56"/>
      <c r="D702" s="56"/>
      <c r="M702" s="57"/>
      <c r="O702" s="58"/>
      <c r="T702" s="57"/>
      <c r="U702" s="54"/>
      <c r="W702" s="219"/>
      <c r="X702" s="219"/>
      <c r="Y702" s="219"/>
      <c r="Z702" s="219"/>
      <c r="AA702" s="219"/>
      <c r="AB702" s="219"/>
      <c r="AC702" s="219"/>
      <c r="AD702" s="6"/>
      <c r="AE702" s="219"/>
      <c r="AF702" s="219"/>
      <c r="AG702" s="219"/>
      <c r="AH702" s="6"/>
      <c r="AI702" s="219"/>
      <c r="AJ702" s="219"/>
      <c r="AL702" s="227"/>
      <c r="AM702" s="56"/>
      <c r="AN702" s="228"/>
    </row>
    <row r="703" spans="1:40" ht="15.75" customHeight="1">
      <c r="A703" s="53"/>
      <c r="B703" s="56"/>
      <c r="D703" s="56"/>
      <c r="M703" s="57"/>
      <c r="O703" s="58"/>
      <c r="T703" s="57"/>
      <c r="U703" s="54"/>
      <c r="W703" s="219"/>
      <c r="X703" s="219"/>
      <c r="Y703" s="219"/>
      <c r="Z703" s="219"/>
      <c r="AA703" s="219"/>
      <c r="AB703" s="219"/>
      <c r="AC703" s="219"/>
      <c r="AD703" s="6"/>
      <c r="AE703" s="219"/>
      <c r="AF703" s="219"/>
      <c r="AG703" s="219"/>
      <c r="AH703" s="6"/>
      <c r="AI703" s="219"/>
      <c r="AJ703" s="219"/>
      <c r="AL703" s="227"/>
      <c r="AM703" s="56"/>
      <c r="AN703" s="228"/>
    </row>
    <row r="704" spans="1:40" ht="15.75" customHeight="1">
      <c r="A704" s="53"/>
      <c r="B704" s="56"/>
      <c r="D704" s="56"/>
      <c r="M704" s="57"/>
      <c r="O704" s="58"/>
      <c r="T704" s="57"/>
      <c r="U704" s="54"/>
      <c r="W704" s="219"/>
      <c r="X704" s="219"/>
      <c r="Y704" s="219"/>
      <c r="Z704" s="219"/>
      <c r="AA704" s="219"/>
      <c r="AB704" s="219"/>
      <c r="AC704" s="219"/>
      <c r="AD704" s="6"/>
      <c r="AE704" s="219"/>
      <c r="AF704" s="219"/>
      <c r="AG704" s="219"/>
      <c r="AH704" s="6"/>
      <c r="AI704" s="219"/>
      <c r="AJ704" s="219"/>
      <c r="AL704" s="227"/>
      <c r="AM704" s="56"/>
      <c r="AN704" s="228"/>
    </row>
    <row r="705" spans="1:40" ht="15.75" customHeight="1">
      <c r="A705" s="53"/>
      <c r="B705" s="56"/>
      <c r="D705" s="56"/>
      <c r="M705" s="57"/>
      <c r="O705" s="58"/>
      <c r="T705" s="57"/>
      <c r="U705" s="54"/>
      <c r="W705" s="219"/>
      <c r="X705" s="219"/>
      <c r="Y705" s="219"/>
      <c r="Z705" s="219"/>
      <c r="AA705" s="219"/>
      <c r="AB705" s="219"/>
      <c r="AC705" s="219"/>
      <c r="AD705" s="6"/>
      <c r="AE705" s="219"/>
      <c r="AF705" s="219"/>
      <c r="AG705" s="219"/>
      <c r="AH705" s="6"/>
      <c r="AI705" s="219"/>
      <c r="AJ705" s="219"/>
      <c r="AL705" s="227"/>
      <c r="AM705" s="56"/>
      <c r="AN705" s="228"/>
    </row>
    <row r="706" spans="1:40" ht="15.75" customHeight="1">
      <c r="A706" s="53"/>
      <c r="B706" s="56"/>
      <c r="D706" s="56"/>
      <c r="M706" s="57"/>
      <c r="O706" s="58"/>
      <c r="T706" s="57"/>
      <c r="U706" s="54"/>
      <c r="W706" s="219"/>
      <c r="X706" s="219"/>
      <c r="Y706" s="219"/>
      <c r="Z706" s="219"/>
      <c r="AA706" s="219"/>
      <c r="AB706" s="219"/>
      <c r="AC706" s="219"/>
      <c r="AD706" s="6"/>
      <c r="AE706" s="219"/>
      <c r="AF706" s="219"/>
      <c r="AG706" s="219"/>
      <c r="AH706" s="6"/>
      <c r="AI706" s="219"/>
      <c r="AJ706" s="219"/>
      <c r="AL706" s="227"/>
      <c r="AM706" s="56"/>
      <c r="AN706" s="228"/>
    </row>
    <row r="707" spans="1:40" ht="15.75" customHeight="1">
      <c r="A707" s="53"/>
      <c r="B707" s="56"/>
      <c r="D707" s="56"/>
      <c r="M707" s="57"/>
      <c r="O707" s="58"/>
      <c r="T707" s="57"/>
      <c r="U707" s="54"/>
      <c r="W707" s="219"/>
      <c r="X707" s="219"/>
      <c r="Y707" s="219"/>
      <c r="Z707" s="219"/>
      <c r="AA707" s="219"/>
      <c r="AB707" s="219"/>
      <c r="AC707" s="219"/>
      <c r="AD707" s="6"/>
      <c r="AE707" s="219"/>
      <c r="AF707" s="219"/>
      <c r="AG707" s="219"/>
      <c r="AH707" s="6"/>
      <c r="AI707" s="219"/>
      <c r="AJ707" s="219"/>
      <c r="AL707" s="227"/>
      <c r="AM707" s="56"/>
      <c r="AN707" s="228"/>
    </row>
    <row r="708" spans="1:40" ht="15.75" customHeight="1">
      <c r="A708" s="53"/>
      <c r="B708" s="56"/>
      <c r="D708" s="56"/>
      <c r="M708" s="57"/>
      <c r="O708" s="58"/>
      <c r="T708" s="57"/>
      <c r="U708" s="54"/>
      <c r="W708" s="219"/>
      <c r="X708" s="219"/>
      <c r="Y708" s="219"/>
      <c r="Z708" s="219"/>
      <c r="AA708" s="219"/>
      <c r="AB708" s="219"/>
      <c r="AC708" s="219"/>
      <c r="AD708" s="6"/>
      <c r="AE708" s="219"/>
      <c r="AF708" s="219"/>
      <c r="AG708" s="219"/>
      <c r="AH708" s="6"/>
      <c r="AI708" s="219"/>
      <c r="AJ708" s="219"/>
      <c r="AL708" s="227"/>
      <c r="AM708" s="56"/>
      <c r="AN708" s="228"/>
    </row>
    <row r="709" spans="1:40" ht="15.75" customHeight="1">
      <c r="A709" s="53"/>
      <c r="B709" s="56"/>
      <c r="D709" s="56"/>
      <c r="M709" s="57"/>
      <c r="O709" s="58"/>
      <c r="T709" s="57"/>
      <c r="U709" s="54"/>
      <c r="W709" s="219"/>
      <c r="X709" s="219"/>
      <c r="Y709" s="219"/>
      <c r="Z709" s="219"/>
      <c r="AA709" s="219"/>
      <c r="AB709" s="219"/>
      <c r="AC709" s="219"/>
      <c r="AD709" s="6"/>
      <c r="AE709" s="219"/>
      <c r="AF709" s="219"/>
      <c r="AG709" s="219"/>
      <c r="AH709" s="6"/>
      <c r="AI709" s="219"/>
      <c r="AJ709" s="219"/>
      <c r="AL709" s="227"/>
      <c r="AM709" s="56"/>
      <c r="AN709" s="228"/>
    </row>
    <row r="710" spans="1:40" ht="15.75" customHeight="1">
      <c r="A710" s="53"/>
      <c r="B710" s="56"/>
      <c r="D710" s="56"/>
      <c r="M710" s="57"/>
      <c r="O710" s="58"/>
      <c r="T710" s="57"/>
      <c r="U710" s="54"/>
      <c r="W710" s="219"/>
      <c r="X710" s="219"/>
      <c r="Y710" s="219"/>
      <c r="Z710" s="219"/>
      <c r="AA710" s="219"/>
      <c r="AB710" s="219"/>
      <c r="AC710" s="219"/>
      <c r="AD710" s="6"/>
      <c r="AE710" s="219"/>
      <c r="AF710" s="219"/>
      <c r="AG710" s="219"/>
      <c r="AH710" s="6"/>
      <c r="AI710" s="219"/>
      <c r="AJ710" s="219"/>
      <c r="AL710" s="227"/>
      <c r="AM710" s="56"/>
      <c r="AN710" s="228"/>
    </row>
    <row r="711" spans="1:40" ht="15.75" customHeight="1">
      <c r="A711" s="53"/>
      <c r="B711" s="56"/>
      <c r="D711" s="56"/>
      <c r="M711" s="57"/>
      <c r="O711" s="58"/>
      <c r="T711" s="57"/>
      <c r="U711" s="54"/>
      <c r="W711" s="219"/>
      <c r="X711" s="219"/>
      <c r="Y711" s="219"/>
      <c r="Z711" s="219"/>
      <c r="AA711" s="219"/>
      <c r="AB711" s="219"/>
      <c r="AC711" s="219"/>
      <c r="AD711" s="6"/>
      <c r="AE711" s="219"/>
      <c r="AF711" s="219"/>
      <c r="AG711" s="219"/>
      <c r="AH711" s="6"/>
      <c r="AI711" s="219"/>
      <c r="AJ711" s="219"/>
      <c r="AL711" s="227"/>
      <c r="AM711" s="56"/>
      <c r="AN711" s="228"/>
    </row>
    <row r="712" spans="1:40" ht="15.75" customHeight="1">
      <c r="A712" s="53"/>
      <c r="B712" s="56"/>
      <c r="D712" s="56"/>
      <c r="M712" s="57"/>
      <c r="O712" s="58"/>
      <c r="T712" s="57"/>
      <c r="U712" s="54"/>
      <c r="W712" s="219"/>
      <c r="X712" s="219"/>
      <c r="Y712" s="219"/>
      <c r="Z712" s="219"/>
      <c r="AA712" s="219"/>
      <c r="AB712" s="219"/>
      <c r="AC712" s="219"/>
      <c r="AD712" s="6"/>
      <c r="AE712" s="219"/>
      <c r="AF712" s="219"/>
      <c r="AG712" s="219"/>
      <c r="AH712" s="6"/>
      <c r="AI712" s="219"/>
      <c r="AJ712" s="219"/>
      <c r="AL712" s="227"/>
      <c r="AM712" s="56"/>
      <c r="AN712" s="228"/>
    </row>
    <row r="713" spans="1:40" ht="15.75" customHeight="1">
      <c r="A713" s="53"/>
      <c r="B713" s="56"/>
      <c r="D713" s="56"/>
      <c r="M713" s="57"/>
      <c r="O713" s="58"/>
      <c r="T713" s="57"/>
      <c r="U713" s="54"/>
      <c r="W713" s="219"/>
      <c r="X713" s="219"/>
      <c r="Y713" s="219"/>
      <c r="Z713" s="219"/>
      <c r="AA713" s="219"/>
      <c r="AB713" s="219"/>
      <c r="AC713" s="219"/>
      <c r="AD713" s="6"/>
      <c r="AE713" s="219"/>
      <c r="AF713" s="219"/>
      <c r="AG713" s="219"/>
      <c r="AH713" s="6"/>
      <c r="AI713" s="219"/>
      <c r="AJ713" s="219"/>
      <c r="AL713" s="227"/>
      <c r="AM713" s="56"/>
      <c r="AN713" s="228"/>
    </row>
    <row r="714" spans="1:40" ht="15.75" customHeight="1">
      <c r="A714" s="53"/>
      <c r="B714" s="56"/>
      <c r="D714" s="56"/>
      <c r="M714" s="57"/>
      <c r="O714" s="58"/>
      <c r="T714" s="57"/>
      <c r="U714" s="54"/>
      <c r="W714" s="219"/>
      <c r="X714" s="219"/>
      <c r="Y714" s="219"/>
      <c r="Z714" s="219"/>
      <c r="AA714" s="219"/>
      <c r="AB714" s="219"/>
      <c r="AC714" s="219"/>
      <c r="AD714" s="6"/>
      <c r="AE714" s="219"/>
      <c r="AF714" s="219"/>
      <c r="AG714" s="219"/>
      <c r="AH714" s="6"/>
      <c r="AI714" s="219"/>
      <c r="AJ714" s="219"/>
      <c r="AL714" s="227"/>
      <c r="AM714" s="56"/>
      <c r="AN714" s="228"/>
    </row>
    <row r="715" spans="1:40" ht="15.75" customHeight="1">
      <c r="A715" s="53"/>
      <c r="B715" s="56"/>
      <c r="D715" s="56"/>
      <c r="M715" s="57"/>
      <c r="O715" s="58"/>
      <c r="T715" s="57"/>
      <c r="U715" s="54"/>
      <c r="W715" s="219"/>
      <c r="X715" s="219"/>
      <c r="Y715" s="219"/>
      <c r="Z715" s="219"/>
      <c r="AA715" s="219"/>
      <c r="AB715" s="219"/>
      <c r="AC715" s="219"/>
      <c r="AD715" s="6"/>
      <c r="AE715" s="219"/>
      <c r="AF715" s="219"/>
      <c r="AG715" s="219"/>
      <c r="AH715" s="6"/>
      <c r="AI715" s="219"/>
      <c r="AJ715" s="219"/>
      <c r="AL715" s="227"/>
      <c r="AM715" s="56"/>
      <c r="AN715" s="228"/>
    </row>
    <row r="716" spans="1:40" ht="15.75" customHeight="1">
      <c r="A716" s="53"/>
      <c r="B716" s="56"/>
      <c r="D716" s="56"/>
      <c r="M716" s="57"/>
      <c r="O716" s="58"/>
      <c r="T716" s="57"/>
      <c r="U716" s="54"/>
      <c r="W716" s="219"/>
      <c r="X716" s="219"/>
      <c r="Y716" s="219"/>
      <c r="Z716" s="219"/>
      <c r="AA716" s="219"/>
      <c r="AB716" s="219"/>
      <c r="AC716" s="219"/>
      <c r="AD716" s="6"/>
      <c r="AE716" s="219"/>
      <c r="AF716" s="219"/>
      <c r="AG716" s="219"/>
      <c r="AH716" s="6"/>
      <c r="AI716" s="219"/>
      <c r="AJ716" s="219"/>
      <c r="AL716" s="227"/>
      <c r="AM716" s="56"/>
      <c r="AN716" s="228"/>
    </row>
    <row r="717" spans="1:40" ht="15.75" customHeight="1">
      <c r="A717" s="53"/>
      <c r="B717" s="56"/>
      <c r="D717" s="56"/>
      <c r="M717" s="57"/>
      <c r="O717" s="58"/>
      <c r="T717" s="57"/>
      <c r="U717" s="54"/>
      <c r="W717" s="219"/>
      <c r="X717" s="219"/>
      <c r="Y717" s="219"/>
      <c r="Z717" s="219"/>
      <c r="AA717" s="219"/>
      <c r="AB717" s="219"/>
      <c r="AC717" s="219"/>
      <c r="AD717" s="6"/>
      <c r="AE717" s="219"/>
      <c r="AF717" s="219"/>
      <c r="AG717" s="219"/>
      <c r="AH717" s="6"/>
      <c r="AI717" s="219"/>
      <c r="AJ717" s="219"/>
      <c r="AL717" s="227"/>
      <c r="AM717" s="56"/>
      <c r="AN717" s="228"/>
    </row>
    <row r="718" spans="1:40" ht="15.75" customHeight="1">
      <c r="A718" s="53"/>
      <c r="B718" s="56"/>
      <c r="D718" s="56"/>
      <c r="M718" s="57"/>
      <c r="O718" s="58"/>
      <c r="T718" s="57"/>
      <c r="U718" s="54"/>
      <c r="W718" s="219"/>
      <c r="X718" s="219"/>
      <c r="Y718" s="219"/>
      <c r="Z718" s="219"/>
      <c r="AA718" s="219"/>
      <c r="AB718" s="219"/>
      <c r="AC718" s="219"/>
      <c r="AD718" s="6"/>
      <c r="AE718" s="219"/>
      <c r="AF718" s="219"/>
      <c r="AG718" s="219"/>
      <c r="AH718" s="6"/>
      <c r="AI718" s="219"/>
      <c r="AJ718" s="219"/>
      <c r="AL718" s="227"/>
      <c r="AM718" s="56"/>
      <c r="AN718" s="228"/>
    </row>
    <row r="719" spans="1:40" ht="15.75" customHeight="1">
      <c r="A719" s="53"/>
      <c r="B719" s="56"/>
      <c r="D719" s="56"/>
      <c r="M719" s="57"/>
      <c r="O719" s="58"/>
      <c r="T719" s="57"/>
      <c r="U719" s="54"/>
      <c r="W719" s="219"/>
      <c r="X719" s="219"/>
      <c r="Y719" s="219"/>
      <c r="Z719" s="219"/>
      <c r="AA719" s="219"/>
      <c r="AB719" s="219"/>
      <c r="AC719" s="219"/>
      <c r="AD719" s="6"/>
      <c r="AE719" s="219"/>
      <c r="AF719" s="219"/>
      <c r="AG719" s="219"/>
      <c r="AH719" s="6"/>
      <c r="AI719" s="219"/>
      <c r="AJ719" s="219"/>
      <c r="AL719" s="227"/>
      <c r="AM719" s="56"/>
      <c r="AN719" s="228"/>
    </row>
    <row r="720" spans="1:40" ht="15.75" customHeight="1">
      <c r="A720" s="53"/>
      <c r="B720" s="56"/>
      <c r="D720" s="56"/>
      <c r="M720" s="57"/>
      <c r="O720" s="58"/>
      <c r="T720" s="57"/>
      <c r="U720" s="54"/>
      <c r="W720" s="219"/>
      <c r="X720" s="219"/>
      <c r="Y720" s="219"/>
      <c r="Z720" s="219"/>
      <c r="AA720" s="219"/>
      <c r="AB720" s="219"/>
      <c r="AC720" s="219"/>
      <c r="AD720" s="6"/>
      <c r="AE720" s="219"/>
      <c r="AF720" s="219"/>
      <c r="AG720" s="219"/>
      <c r="AH720" s="6"/>
      <c r="AI720" s="219"/>
      <c r="AJ720" s="219"/>
      <c r="AL720" s="227"/>
      <c r="AM720" s="56"/>
      <c r="AN720" s="228"/>
    </row>
    <row r="721" spans="1:40" ht="15.75" customHeight="1">
      <c r="A721" s="53"/>
      <c r="B721" s="56"/>
      <c r="D721" s="56"/>
      <c r="M721" s="57"/>
      <c r="O721" s="58"/>
      <c r="T721" s="57"/>
      <c r="U721" s="54"/>
      <c r="W721" s="219"/>
      <c r="X721" s="219"/>
      <c r="Y721" s="219"/>
      <c r="Z721" s="219"/>
      <c r="AA721" s="219"/>
      <c r="AB721" s="219"/>
      <c r="AC721" s="219"/>
      <c r="AD721" s="6"/>
      <c r="AE721" s="219"/>
      <c r="AF721" s="219"/>
      <c r="AG721" s="219"/>
      <c r="AH721" s="6"/>
      <c r="AI721" s="219"/>
      <c r="AJ721" s="219"/>
      <c r="AL721" s="227"/>
      <c r="AM721" s="56"/>
      <c r="AN721" s="228"/>
    </row>
    <row r="722" spans="1:40" ht="15.75" customHeight="1">
      <c r="A722" s="53"/>
      <c r="B722" s="56"/>
      <c r="D722" s="56"/>
      <c r="M722" s="57"/>
      <c r="O722" s="58"/>
      <c r="T722" s="57"/>
      <c r="U722" s="54"/>
      <c r="W722" s="219"/>
      <c r="X722" s="219"/>
      <c r="Y722" s="219"/>
      <c r="Z722" s="219"/>
      <c r="AA722" s="219"/>
      <c r="AB722" s="219"/>
      <c r="AC722" s="219"/>
      <c r="AD722" s="6"/>
      <c r="AE722" s="219"/>
      <c r="AF722" s="219"/>
      <c r="AG722" s="219"/>
      <c r="AH722" s="6"/>
      <c r="AI722" s="219"/>
      <c r="AJ722" s="219"/>
      <c r="AL722" s="227"/>
      <c r="AM722" s="56"/>
      <c r="AN722" s="228"/>
    </row>
    <row r="723" spans="1:40" ht="15.75" customHeight="1">
      <c r="A723" s="53"/>
      <c r="B723" s="56"/>
      <c r="D723" s="56"/>
      <c r="M723" s="57"/>
      <c r="O723" s="58"/>
      <c r="T723" s="57"/>
      <c r="U723" s="54"/>
      <c r="W723" s="219"/>
      <c r="X723" s="219"/>
      <c r="Y723" s="219"/>
      <c r="Z723" s="219"/>
      <c r="AA723" s="219"/>
      <c r="AB723" s="219"/>
      <c r="AC723" s="219"/>
      <c r="AD723" s="6"/>
      <c r="AE723" s="219"/>
      <c r="AF723" s="219"/>
      <c r="AG723" s="219"/>
      <c r="AH723" s="6"/>
      <c r="AI723" s="219"/>
      <c r="AJ723" s="219"/>
      <c r="AL723" s="227"/>
      <c r="AM723" s="56"/>
      <c r="AN723" s="228"/>
    </row>
    <row r="724" spans="1:40" ht="15.75" customHeight="1">
      <c r="A724" s="53"/>
      <c r="B724" s="56"/>
      <c r="D724" s="56"/>
      <c r="M724" s="57"/>
      <c r="O724" s="58"/>
      <c r="T724" s="57"/>
      <c r="U724" s="54"/>
      <c r="W724" s="219"/>
      <c r="X724" s="219"/>
      <c r="Y724" s="219"/>
      <c r="Z724" s="219"/>
      <c r="AA724" s="219"/>
      <c r="AB724" s="219"/>
      <c r="AC724" s="219"/>
      <c r="AD724" s="6"/>
      <c r="AE724" s="219"/>
      <c r="AF724" s="219"/>
      <c r="AG724" s="219"/>
      <c r="AH724" s="6"/>
      <c r="AI724" s="219"/>
      <c r="AJ724" s="219"/>
      <c r="AL724" s="227"/>
      <c r="AM724" s="56"/>
      <c r="AN724" s="228"/>
    </row>
    <row r="725" spans="1:40" ht="15.75" customHeight="1">
      <c r="A725" s="53"/>
      <c r="B725" s="56"/>
      <c r="D725" s="56"/>
      <c r="M725" s="57"/>
      <c r="O725" s="58"/>
      <c r="T725" s="57"/>
      <c r="U725" s="54"/>
      <c r="W725" s="219"/>
      <c r="X725" s="219"/>
      <c r="Y725" s="219"/>
      <c r="Z725" s="219"/>
      <c r="AA725" s="219"/>
      <c r="AB725" s="219"/>
      <c r="AC725" s="219"/>
      <c r="AD725" s="6"/>
      <c r="AE725" s="219"/>
      <c r="AF725" s="219"/>
      <c r="AG725" s="219"/>
      <c r="AH725" s="6"/>
      <c r="AI725" s="219"/>
      <c r="AJ725" s="219"/>
      <c r="AL725" s="227"/>
      <c r="AM725" s="56"/>
      <c r="AN725" s="228"/>
    </row>
    <row r="726" spans="1:40" ht="15.75" customHeight="1">
      <c r="A726" s="53"/>
      <c r="B726" s="56"/>
      <c r="D726" s="56"/>
      <c r="M726" s="57"/>
      <c r="O726" s="58"/>
      <c r="T726" s="57"/>
      <c r="U726" s="54"/>
      <c r="W726" s="219"/>
      <c r="X726" s="219"/>
      <c r="Y726" s="219"/>
      <c r="Z726" s="219"/>
      <c r="AA726" s="219"/>
      <c r="AB726" s="219"/>
      <c r="AC726" s="219"/>
      <c r="AD726" s="6"/>
      <c r="AE726" s="219"/>
      <c r="AF726" s="219"/>
      <c r="AG726" s="219"/>
      <c r="AH726" s="6"/>
      <c r="AI726" s="219"/>
      <c r="AJ726" s="219"/>
      <c r="AL726" s="227"/>
      <c r="AM726" s="56"/>
      <c r="AN726" s="228"/>
    </row>
    <row r="727" spans="1:40" ht="15.75" customHeight="1">
      <c r="A727" s="53"/>
      <c r="B727" s="56"/>
      <c r="D727" s="56"/>
      <c r="M727" s="57"/>
      <c r="O727" s="58"/>
      <c r="T727" s="57"/>
      <c r="U727" s="54"/>
      <c r="W727" s="219"/>
      <c r="X727" s="219"/>
      <c r="Y727" s="219"/>
      <c r="Z727" s="219"/>
      <c r="AA727" s="219"/>
      <c r="AB727" s="219"/>
      <c r="AC727" s="219"/>
      <c r="AD727" s="6"/>
      <c r="AE727" s="219"/>
      <c r="AF727" s="219"/>
      <c r="AG727" s="219"/>
      <c r="AH727" s="6"/>
      <c r="AI727" s="219"/>
      <c r="AJ727" s="219"/>
      <c r="AL727" s="227"/>
      <c r="AM727" s="56"/>
      <c r="AN727" s="228"/>
    </row>
    <row r="728" spans="1:40" ht="15.75" customHeight="1">
      <c r="A728" s="53"/>
      <c r="B728" s="56"/>
      <c r="D728" s="56"/>
      <c r="M728" s="57"/>
      <c r="O728" s="58"/>
      <c r="T728" s="57"/>
      <c r="U728" s="54"/>
      <c r="W728" s="219"/>
      <c r="X728" s="219"/>
      <c r="Y728" s="219"/>
      <c r="Z728" s="219"/>
      <c r="AA728" s="219"/>
      <c r="AB728" s="219"/>
      <c r="AC728" s="219"/>
      <c r="AD728" s="6"/>
      <c r="AE728" s="219"/>
      <c r="AF728" s="219"/>
      <c r="AG728" s="219"/>
      <c r="AH728" s="6"/>
      <c r="AI728" s="219"/>
      <c r="AJ728" s="219"/>
      <c r="AL728" s="227"/>
      <c r="AM728" s="56"/>
      <c r="AN728" s="228"/>
    </row>
    <row r="729" spans="1:40" ht="15.75" customHeight="1">
      <c r="A729" s="53"/>
      <c r="B729" s="56"/>
      <c r="D729" s="56"/>
      <c r="M729" s="57"/>
      <c r="O729" s="58"/>
      <c r="T729" s="57"/>
      <c r="U729" s="54"/>
      <c r="W729" s="219"/>
      <c r="X729" s="219"/>
      <c r="Y729" s="219"/>
      <c r="Z729" s="219"/>
      <c r="AA729" s="219"/>
      <c r="AB729" s="219"/>
      <c r="AC729" s="219"/>
      <c r="AD729" s="6"/>
      <c r="AE729" s="219"/>
      <c r="AF729" s="219"/>
      <c r="AG729" s="219"/>
      <c r="AH729" s="6"/>
      <c r="AI729" s="219"/>
      <c r="AJ729" s="219"/>
      <c r="AL729" s="227"/>
      <c r="AM729" s="56"/>
      <c r="AN729" s="228"/>
    </row>
    <row r="730" spans="1:40" ht="15.75" customHeight="1">
      <c r="A730" s="53"/>
      <c r="B730" s="56"/>
      <c r="D730" s="56"/>
      <c r="M730" s="57"/>
      <c r="O730" s="58"/>
      <c r="T730" s="57"/>
      <c r="U730" s="54"/>
      <c r="W730" s="219"/>
      <c r="X730" s="219"/>
      <c r="Y730" s="219"/>
      <c r="Z730" s="219"/>
      <c r="AA730" s="219"/>
      <c r="AB730" s="219"/>
      <c r="AC730" s="219"/>
      <c r="AD730" s="6"/>
      <c r="AE730" s="219"/>
      <c r="AF730" s="219"/>
      <c r="AG730" s="219"/>
      <c r="AH730" s="6"/>
      <c r="AI730" s="219"/>
      <c r="AJ730" s="219"/>
      <c r="AL730" s="227"/>
      <c r="AM730" s="56"/>
      <c r="AN730" s="228"/>
    </row>
    <row r="731" spans="1:40" ht="15.75" customHeight="1">
      <c r="A731" s="53"/>
      <c r="B731" s="56"/>
      <c r="D731" s="56"/>
      <c r="M731" s="57"/>
      <c r="O731" s="58"/>
      <c r="T731" s="57"/>
      <c r="U731" s="54"/>
      <c r="W731" s="219"/>
      <c r="X731" s="219"/>
      <c r="Y731" s="219"/>
      <c r="Z731" s="219"/>
      <c r="AA731" s="219"/>
      <c r="AB731" s="219"/>
      <c r="AC731" s="219"/>
      <c r="AD731" s="6"/>
      <c r="AE731" s="219"/>
      <c r="AF731" s="219"/>
      <c r="AG731" s="219"/>
      <c r="AH731" s="6"/>
      <c r="AI731" s="219"/>
      <c r="AJ731" s="219"/>
      <c r="AL731" s="227"/>
      <c r="AM731" s="56"/>
      <c r="AN731" s="228"/>
    </row>
    <row r="732" spans="1:40" ht="15.75" customHeight="1">
      <c r="A732" s="53"/>
      <c r="B732" s="56"/>
      <c r="D732" s="56"/>
      <c r="M732" s="57"/>
      <c r="O732" s="58"/>
      <c r="T732" s="57"/>
      <c r="U732" s="54"/>
      <c r="W732" s="219"/>
      <c r="X732" s="219"/>
      <c r="Y732" s="219"/>
      <c r="Z732" s="219"/>
      <c r="AA732" s="219"/>
      <c r="AB732" s="219"/>
      <c r="AC732" s="219"/>
      <c r="AD732" s="6"/>
      <c r="AE732" s="219"/>
      <c r="AF732" s="219"/>
      <c r="AG732" s="219"/>
      <c r="AH732" s="6"/>
      <c r="AI732" s="219"/>
      <c r="AJ732" s="219"/>
      <c r="AL732" s="227"/>
      <c r="AM732" s="56"/>
      <c r="AN732" s="228"/>
    </row>
    <row r="733" spans="1:40" ht="15.75" customHeight="1">
      <c r="A733" s="53"/>
      <c r="B733" s="56"/>
      <c r="D733" s="56"/>
      <c r="M733" s="57"/>
      <c r="O733" s="58"/>
      <c r="T733" s="57"/>
      <c r="U733" s="54"/>
      <c r="W733" s="219"/>
      <c r="X733" s="219"/>
      <c r="Y733" s="219"/>
      <c r="Z733" s="219"/>
      <c r="AA733" s="219"/>
      <c r="AB733" s="219"/>
      <c r="AC733" s="219"/>
      <c r="AD733" s="6"/>
      <c r="AE733" s="219"/>
      <c r="AF733" s="219"/>
      <c r="AG733" s="219"/>
      <c r="AH733" s="6"/>
      <c r="AI733" s="219"/>
      <c r="AJ733" s="219"/>
      <c r="AL733" s="227"/>
      <c r="AM733" s="56"/>
      <c r="AN733" s="228"/>
    </row>
    <row r="734" spans="1:40" ht="15.75" customHeight="1">
      <c r="A734" s="53"/>
      <c r="B734" s="56"/>
      <c r="D734" s="56"/>
      <c r="M734" s="57"/>
      <c r="O734" s="58"/>
      <c r="T734" s="57"/>
      <c r="U734" s="54"/>
      <c r="W734" s="219"/>
      <c r="X734" s="219"/>
      <c r="Y734" s="219"/>
      <c r="Z734" s="219"/>
      <c r="AA734" s="219"/>
      <c r="AB734" s="219"/>
      <c r="AC734" s="219"/>
      <c r="AD734" s="6"/>
      <c r="AE734" s="219"/>
      <c r="AF734" s="219"/>
      <c r="AG734" s="219"/>
      <c r="AH734" s="6"/>
      <c r="AI734" s="219"/>
      <c r="AJ734" s="219"/>
      <c r="AL734" s="227"/>
      <c r="AM734" s="56"/>
      <c r="AN734" s="228"/>
    </row>
    <row r="735" spans="1:40" ht="15.75" customHeight="1">
      <c r="A735" s="53"/>
      <c r="B735" s="56"/>
      <c r="D735" s="56"/>
      <c r="M735" s="57"/>
      <c r="O735" s="58"/>
      <c r="T735" s="57"/>
      <c r="U735" s="54"/>
      <c r="W735" s="219"/>
      <c r="X735" s="219"/>
      <c r="Y735" s="219"/>
      <c r="Z735" s="219"/>
      <c r="AA735" s="219"/>
      <c r="AB735" s="219"/>
      <c r="AC735" s="219"/>
      <c r="AD735" s="6"/>
      <c r="AE735" s="219"/>
      <c r="AF735" s="219"/>
      <c r="AG735" s="219"/>
      <c r="AH735" s="6"/>
      <c r="AI735" s="219"/>
      <c r="AJ735" s="219"/>
      <c r="AL735" s="227"/>
      <c r="AM735" s="56"/>
      <c r="AN735" s="228"/>
    </row>
    <row r="736" spans="1:40" ht="15.75" customHeight="1">
      <c r="A736" s="53"/>
      <c r="B736" s="56"/>
      <c r="D736" s="56"/>
      <c r="M736" s="57"/>
      <c r="O736" s="58"/>
      <c r="T736" s="57"/>
      <c r="U736" s="54"/>
      <c r="W736" s="219"/>
      <c r="X736" s="219"/>
      <c r="Y736" s="219"/>
      <c r="Z736" s="219"/>
      <c r="AA736" s="219"/>
      <c r="AB736" s="219"/>
      <c r="AC736" s="219"/>
      <c r="AD736" s="6"/>
      <c r="AE736" s="219"/>
      <c r="AF736" s="219"/>
      <c r="AG736" s="219"/>
      <c r="AH736" s="6"/>
      <c r="AI736" s="219"/>
      <c r="AJ736" s="219"/>
      <c r="AL736" s="227"/>
      <c r="AM736" s="56"/>
      <c r="AN736" s="228"/>
    </row>
    <row r="737" spans="1:40" ht="15.75" customHeight="1">
      <c r="A737" s="53"/>
      <c r="B737" s="56"/>
      <c r="D737" s="56"/>
      <c r="M737" s="57"/>
      <c r="O737" s="58"/>
      <c r="T737" s="57"/>
      <c r="U737" s="54"/>
      <c r="W737" s="219"/>
      <c r="X737" s="219"/>
      <c r="Y737" s="219"/>
      <c r="Z737" s="219"/>
      <c r="AA737" s="219"/>
      <c r="AB737" s="219"/>
      <c r="AC737" s="219"/>
      <c r="AD737" s="6"/>
      <c r="AE737" s="219"/>
      <c r="AF737" s="219"/>
      <c r="AG737" s="219"/>
      <c r="AH737" s="6"/>
      <c r="AI737" s="219"/>
      <c r="AJ737" s="219"/>
      <c r="AL737" s="227"/>
      <c r="AM737" s="56"/>
      <c r="AN737" s="228"/>
    </row>
    <row r="738" spans="1:40" ht="15.75" customHeight="1">
      <c r="A738" s="53"/>
      <c r="B738" s="56"/>
      <c r="D738" s="56"/>
      <c r="M738" s="57"/>
      <c r="O738" s="58"/>
      <c r="T738" s="57"/>
      <c r="U738" s="54"/>
      <c r="W738" s="219"/>
      <c r="X738" s="219"/>
      <c r="Y738" s="219"/>
      <c r="Z738" s="219"/>
      <c r="AA738" s="219"/>
      <c r="AB738" s="219"/>
      <c r="AC738" s="219"/>
      <c r="AD738" s="6"/>
      <c r="AE738" s="219"/>
      <c r="AF738" s="219"/>
      <c r="AG738" s="219"/>
      <c r="AH738" s="6"/>
      <c r="AI738" s="219"/>
      <c r="AJ738" s="219"/>
      <c r="AL738" s="227"/>
      <c r="AM738" s="56"/>
      <c r="AN738" s="228"/>
    </row>
    <row r="739" spans="1:40" ht="15.75" customHeight="1">
      <c r="A739" s="53"/>
      <c r="B739" s="56"/>
      <c r="D739" s="56"/>
      <c r="M739" s="57"/>
      <c r="O739" s="58"/>
      <c r="T739" s="57"/>
      <c r="U739" s="54"/>
      <c r="W739" s="219"/>
      <c r="X739" s="219"/>
      <c r="Y739" s="219"/>
      <c r="Z739" s="219"/>
      <c r="AA739" s="219"/>
      <c r="AB739" s="219"/>
      <c r="AC739" s="219"/>
      <c r="AD739" s="6"/>
      <c r="AE739" s="219"/>
      <c r="AF739" s="219"/>
      <c r="AG739" s="219"/>
      <c r="AH739" s="6"/>
      <c r="AI739" s="219"/>
      <c r="AJ739" s="219"/>
      <c r="AL739" s="227"/>
      <c r="AM739" s="56"/>
      <c r="AN739" s="228"/>
    </row>
    <row r="740" spans="1:40" ht="15.75" customHeight="1">
      <c r="A740" s="53"/>
      <c r="B740" s="56"/>
      <c r="D740" s="56"/>
      <c r="M740" s="57"/>
      <c r="O740" s="58"/>
      <c r="T740" s="57"/>
      <c r="U740" s="54"/>
      <c r="W740" s="219"/>
      <c r="X740" s="219"/>
      <c r="Y740" s="219"/>
      <c r="Z740" s="219"/>
      <c r="AA740" s="219"/>
      <c r="AB740" s="219"/>
      <c r="AC740" s="219"/>
      <c r="AD740" s="6"/>
      <c r="AE740" s="219"/>
      <c r="AF740" s="219"/>
      <c r="AG740" s="219"/>
      <c r="AH740" s="6"/>
      <c r="AI740" s="219"/>
      <c r="AJ740" s="219"/>
      <c r="AL740" s="227"/>
      <c r="AM740" s="56"/>
      <c r="AN740" s="228"/>
    </row>
    <row r="741" spans="1:40" ht="15.75" customHeight="1">
      <c r="A741" s="53"/>
      <c r="B741" s="56"/>
      <c r="D741" s="56"/>
      <c r="M741" s="57"/>
      <c r="O741" s="58"/>
      <c r="T741" s="57"/>
      <c r="U741" s="54"/>
      <c r="W741" s="219"/>
      <c r="X741" s="219"/>
      <c r="Y741" s="219"/>
      <c r="Z741" s="219"/>
      <c r="AA741" s="219"/>
      <c r="AB741" s="219"/>
      <c r="AC741" s="219"/>
      <c r="AD741" s="6"/>
      <c r="AE741" s="219"/>
      <c r="AF741" s="219"/>
      <c r="AG741" s="219"/>
      <c r="AH741" s="6"/>
      <c r="AI741" s="219"/>
      <c r="AJ741" s="219"/>
      <c r="AL741" s="227"/>
      <c r="AM741" s="56"/>
      <c r="AN741" s="228"/>
    </row>
    <row r="742" spans="1:40" ht="15.75" customHeight="1">
      <c r="A742" s="53"/>
      <c r="B742" s="56"/>
      <c r="D742" s="56"/>
      <c r="M742" s="57"/>
      <c r="O742" s="58"/>
      <c r="T742" s="57"/>
      <c r="U742" s="54"/>
      <c r="W742" s="219"/>
      <c r="X742" s="219"/>
      <c r="Y742" s="219"/>
      <c r="Z742" s="219"/>
      <c r="AA742" s="219"/>
      <c r="AB742" s="219"/>
      <c r="AC742" s="219"/>
      <c r="AD742" s="6"/>
      <c r="AE742" s="219"/>
      <c r="AF742" s="219"/>
      <c r="AG742" s="219"/>
      <c r="AH742" s="6"/>
      <c r="AI742" s="219"/>
      <c r="AJ742" s="219"/>
      <c r="AL742" s="227"/>
      <c r="AM742" s="56"/>
      <c r="AN742" s="228"/>
    </row>
    <row r="743" spans="1:40" ht="15.75" customHeight="1">
      <c r="A743" s="53"/>
      <c r="B743" s="56"/>
      <c r="D743" s="56"/>
      <c r="M743" s="57"/>
      <c r="O743" s="58"/>
      <c r="T743" s="57"/>
      <c r="U743" s="54"/>
      <c r="W743" s="219"/>
      <c r="X743" s="219"/>
      <c r="Y743" s="219"/>
      <c r="Z743" s="219"/>
      <c r="AA743" s="219"/>
      <c r="AB743" s="219"/>
      <c r="AC743" s="219"/>
      <c r="AD743" s="6"/>
      <c r="AE743" s="219"/>
      <c r="AF743" s="219"/>
      <c r="AG743" s="219"/>
      <c r="AH743" s="6"/>
      <c r="AI743" s="219"/>
      <c r="AJ743" s="219"/>
      <c r="AL743" s="227"/>
      <c r="AM743" s="56"/>
      <c r="AN743" s="228"/>
    </row>
    <row r="744" spans="1:40" ht="15.75" customHeight="1">
      <c r="A744" s="53"/>
      <c r="B744" s="56"/>
      <c r="D744" s="56"/>
      <c r="M744" s="57"/>
      <c r="O744" s="58"/>
      <c r="T744" s="57"/>
      <c r="U744" s="54"/>
      <c r="W744" s="219"/>
      <c r="X744" s="219"/>
      <c r="Y744" s="219"/>
      <c r="Z744" s="219"/>
      <c r="AA744" s="219"/>
      <c r="AB744" s="219"/>
      <c r="AC744" s="219"/>
      <c r="AD744" s="6"/>
      <c r="AE744" s="219"/>
      <c r="AF744" s="219"/>
      <c r="AG744" s="219"/>
      <c r="AH744" s="6"/>
      <c r="AI744" s="219"/>
      <c r="AJ744" s="219"/>
      <c r="AL744" s="227"/>
      <c r="AM744" s="56"/>
      <c r="AN744" s="228"/>
    </row>
    <row r="745" spans="1:40" ht="15.75" customHeight="1">
      <c r="A745" s="53"/>
      <c r="B745" s="56"/>
      <c r="D745" s="56"/>
      <c r="M745" s="57"/>
      <c r="O745" s="58"/>
      <c r="T745" s="57"/>
      <c r="U745" s="54"/>
      <c r="W745" s="219"/>
      <c r="X745" s="219"/>
      <c r="Y745" s="219"/>
      <c r="Z745" s="219"/>
      <c r="AA745" s="219"/>
      <c r="AB745" s="219"/>
      <c r="AC745" s="219"/>
      <c r="AD745" s="6"/>
      <c r="AE745" s="219"/>
      <c r="AF745" s="219"/>
      <c r="AG745" s="219"/>
      <c r="AH745" s="6"/>
      <c r="AI745" s="219"/>
      <c r="AJ745" s="219"/>
      <c r="AL745" s="227"/>
      <c r="AM745" s="56"/>
      <c r="AN745" s="228"/>
    </row>
    <row r="746" spans="1:40" ht="15.75" customHeight="1">
      <c r="A746" s="53"/>
      <c r="B746" s="56"/>
      <c r="D746" s="56"/>
      <c r="M746" s="57"/>
      <c r="O746" s="58"/>
      <c r="T746" s="57"/>
      <c r="U746" s="54"/>
      <c r="W746" s="219"/>
      <c r="X746" s="219"/>
      <c r="Y746" s="219"/>
      <c r="Z746" s="219"/>
      <c r="AA746" s="219"/>
      <c r="AB746" s="219"/>
      <c r="AC746" s="219"/>
      <c r="AD746" s="6"/>
      <c r="AE746" s="219"/>
      <c r="AF746" s="219"/>
      <c r="AG746" s="219"/>
      <c r="AH746" s="6"/>
      <c r="AI746" s="219"/>
      <c r="AJ746" s="219"/>
      <c r="AL746" s="227"/>
      <c r="AM746" s="56"/>
      <c r="AN746" s="228"/>
    </row>
    <row r="747" spans="1:40" ht="15.75" customHeight="1">
      <c r="A747" s="53"/>
      <c r="B747" s="56"/>
      <c r="D747" s="56"/>
      <c r="M747" s="57"/>
      <c r="O747" s="58"/>
      <c r="T747" s="57"/>
      <c r="U747" s="54"/>
      <c r="W747" s="219"/>
      <c r="X747" s="219"/>
      <c r="Y747" s="219"/>
      <c r="Z747" s="219"/>
      <c r="AA747" s="219"/>
      <c r="AB747" s="219"/>
      <c r="AC747" s="219"/>
      <c r="AD747" s="6"/>
      <c r="AE747" s="219"/>
      <c r="AF747" s="219"/>
      <c r="AG747" s="219"/>
      <c r="AH747" s="6"/>
      <c r="AI747" s="219"/>
      <c r="AJ747" s="219"/>
      <c r="AL747" s="227"/>
      <c r="AM747" s="56"/>
      <c r="AN747" s="228"/>
    </row>
    <row r="748" spans="1:40" ht="15.75" customHeight="1">
      <c r="A748" s="53"/>
      <c r="B748" s="56"/>
      <c r="D748" s="56"/>
      <c r="M748" s="57"/>
      <c r="O748" s="58"/>
      <c r="T748" s="57"/>
      <c r="U748" s="54"/>
      <c r="W748" s="219"/>
      <c r="X748" s="219"/>
      <c r="Y748" s="219"/>
      <c r="Z748" s="219"/>
      <c r="AA748" s="219"/>
      <c r="AB748" s="219"/>
      <c r="AC748" s="219"/>
      <c r="AD748" s="6"/>
      <c r="AE748" s="219"/>
      <c r="AF748" s="219"/>
      <c r="AG748" s="219"/>
      <c r="AH748" s="6"/>
      <c r="AI748" s="219"/>
      <c r="AJ748" s="219"/>
      <c r="AL748" s="227"/>
      <c r="AM748" s="56"/>
      <c r="AN748" s="228"/>
    </row>
    <row r="749" spans="1:40" ht="15.75" customHeight="1">
      <c r="A749" s="53"/>
      <c r="B749" s="56"/>
      <c r="D749" s="56"/>
      <c r="M749" s="57"/>
      <c r="O749" s="58"/>
      <c r="T749" s="57"/>
      <c r="U749" s="54"/>
      <c r="W749" s="219"/>
      <c r="X749" s="219"/>
      <c r="Y749" s="219"/>
      <c r="Z749" s="219"/>
      <c r="AA749" s="219"/>
      <c r="AB749" s="219"/>
      <c r="AC749" s="219"/>
      <c r="AD749" s="6"/>
      <c r="AE749" s="219"/>
      <c r="AF749" s="219"/>
      <c r="AG749" s="219"/>
      <c r="AH749" s="6"/>
      <c r="AI749" s="219"/>
      <c r="AJ749" s="219"/>
      <c r="AL749" s="227"/>
      <c r="AM749" s="56"/>
      <c r="AN749" s="228"/>
    </row>
    <row r="750" spans="1:40" ht="15.75" customHeight="1">
      <c r="A750" s="53"/>
      <c r="B750" s="56"/>
      <c r="D750" s="56"/>
      <c r="M750" s="57"/>
      <c r="O750" s="58"/>
      <c r="T750" s="57"/>
      <c r="U750" s="54"/>
      <c r="W750" s="219"/>
      <c r="X750" s="219"/>
      <c r="Y750" s="219"/>
      <c r="Z750" s="219"/>
      <c r="AA750" s="219"/>
      <c r="AB750" s="219"/>
      <c r="AC750" s="219"/>
      <c r="AD750" s="6"/>
      <c r="AE750" s="219"/>
      <c r="AF750" s="219"/>
      <c r="AG750" s="219"/>
      <c r="AH750" s="6"/>
      <c r="AI750" s="219"/>
      <c r="AJ750" s="219"/>
      <c r="AL750" s="227"/>
      <c r="AM750" s="56"/>
      <c r="AN750" s="228"/>
    </row>
    <row r="751" spans="1:40" ht="15.75" customHeight="1">
      <c r="A751" s="53"/>
      <c r="B751" s="56"/>
      <c r="D751" s="56"/>
      <c r="M751" s="57"/>
      <c r="O751" s="58"/>
      <c r="T751" s="57"/>
      <c r="U751" s="54"/>
      <c r="W751" s="219"/>
      <c r="X751" s="219"/>
      <c r="Y751" s="219"/>
      <c r="Z751" s="219"/>
      <c r="AA751" s="219"/>
      <c r="AB751" s="219"/>
      <c r="AC751" s="219"/>
      <c r="AD751" s="6"/>
      <c r="AE751" s="219"/>
      <c r="AF751" s="219"/>
      <c r="AG751" s="219"/>
      <c r="AH751" s="6"/>
      <c r="AI751" s="219"/>
      <c r="AJ751" s="219"/>
      <c r="AL751" s="227"/>
      <c r="AM751" s="56"/>
      <c r="AN751" s="228"/>
    </row>
    <row r="752" spans="1:40" ht="15.75" customHeight="1">
      <c r="A752" s="53"/>
      <c r="B752" s="56"/>
      <c r="D752" s="56"/>
      <c r="M752" s="57"/>
      <c r="O752" s="58"/>
      <c r="T752" s="57"/>
      <c r="U752" s="54"/>
      <c r="W752" s="219"/>
      <c r="X752" s="219"/>
      <c r="Y752" s="219"/>
      <c r="Z752" s="219"/>
      <c r="AA752" s="219"/>
      <c r="AB752" s="219"/>
      <c r="AC752" s="219"/>
      <c r="AD752" s="6"/>
      <c r="AE752" s="219"/>
      <c r="AF752" s="219"/>
      <c r="AG752" s="219"/>
      <c r="AH752" s="6"/>
      <c r="AI752" s="219"/>
      <c r="AJ752" s="219"/>
      <c r="AL752" s="227"/>
      <c r="AM752" s="56"/>
      <c r="AN752" s="228"/>
    </row>
    <row r="753" spans="1:40" ht="15.75" customHeight="1">
      <c r="A753" s="53"/>
      <c r="B753" s="56"/>
      <c r="D753" s="56"/>
      <c r="M753" s="57"/>
      <c r="O753" s="58"/>
      <c r="T753" s="57"/>
      <c r="U753" s="54"/>
      <c r="W753" s="219"/>
      <c r="X753" s="219"/>
      <c r="Y753" s="219"/>
      <c r="Z753" s="219"/>
      <c r="AA753" s="219"/>
      <c r="AB753" s="219"/>
      <c r="AC753" s="219"/>
      <c r="AD753" s="6"/>
      <c r="AE753" s="219"/>
      <c r="AF753" s="219"/>
      <c r="AG753" s="219"/>
      <c r="AH753" s="6"/>
      <c r="AI753" s="219"/>
      <c r="AJ753" s="219"/>
      <c r="AL753" s="227"/>
      <c r="AM753" s="56"/>
      <c r="AN753" s="228"/>
    </row>
    <row r="754" spans="1:40" ht="15.75" customHeight="1">
      <c r="A754" s="53"/>
      <c r="B754" s="56"/>
      <c r="D754" s="56"/>
      <c r="M754" s="57"/>
      <c r="O754" s="58"/>
      <c r="T754" s="57"/>
      <c r="U754" s="54"/>
      <c r="W754" s="219"/>
      <c r="X754" s="219"/>
      <c r="Y754" s="219"/>
      <c r="Z754" s="219"/>
      <c r="AA754" s="219"/>
      <c r="AB754" s="219"/>
      <c r="AC754" s="219"/>
      <c r="AD754" s="6"/>
      <c r="AE754" s="219"/>
      <c r="AF754" s="219"/>
      <c r="AG754" s="219"/>
      <c r="AH754" s="6"/>
      <c r="AI754" s="219"/>
      <c r="AJ754" s="219"/>
      <c r="AL754" s="227"/>
      <c r="AM754" s="56"/>
      <c r="AN754" s="228"/>
    </row>
    <row r="755" spans="1:40" ht="15.75" customHeight="1">
      <c r="A755" s="53"/>
      <c r="B755" s="56"/>
      <c r="D755" s="56"/>
      <c r="M755" s="57"/>
      <c r="O755" s="58"/>
      <c r="T755" s="57"/>
      <c r="U755" s="54"/>
      <c r="W755" s="219"/>
      <c r="X755" s="219"/>
      <c r="Y755" s="219"/>
      <c r="Z755" s="219"/>
      <c r="AA755" s="219"/>
      <c r="AB755" s="219"/>
      <c r="AC755" s="219"/>
      <c r="AD755" s="6"/>
      <c r="AE755" s="219"/>
      <c r="AF755" s="219"/>
      <c r="AG755" s="219"/>
      <c r="AH755" s="6"/>
      <c r="AI755" s="219"/>
      <c r="AJ755" s="219"/>
      <c r="AL755" s="227"/>
      <c r="AM755" s="56"/>
      <c r="AN755" s="228"/>
    </row>
    <row r="756" spans="1:40" ht="15.75" customHeight="1">
      <c r="A756" s="53"/>
      <c r="B756" s="56"/>
      <c r="D756" s="56"/>
      <c r="M756" s="57"/>
      <c r="O756" s="58"/>
      <c r="T756" s="57"/>
      <c r="U756" s="54"/>
      <c r="W756" s="219"/>
      <c r="X756" s="219"/>
      <c r="Y756" s="219"/>
      <c r="Z756" s="219"/>
      <c r="AA756" s="219"/>
      <c r="AB756" s="219"/>
      <c r="AC756" s="219"/>
      <c r="AD756" s="6"/>
      <c r="AE756" s="219"/>
      <c r="AF756" s="219"/>
      <c r="AG756" s="219"/>
      <c r="AH756" s="6"/>
      <c r="AI756" s="219"/>
      <c r="AJ756" s="219"/>
      <c r="AL756" s="227"/>
      <c r="AM756" s="56"/>
      <c r="AN756" s="228"/>
    </row>
    <row r="757" spans="1:40" ht="15.75" customHeight="1">
      <c r="A757" s="53"/>
      <c r="B757" s="56"/>
      <c r="D757" s="56"/>
      <c r="M757" s="57"/>
      <c r="O757" s="58"/>
      <c r="T757" s="57"/>
      <c r="U757" s="54"/>
      <c r="W757" s="219"/>
      <c r="X757" s="219"/>
      <c r="Y757" s="219"/>
      <c r="Z757" s="219"/>
      <c r="AA757" s="219"/>
      <c r="AB757" s="219"/>
      <c r="AC757" s="219"/>
      <c r="AD757" s="6"/>
      <c r="AE757" s="219"/>
      <c r="AF757" s="219"/>
      <c r="AG757" s="219"/>
      <c r="AH757" s="6"/>
      <c r="AI757" s="219"/>
      <c r="AJ757" s="219"/>
      <c r="AL757" s="227"/>
      <c r="AM757" s="56"/>
      <c r="AN757" s="228"/>
    </row>
    <row r="758" spans="1:40" ht="15.75" customHeight="1">
      <c r="A758" s="53"/>
      <c r="B758" s="56"/>
      <c r="D758" s="56"/>
      <c r="M758" s="57"/>
      <c r="O758" s="58"/>
      <c r="T758" s="57"/>
      <c r="U758" s="54"/>
      <c r="W758" s="219"/>
      <c r="X758" s="219"/>
      <c r="Y758" s="219"/>
      <c r="Z758" s="219"/>
      <c r="AA758" s="219"/>
      <c r="AB758" s="219"/>
      <c r="AC758" s="219"/>
      <c r="AD758" s="6"/>
      <c r="AE758" s="219"/>
      <c r="AF758" s="219"/>
      <c r="AG758" s="219"/>
      <c r="AH758" s="6"/>
      <c r="AI758" s="219"/>
      <c r="AJ758" s="219"/>
      <c r="AL758" s="227"/>
      <c r="AM758" s="56"/>
      <c r="AN758" s="228"/>
    </row>
    <row r="759" spans="1:40" ht="15.75" customHeight="1">
      <c r="A759" s="53"/>
      <c r="B759" s="56"/>
      <c r="D759" s="56"/>
      <c r="M759" s="57"/>
      <c r="O759" s="58"/>
      <c r="T759" s="57"/>
      <c r="U759" s="54"/>
      <c r="W759" s="219"/>
      <c r="X759" s="219"/>
      <c r="Y759" s="219"/>
      <c r="Z759" s="219"/>
      <c r="AA759" s="219"/>
      <c r="AB759" s="219"/>
      <c r="AC759" s="219"/>
      <c r="AD759" s="6"/>
      <c r="AE759" s="219"/>
      <c r="AF759" s="219"/>
      <c r="AG759" s="219"/>
      <c r="AH759" s="6"/>
      <c r="AI759" s="219"/>
      <c r="AJ759" s="219"/>
      <c r="AL759" s="227"/>
      <c r="AM759" s="56"/>
      <c r="AN759" s="228"/>
    </row>
    <row r="760" spans="1:40" ht="15.75" customHeight="1">
      <c r="A760" s="53"/>
      <c r="B760" s="56"/>
      <c r="D760" s="56"/>
      <c r="M760" s="57"/>
      <c r="O760" s="58"/>
      <c r="T760" s="57"/>
      <c r="U760" s="54"/>
      <c r="W760" s="219"/>
      <c r="X760" s="219"/>
      <c r="Y760" s="219"/>
      <c r="Z760" s="219"/>
      <c r="AA760" s="219"/>
      <c r="AB760" s="219"/>
      <c r="AC760" s="219"/>
      <c r="AD760" s="6"/>
      <c r="AE760" s="219"/>
      <c r="AF760" s="219"/>
      <c r="AG760" s="219"/>
      <c r="AH760" s="6"/>
      <c r="AI760" s="219"/>
      <c r="AJ760" s="219"/>
      <c r="AL760" s="227"/>
      <c r="AM760" s="56"/>
      <c r="AN760" s="228"/>
    </row>
    <row r="761" spans="1:40" ht="15.75" customHeight="1">
      <c r="A761" s="53"/>
      <c r="B761" s="56"/>
      <c r="D761" s="56"/>
      <c r="M761" s="57"/>
      <c r="O761" s="58"/>
      <c r="T761" s="57"/>
      <c r="U761" s="54"/>
      <c r="W761" s="219"/>
      <c r="X761" s="219"/>
      <c r="Y761" s="219"/>
      <c r="Z761" s="219"/>
      <c r="AA761" s="219"/>
      <c r="AB761" s="219"/>
      <c r="AC761" s="219"/>
      <c r="AD761" s="6"/>
      <c r="AE761" s="219"/>
      <c r="AF761" s="219"/>
      <c r="AG761" s="219"/>
      <c r="AH761" s="6"/>
      <c r="AI761" s="219"/>
      <c r="AJ761" s="219"/>
      <c r="AL761" s="227"/>
      <c r="AM761" s="56"/>
      <c r="AN761" s="228"/>
    </row>
    <row r="762" spans="1:40" ht="15.75" customHeight="1">
      <c r="A762" s="53"/>
      <c r="B762" s="56"/>
      <c r="D762" s="56"/>
      <c r="M762" s="57"/>
      <c r="O762" s="58"/>
      <c r="T762" s="57"/>
      <c r="U762" s="54"/>
      <c r="W762" s="219"/>
      <c r="X762" s="219"/>
      <c r="Y762" s="219"/>
      <c r="Z762" s="219"/>
      <c r="AA762" s="219"/>
      <c r="AB762" s="219"/>
      <c r="AC762" s="219"/>
      <c r="AD762" s="6"/>
      <c r="AE762" s="219"/>
      <c r="AF762" s="219"/>
      <c r="AG762" s="219"/>
      <c r="AH762" s="6"/>
      <c r="AI762" s="219"/>
      <c r="AJ762" s="219"/>
      <c r="AL762" s="227"/>
      <c r="AM762" s="56"/>
      <c r="AN762" s="228"/>
    </row>
    <row r="763" spans="1:40" ht="15.75" customHeight="1">
      <c r="A763" s="53"/>
      <c r="B763" s="56"/>
      <c r="D763" s="56"/>
      <c r="M763" s="57"/>
      <c r="O763" s="58"/>
      <c r="T763" s="57"/>
      <c r="U763" s="54"/>
      <c r="W763" s="219"/>
      <c r="X763" s="219"/>
      <c r="Y763" s="219"/>
      <c r="Z763" s="219"/>
      <c r="AA763" s="219"/>
      <c r="AB763" s="219"/>
      <c r="AC763" s="219"/>
      <c r="AD763" s="6"/>
      <c r="AE763" s="219"/>
      <c r="AF763" s="219"/>
      <c r="AG763" s="219"/>
      <c r="AH763" s="6"/>
      <c r="AI763" s="219"/>
      <c r="AJ763" s="219"/>
      <c r="AL763" s="227"/>
      <c r="AM763" s="56"/>
      <c r="AN763" s="228"/>
    </row>
    <row r="764" spans="1:40" ht="15.75" customHeight="1">
      <c r="A764" s="53"/>
      <c r="B764" s="56"/>
      <c r="D764" s="56"/>
      <c r="M764" s="57"/>
      <c r="O764" s="58"/>
      <c r="T764" s="57"/>
      <c r="U764" s="54"/>
      <c r="W764" s="219"/>
      <c r="X764" s="219"/>
      <c r="Y764" s="219"/>
      <c r="Z764" s="219"/>
      <c r="AA764" s="219"/>
      <c r="AB764" s="219"/>
      <c r="AC764" s="219"/>
      <c r="AD764" s="6"/>
      <c r="AE764" s="219"/>
      <c r="AF764" s="219"/>
      <c r="AG764" s="219"/>
      <c r="AH764" s="6"/>
      <c r="AI764" s="219"/>
      <c r="AJ764" s="219"/>
      <c r="AL764" s="227"/>
      <c r="AM764" s="56"/>
      <c r="AN764" s="228"/>
    </row>
    <row r="765" spans="1:40" ht="15.75" customHeight="1">
      <c r="A765" s="53"/>
      <c r="B765" s="56"/>
      <c r="D765" s="56"/>
      <c r="M765" s="57"/>
      <c r="O765" s="58"/>
      <c r="T765" s="57"/>
      <c r="U765" s="54"/>
      <c r="W765" s="219"/>
      <c r="X765" s="219"/>
      <c r="Y765" s="219"/>
      <c r="Z765" s="219"/>
      <c r="AA765" s="219"/>
      <c r="AB765" s="219"/>
      <c r="AC765" s="219"/>
      <c r="AD765" s="6"/>
      <c r="AE765" s="219"/>
      <c r="AF765" s="219"/>
      <c r="AG765" s="219"/>
      <c r="AH765" s="6"/>
      <c r="AI765" s="219"/>
      <c r="AJ765" s="219"/>
      <c r="AL765" s="227"/>
      <c r="AM765" s="56"/>
      <c r="AN765" s="228"/>
    </row>
    <row r="766" spans="1:40" ht="15.75" customHeight="1">
      <c r="A766" s="53"/>
      <c r="B766" s="56"/>
      <c r="D766" s="56"/>
      <c r="M766" s="57"/>
      <c r="O766" s="58"/>
      <c r="T766" s="57"/>
      <c r="U766" s="54"/>
      <c r="W766" s="219"/>
      <c r="X766" s="219"/>
      <c r="Y766" s="219"/>
      <c r="Z766" s="219"/>
      <c r="AA766" s="219"/>
      <c r="AB766" s="219"/>
      <c r="AC766" s="219"/>
      <c r="AD766" s="6"/>
      <c r="AE766" s="219"/>
      <c r="AF766" s="219"/>
      <c r="AG766" s="219"/>
      <c r="AH766" s="6"/>
      <c r="AI766" s="219"/>
      <c r="AJ766" s="219"/>
      <c r="AL766" s="227"/>
      <c r="AM766" s="56"/>
      <c r="AN766" s="228"/>
    </row>
    <row r="767" spans="1:40" ht="15.75" customHeight="1">
      <c r="A767" s="53"/>
      <c r="B767" s="56"/>
      <c r="D767" s="56"/>
      <c r="M767" s="57"/>
      <c r="O767" s="58"/>
      <c r="T767" s="57"/>
      <c r="U767" s="54"/>
      <c r="W767" s="219"/>
      <c r="X767" s="219"/>
      <c r="Y767" s="219"/>
      <c r="Z767" s="219"/>
      <c r="AA767" s="219"/>
      <c r="AB767" s="219"/>
      <c r="AC767" s="219"/>
      <c r="AD767" s="6"/>
      <c r="AE767" s="219"/>
      <c r="AF767" s="219"/>
      <c r="AG767" s="219"/>
      <c r="AH767" s="6"/>
      <c r="AI767" s="219"/>
      <c r="AJ767" s="219"/>
      <c r="AL767" s="227"/>
      <c r="AM767" s="56"/>
      <c r="AN767" s="228"/>
    </row>
    <row r="768" spans="1:40" ht="15.75" customHeight="1">
      <c r="A768" s="53"/>
      <c r="B768" s="56"/>
      <c r="D768" s="56"/>
      <c r="M768" s="57"/>
      <c r="O768" s="58"/>
      <c r="T768" s="57"/>
      <c r="U768" s="54"/>
      <c r="W768" s="219"/>
      <c r="X768" s="219"/>
      <c r="Y768" s="219"/>
      <c r="Z768" s="219"/>
      <c r="AA768" s="219"/>
      <c r="AB768" s="219"/>
      <c r="AC768" s="219"/>
      <c r="AD768" s="6"/>
      <c r="AE768" s="219"/>
      <c r="AF768" s="219"/>
      <c r="AG768" s="219"/>
      <c r="AH768" s="6"/>
      <c r="AI768" s="219"/>
      <c r="AJ768" s="219"/>
      <c r="AL768" s="227"/>
      <c r="AM768" s="56"/>
      <c r="AN768" s="228"/>
    </row>
    <row r="769" spans="1:40" ht="15.75" customHeight="1">
      <c r="A769" s="53"/>
      <c r="B769" s="56"/>
      <c r="D769" s="56"/>
      <c r="M769" s="57"/>
      <c r="O769" s="58"/>
      <c r="T769" s="57"/>
      <c r="U769" s="54"/>
      <c r="W769" s="219"/>
      <c r="X769" s="219"/>
      <c r="Y769" s="219"/>
      <c r="Z769" s="219"/>
      <c r="AA769" s="219"/>
      <c r="AB769" s="219"/>
      <c r="AC769" s="219"/>
      <c r="AD769" s="6"/>
      <c r="AE769" s="219"/>
      <c r="AF769" s="219"/>
      <c r="AG769" s="219"/>
      <c r="AH769" s="6"/>
      <c r="AI769" s="219"/>
      <c r="AJ769" s="219"/>
      <c r="AL769" s="227"/>
      <c r="AM769" s="56"/>
      <c r="AN769" s="228"/>
    </row>
    <row r="770" spans="1:40" ht="15.75" customHeight="1">
      <c r="A770" s="53"/>
      <c r="B770" s="56"/>
      <c r="D770" s="56"/>
      <c r="M770" s="57"/>
      <c r="O770" s="58"/>
      <c r="T770" s="57"/>
      <c r="U770" s="54"/>
      <c r="W770" s="219"/>
      <c r="X770" s="219"/>
      <c r="Y770" s="219"/>
      <c r="Z770" s="219"/>
      <c r="AA770" s="219"/>
      <c r="AB770" s="219"/>
      <c r="AC770" s="219"/>
      <c r="AD770" s="6"/>
      <c r="AE770" s="219"/>
      <c r="AF770" s="219"/>
      <c r="AG770" s="219"/>
      <c r="AH770" s="6"/>
      <c r="AI770" s="219"/>
      <c r="AJ770" s="219"/>
      <c r="AL770" s="227"/>
      <c r="AM770" s="56"/>
      <c r="AN770" s="228"/>
    </row>
    <row r="771" spans="1:40" ht="15.75" customHeight="1">
      <c r="A771" s="53"/>
      <c r="B771" s="56"/>
      <c r="D771" s="56"/>
      <c r="M771" s="57"/>
      <c r="O771" s="58"/>
      <c r="T771" s="57"/>
      <c r="U771" s="54"/>
      <c r="W771" s="219"/>
      <c r="X771" s="219"/>
      <c r="Y771" s="219"/>
      <c r="Z771" s="219"/>
      <c r="AA771" s="219"/>
      <c r="AB771" s="219"/>
      <c r="AC771" s="219"/>
      <c r="AD771" s="6"/>
      <c r="AE771" s="219"/>
      <c r="AF771" s="219"/>
      <c r="AG771" s="219"/>
      <c r="AH771" s="6"/>
      <c r="AI771" s="219"/>
      <c r="AJ771" s="219"/>
      <c r="AL771" s="227"/>
      <c r="AM771" s="56"/>
      <c r="AN771" s="228"/>
    </row>
    <row r="772" spans="1:40" ht="15.75" customHeight="1">
      <c r="A772" s="53"/>
      <c r="B772" s="56"/>
      <c r="D772" s="56"/>
      <c r="M772" s="57"/>
      <c r="O772" s="58"/>
      <c r="T772" s="57"/>
      <c r="U772" s="54"/>
      <c r="W772" s="219"/>
      <c r="X772" s="219"/>
      <c r="Y772" s="219"/>
      <c r="Z772" s="219"/>
      <c r="AA772" s="219"/>
      <c r="AB772" s="219"/>
      <c r="AC772" s="219"/>
      <c r="AD772" s="6"/>
      <c r="AE772" s="219"/>
      <c r="AF772" s="219"/>
      <c r="AG772" s="219"/>
      <c r="AH772" s="6"/>
      <c r="AI772" s="219"/>
      <c r="AJ772" s="219"/>
      <c r="AL772" s="227"/>
      <c r="AM772" s="56"/>
      <c r="AN772" s="228"/>
    </row>
    <row r="773" spans="1:40" ht="15.75" customHeight="1">
      <c r="A773" s="53"/>
      <c r="B773" s="56"/>
      <c r="D773" s="56"/>
      <c r="M773" s="57"/>
      <c r="O773" s="58"/>
      <c r="T773" s="57"/>
      <c r="U773" s="54"/>
      <c r="W773" s="219"/>
      <c r="X773" s="219"/>
      <c r="Y773" s="219"/>
      <c r="Z773" s="219"/>
      <c r="AA773" s="219"/>
      <c r="AB773" s="219"/>
      <c r="AC773" s="219"/>
      <c r="AD773" s="6"/>
      <c r="AE773" s="219"/>
      <c r="AF773" s="219"/>
      <c r="AG773" s="219"/>
      <c r="AH773" s="6"/>
      <c r="AI773" s="219"/>
      <c r="AJ773" s="219"/>
      <c r="AL773" s="227"/>
      <c r="AM773" s="56"/>
      <c r="AN773" s="228"/>
    </row>
    <row r="774" spans="1:40" ht="15.75" customHeight="1">
      <c r="A774" s="53"/>
      <c r="B774" s="56"/>
      <c r="D774" s="56"/>
      <c r="M774" s="57"/>
      <c r="O774" s="58"/>
      <c r="T774" s="57"/>
      <c r="U774" s="54"/>
      <c r="W774" s="219"/>
      <c r="X774" s="219"/>
      <c r="Y774" s="219"/>
      <c r="Z774" s="219"/>
      <c r="AA774" s="219"/>
      <c r="AB774" s="219"/>
      <c r="AC774" s="219"/>
      <c r="AD774" s="6"/>
      <c r="AE774" s="219"/>
      <c r="AF774" s="219"/>
      <c r="AG774" s="219"/>
      <c r="AH774" s="6"/>
      <c r="AI774" s="219"/>
      <c r="AJ774" s="219"/>
      <c r="AL774" s="227"/>
      <c r="AM774" s="56"/>
      <c r="AN774" s="228"/>
    </row>
    <row r="775" spans="1:40" ht="15.75" customHeight="1">
      <c r="A775" s="53"/>
      <c r="B775" s="56"/>
      <c r="D775" s="56"/>
      <c r="M775" s="57"/>
      <c r="O775" s="58"/>
      <c r="T775" s="57"/>
      <c r="U775" s="54"/>
      <c r="W775" s="219"/>
      <c r="X775" s="219"/>
      <c r="Y775" s="219"/>
      <c r="Z775" s="219"/>
      <c r="AA775" s="219"/>
      <c r="AB775" s="219"/>
      <c r="AC775" s="219"/>
      <c r="AD775" s="6"/>
      <c r="AE775" s="219"/>
      <c r="AF775" s="219"/>
      <c r="AG775" s="219"/>
      <c r="AH775" s="6"/>
      <c r="AI775" s="219"/>
      <c r="AJ775" s="219"/>
      <c r="AL775" s="227"/>
      <c r="AM775" s="56"/>
      <c r="AN775" s="228"/>
    </row>
    <row r="776" spans="1:40" ht="15.75" customHeight="1">
      <c r="A776" s="53"/>
      <c r="B776" s="56"/>
      <c r="D776" s="56"/>
      <c r="M776" s="57"/>
      <c r="O776" s="58"/>
      <c r="T776" s="57"/>
      <c r="U776" s="54"/>
      <c r="W776" s="219"/>
      <c r="X776" s="219"/>
      <c r="Y776" s="219"/>
      <c r="Z776" s="219"/>
      <c r="AA776" s="219"/>
      <c r="AB776" s="219"/>
      <c r="AC776" s="219"/>
      <c r="AD776" s="6"/>
      <c r="AE776" s="219"/>
      <c r="AF776" s="219"/>
      <c r="AG776" s="219"/>
      <c r="AH776" s="6"/>
      <c r="AI776" s="219"/>
      <c r="AJ776" s="219"/>
      <c r="AL776" s="227"/>
      <c r="AM776" s="56"/>
      <c r="AN776" s="228"/>
    </row>
    <row r="777" spans="1:40" ht="15.75" customHeight="1">
      <c r="A777" s="53"/>
      <c r="B777" s="56"/>
      <c r="D777" s="56"/>
      <c r="M777" s="57"/>
      <c r="O777" s="58"/>
      <c r="T777" s="57"/>
      <c r="U777" s="54"/>
      <c r="W777" s="219"/>
      <c r="X777" s="219"/>
      <c r="Y777" s="219"/>
      <c r="Z777" s="219"/>
      <c r="AA777" s="219"/>
      <c r="AB777" s="219"/>
      <c r="AC777" s="219"/>
      <c r="AD777" s="6"/>
      <c r="AE777" s="219"/>
      <c r="AF777" s="219"/>
      <c r="AG777" s="219"/>
      <c r="AH777" s="6"/>
      <c r="AI777" s="219"/>
      <c r="AJ777" s="219"/>
      <c r="AL777" s="227"/>
      <c r="AM777" s="56"/>
      <c r="AN777" s="228"/>
    </row>
    <row r="778" spans="1:40" ht="15.75" customHeight="1">
      <c r="A778" s="53"/>
      <c r="B778" s="56"/>
      <c r="D778" s="56"/>
      <c r="M778" s="57"/>
      <c r="O778" s="58"/>
      <c r="T778" s="57"/>
      <c r="U778" s="54"/>
      <c r="W778" s="219"/>
      <c r="X778" s="219"/>
      <c r="Y778" s="219"/>
      <c r="Z778" s="219"/>
      <c r="AA778" s="219"/>
      <c r="AB778" s="219"/>
      <c r="AC778" s="219"/>
      <c r="AD778" s="6"/>
      <c r="AE778" s="219"/>
      <c r="AF778" s="219"/>
      <c r="AG778" s="219"/>
      <c r="AH778" s="6"/>
      <c r="AI778" s="219"/>
      <c r="AJ778" s="219"/>
      <c r="AL778" s="227"/>
      <c r="AM778" s="56"/>
      <c r="AN778" s="228"/>
    </row>
    <row r="779" spans="1:40" ht="15.75" customHeight="1">
      <c r="A779" s="53"/>
      <c r="B779" s="56"/>
      <c r="D779" s="56"/>
      <c r="M779" s="57"/>
      <c r="O779" s="58"/>
      <c r="T779" s="57"/>
      <c r="U779" s="54"/>
      <c r="W779" s="219"/>
      <c r="X779" s="219"/>
      <c r="Y779" s="219"/>
      <c r="Z779" s="219"/>
      <c r="AA779" s="219"/>
      <c r="AB779" s="219"/>
      <c r="AC779" s="219"/>
      <c r="AD779" s="6"/>
      <c r="AE779" s="219"/>
      <c r="AF779" s="219"/>
      <c r="AG779" s="219"/>
      <c r="AH779" s="6"/>
      <c r="AI779" s="219"/>
      <c r="AJ779" s="219"/>
      <c r="AL779" s="227"/>
      <c r="AM779" s="56"/>
      <c r="AN779" s="228"/>
    </row>
    <row r="780" spans="1:40" ht="15.75" customHeight="1">
      <c r="A780" s="53"/>
      <c r="B780" s="56"/>
      <c r="D780" s="56"/>
      <c r="M780" s="57"/>
      <c r="O780" s="58"/>
      <c r="T780" s="57"/>
      <c r="U780" s="54"/>
      <c r="W780" s="219"/>
      <c r="X780" s="219"/>
      <c r="Y780" s="219"/>
      <c r="Z780" s="219"/>
      <c r="AA780" s="219"/>
      <c r="AB780" s="219"/>
      <c r="AC780" s="219"/>
      <c r="AD780" s="6"/>
      <c r="AE780" s="219"/>
      <c r="AF780" s="219"/>
      <c r="AG780" s="219"/>
      <c r="AH780" s="6"/>
      <c r="AI780" s="219"/>
      <c r="AJ780" s="219"/>
      <c r="AL780" s="227"/>
      <c r="AM780" s="56"/>
      <c r="AN780" s="228"/>
    </row>
    <row r="781" spans="1:40" ht="15.75" customHeight="1">
      <c r="A781" s="53"/>
      <c r="B781" s="56"/>
      <c r="D781" s="56"/>
      <c r="M781" s="57"/>
      <c r="O781" s="58"/>
      <c r="T781" s="57"/>
      <c r="U781" s="54"/>
      <c r="W781" s="219"/>
      <c r="X781" s="219"/>
      <c r="Y781" s="219"/>
      <c r="Z781" s="219"/>
      <c r="AA781" s="219"/>
      <c r="AB781" s="219"/>
      <c r="AC781" s="219"/>
      <c r="AD781" s="6"/>
      <c r="AE781" s="219"/>
      <c r="AF781" s="219"/>
      <c r="AG781" s="219"/>
      <c r="AH781" s="6"/>
      <c r="AI781" s="219"/>
      <c r="AJ781" s="219"/>
      <c r="AL781" s="227"/>
      <c r="AM781" s="56"/>
      <c r="AN781" s="228"/>
    </row>
    <row r="782" spans="1:40" ht="15.75" customHeight="1">
      <c r="A782" s="53"/>
      <c r="B782" s="56"/>
      <c r="D782" s="56"/>
      <c r="M782" s="57"/>
      <c r="O782" s="58"/>
      <c r="T782" s="57"/>
      <c r="U782" s="54"/>
      <c r="W782" s="219"/>
      <c r="X782" s="219"/>
      <c r="Y782" s="219"/>
      <c r="Z782" s="219"/>
      <c r="AA782" s="219"/>
      <c r="AB782" s="219"/>
      <c r="AC782" s="219"/>
      <c r="AD782" s="6"/>
      <c r="AE782" s="219"/>
      <c r="AF782" s="219"/>
      <c r="AG782" s="219"/>
      <c r="AH782" s="6"/>
      <c r="AI782" s="219"/>
      <c r="AJ782" s="219"/>
      <c r="AL782" s="227"/>
      <c r="AM782" s="56"/>
      <c r="AN782" s="228"/>
    </row>
    <row r="783" spans="1:40" ht="15.75" customHeight="1">
      <c r="A783" s="53"/>
      <c r="B783" s="56"/>
      <c r="D783" s="56"/>
      <c r="M783" s="57"/>
      <c r="O783" s="58"/>
      <c r="T783" s="57"/>
      <c r="U783" s="54"/>
      <c r="W783" s="219"/>
      <c r="X783" s="219"/>
      <c r="Y783" s="219"/>
      <c r="Z783" s="219"/>
      <c r="AA783" s="219"/>
      <c r="AB783" s="219"/>
      <c r="AC783" s="219"/>
      <c r="AD783" s="6"/>
      <c r="AE783" s="219"/>
      <c r="AF783" s="219"/>
      <c r="AG783" s="219"/>
      <c r="AH783" s="6"/>
      <c r="AI783" s="219"/>
      <c r="AJ783" s="219"/>
      <c r="AL783" s="227"/>
      <c r="AM783" s="56"/>
      <c r="AN783" s="228"/>
    </row>
    <row r="784" spans="1:40" ht="15.75" customHeight="1">
      <c r="A784" s="53"/>
      <c r="B784" s="56"/>
      <c r="D784" s="56"/>
      <c r="M784" s="57"/>
      <c r="O784" s="58"/>
      <c r="T784" s="57"/>
      <c r="U784" s="54"/>
      <c r="W784" s="219"/>
      <c r="X784" s="219"/>
      <c r="Y784" s="219"/>
      <c r="Z784" s="219"/>
      <c r="AA784" s="219"/>
      <c r="AB784" s="219"/>
      <c r="AC784" s="219"/>
      <c r="AD784" s="6"/>
      <c r="AE784" s="219"/>
      <c r="AF784" s="219"/>
      <c r="AG784" s="219"/>
      <c r="AH784" s="6"/>
      <c r="AI784" s="219"/>
      <c r="AJ784" s="219"/>
      <c r="AL784" s="227"/>
      <c r="AM784" s="56"/>
      <c r="AN784" s="228"/>
    </row>
    <row r="785" spans="1:40" ht="15.75" customHeight="1">
      <c r="A785" s="53"/>
      <c r="B785" s="56"/>
      <c r="D785" s="56"/>
      <c r="M785" s="57"/>
      <c r="O785" s="58"/>
      <c r="T785" s="57"/>
      <c r="U785" s="54"/>
      <c r="W785" s="219"/>
      <c r="X785" s="219"/>
      <c r="Y785" s="219"/>
      <c r="Z785" s="219"/>
      <c r="AA785" s="219"/>
      <c r="AB785" s="219"/>
      <c r="AC785" s="219"/>
      <c r="AD785" s="6"/>
      <c r="AE785" s="219"/>
      <c r="AF785" s="219"/>
      <c r="AG785" s="219"/>
      <c r="AH785" s="6"/>
      <c r="AI785" s="219"/>
      <c r="AJ785" s="219"/>
      <c r="AL785" s="227"/>
      <c r="AM785" s="56"/>
      <c r="AN785" s="228"/>
    </row>
    <row r="786" spans="1:40" ht="15.75" customHeight="1">
      <c r="A786" s="53"/>
      <c r="B786" s="56"/>
      <c r="D786" s="56"/>
      <c r="M786" s="57"/>
      <c r="O786" s="58"/>
      <c r="T786" s="57"/>
      <c r="U786" s="54"/>
      <c r="W786" s="219"/>
      <c r="X786" s="219"/>
      <c r="Y786" s="219"/>
      <c r="Z786" s="219"/>
      <c r="AA786" s="219"/>
      <c r="AB786" s="219"/>
      <c r="AC786" s="219"/>
      <c r="AD786" s="6"/>
      <c r="AE786" s="219"/>
      <c r="AF786" s="219"/>
      <c r="AG786" s="219"/>
      <c r="AH786" s="6"/>
      <c r="AI786" s="219"/>
      <c r="AJ786" s="219"/>
      <c r="AL786" s="227"/>
      <c r="AM786" s="56"/>
      <c r="AN786" s="228"/>
    </row>
    <row r="787" spans="1:40" ht="15.75" customHeight="1">
      <c r="A787" s="53"/>
      <c r="B787" s="56"/>
      <c r="D787" s="56"/>
      <c r="M787" s="57"/>
      <c r="O787" s="58"/>
      <c r="T787" s="57"/>
      <c r="U787" s="54"/>
      <c r="W787" s="219"/>
      <c r="X787" s="219"/>
      <c r="Y787" s="219"/>
      <c r="Z787" s="219"/>
      <c r="AA787" s="219"/>
      <c r="AB787" s="219"/>
      <c r="AC787" s="219"/>
      <c r="AD787" s="6"/>
      <c r="AE787" s="219"/>
      <c r="AF787" s="219"/>
      <c r="AG787" s="219"/>
      <c r="AH787" s="6"/>
      <c r="AI787" s="219"/>
      <c r="AJ787" s="219"/>
      <c r="AL787" s="227"/>
      <c r="AM787" s="56"/>
      <c r="AN787" s="228"/>
    </row>
    <row r="788" spans="1:40" ht="15.75" customHeight="1">
      <c r="A788" s="53"/>
      <c r="B788" s="56"/>
      <c r="D788" s="56"/>
      <c r="M788" s="57"/>
      <c r="O788" s="58"/>
      <c r="T788" s="57"/>
      <c r="U788" s="54"/>
      <c r="W788" s="219"/>
      <c r="X788" s="219"/>
      <c r="Y788" s="219"/>
      <c r="Z788" s="219"/>
      <c r="AA788" s="219"/>
      <c r="AB788" s="219"/>
      <c r="AC788" s="219"/>
      <c r="AD788" s="6"/>
      <c r="AE788" s="219"/>
      <c r="AF788" s="219"/>
      <c r="AG788" s="219"/>
      <c r="AH788" s="6"/>
      <c r="AI788" s="219"/>
      <c r="AJ788" s="219"/>
      <c r="AL788" s="227"/>
      <c r="AM788" s="56"/>
      <c r="AN788" s="228"/>
    </row>
    <row r="789" spans="1:40" ht="15.75" customHeight="1">
      <c r="A789" s="53"/>
      <c r="B789" s="56"/>
      <c r="D789" s="56"/>
      <c r="M789" s="57"/>
      <c r="O789" s="58"/>
      <c r="T789" s="57"/>
      <c r="U789" s="54"/>
      <c r="W789" s="219"/>
      <c r="X789" s="219"/>
      <c r="Y789" s="219"/>
      <c r="Z789" s="219"/>
      <c r="AA789" s="219"/>
      <c r="AB789" s="219"/>
      <c r="AC789" s="219"/>
      <c r="AD789" s="6"/>
      <c r="AE789" s="219"/>
      <c r="AF789" s="219"/>
      <c r="AG789" s="219"/>
      <c r="AH789" s="6"/>
      <c r="AI789" s="219"/>
      <c r="AJ789" s="219"/>
      <c r="AL789" s="227"/>
      <c r="AM789" s="56"/>
      <c r="AN789" s="228"/>
    </row>
    <row r="790" spans="1:40" ht="15.75" customHeight="1">
      <c r="A790" s="53"/>
      <c r="B790" s="56"/>
      <c r="D790" s="56"/>
      <c r="M790" s="57"/>
      <c r="O790" s="58"/>
      <c r="T790" s="57"/>
      <c r="U790" s="54"/>
      <c r="W790" s="219"/>
      <c r="X790" s="219"/>
      <c r="Y790" s="219"/>
      <c r="Z790" s="219"/>
      <c r="AA790" s="219"/>
      <c r="AB790" s="219"/>
      <c r="AC790" s="219"/>
      <c r="AD790" s="6"/>
      <c r="AE790" s="219"/>
      <c r="AF790" s="219"/>
      <c r="AG790" s="219"/>
      <c r="AH790" s="6"/>
      <c r="AI790" s="219"/>
      <c r="AJ790" s="219"/>
      <c r="AL790" s="227"/>
      <c r="AM790" s="56"/>
      <c r="AN790" s="228"/>
    </row>
    <row r="791" spans="1:40" ht="15.75" customHeight="1">
      <c r="A791" s="53"/>
      <c r="B791" s="56"/>
      <c r="D791" s="56"/>
      <c r="M791" s="57"/>
      <c r="O791" s="58"/>
      <c r="T791" s="57"/>
      <c r="U791" s="54"/>
      <c r="W791" s="219"/>
      <c r="X791" s="219"/>
      <c r="Y791" s="219"/>
      <c r="Z791" s="219"/>
      <c r="AA791" s="219"/>
      <c r="AB791" s="219"/>
      <c r="AC791" s="219"/>
      <c r="AD791" s="6"/>
      <c r="AE791" s="219"/>
      <c r="AF791" s="219"/>
      <c r="AG791" s="219"/>
      <c r="AH791" s="6"/>
      <c r="AI791" s="219"/>
      <c r="AJ791" s="219"/>
      <c r="AL791" s="227"/>
      <c r="AM791" s="56"/>
      <c r="AN791" s="228"/>
    </row>
    <row r="792" spans="1:40" ht="15.75" customHeight="1">
      <c r="A792" s="53"/>
      <c r="B792" s="56"/>
      <c r="D792" s="56"/>
      <c r="M792" s="57"/>
      <c r="O792" s="58"/>
      <c r="T792" s="57"/>
      <c r="U792" s="54"/>
      <c r="W792" s="219"/>
      <c r="X792" s="219"/>
      <c r="Y792" s="219"/>
      <c r="Z792" s="219"/>
      <c r="AA792" s="219"/>
      <c r="AB792" s="219"/>
      <c r="AC792" s="219"/>
      <c r="AD792" s="6"/>
      <c r="AE792" s="219"/>
      <c r="AF792" s="219"/>
      <c r="AG792" s="219"/>
      <c r="AH792" s="6"/>
      <c r="AI792" s="219"/>
      <c r="AJ792" s="219"/>
      <c r="AL792" s="227"/>
      <c r="AM792" s="56"/>
      <c r="AN792" s="228"/>
    </row>
    <row r="793" spans="1:40" ht="15.75" customHeight="1">
      <c r="A793" s="53"/>
      <c r="B793" s="56"/>
      <c r="D793" s="56"/>
      <c r="M793" s="57"/>
      <c r="O793" s="58"/>
      <c r="T793" s="57"/>
      <c r="U793" s="54"/>
      <c r="W793" s="219"/>
      <c r="X793" s="219"/>
      <c r="Y793" s="219"/>
      <c r="Z793" s="219"/>
      <c r="AA793" s="219"/>
      <c r="AB793" s="219"/>
      <c r="AC793" s="219"/>
      <c r="AD793" s="6"/>
      <c r="AE793" s="219"/>
      <c r="AF793" s="219"/>
      <c r="AG793" s="219"/>
      <c r="AH793" s="6"/>
      <c r="AI793" s="219"/>
      <c r="AJ793" s="219"/>
      <c r="AL793" s="227"/>
      <c r="AM793" s="56"/>
      <c r="AN793" s="228"/>
    </row>
    <row r="794" spans="1:40" ht="15.75" customHeight="1">
      <c r="A794" s="53"/>
      <c r="B794" s="56"/>
      <c r="D794" s="56"/>
      <c r="M794" s="57"/>
      <c r="O794" s="58"/>
      <c r="T794" s="57"/>
      <c r="U794" s="54"/>
      <c r="W794" s="219"/>
      <c r="X794" s="219"/>
      <c r="Y794" s="219"/>
      <c r="Z794" s="219"/>
      <c r="AA794" s="219"/>
      <c r="AB794" s="219"/>
      <c r="AC794" s="219"/>
      <c r="AD794" s="6"/>
      <c r="AE794" s="219"/>
      <c r="AF794" s="219"/>
      <c r="AG794" s="219"/>
      <c r="AH794" s="6"/>
      <c r="AI794" s="219"/>
      <c r="AJ794" s="219"/>
      <c r="AL794" s="227"/>
      <c r="AM794" s="56"/>
      <c r="AN794" s="228"/>
    </row>
    <row r="795" spans="1:40" ht="15.75" customHeight="1">
      <c r="A795" s="53"/>
      <c r="B795" s="56"/>
      <c r="D795" s="56"/>
      <c r="M795" s="57"/>
      <c r="O795" s="58"/>
      <c r="T795" s="57"/>
      <c r="U795" s="54"/>
      <c r="W795" s="219"/>
      <c r="X795" s="219"/>
      <c r="Y795" s="219"/>
      <c r="Z795" s="219"/>
      <c r="AA795" s="219"/>
      <c r="AB795" s="219"/>
      <c r="AC795" s="219"/>
      <c r="AD795" s="6"/>
      <c r="AE795" s="219"/>
      <c r="AF795" s="219"/>
      <c r="AG795" s="219"/>
      <c r="AH795" s="6"/>
      <c r="AI795" s="219"/>
      <c r="AJ795" s="219"/>
      <c r="AL795" s="227"/>
      <c r="AM795" s="56"/>
      <c r="AN795" s="228"/>
    </row>
    <row r="796" spans="1:40" ht="15.75" customHeight="1">
      <c r="A796" s="53"/>
      <c r="B796" s="56"/>
      <c r="D796" s="56"/>
      <c r="M796" s="57"/>
      <c r="O796" s="58"/>
      <c r="T796" s="57"/>
      <c r="U796" s="54"/>
      <c r="W796" s="219"/>
      <c r="X796" s="219"/>
      <c r="Y796" s="219"/>
      <c r="Z796" s="219"/>
      <c r="AA796" s="219"/>
      <c r="AB796" s="219"/>
      <c r="AC796" s="219"/>
      <c r="AD796" s="6"/>
      <c r="AE796" s="219"/>
      <c r="AF796" s="219"/>
      <c r="AG796" s="219"/>
      <c r="AH796" s="6"/>
      <c r="AI796" s="219"/>
      <c r="AJ796" s="219"/>
      <c r="AL796" s="227"/>
      <c r="AM796" s="56"/>
      <c r="AN796" s="228"/>
    </row>
    <row r="797" spans="1:40" ht="15.75" customHeight="1">
      <c r="A797" s="53"/>
      <c r="B797" s="56"/>
      <c r="D797" s="56"/>
      <c r="M797" s="57"/>
      <c r="O797" s="58"/>
      <c r="T797" s="57"/>
      <c r="U797" s="54"/>
      <c r="W797" s="219"/>
      <c r="X797" s="219"/>
      <c r="Y797" s="219"/>
      <c r="Z797" s="219"/>
      <c r="AA797" s="219"/>
      <c r="AB797" s="219"/>
      <c r="AC797" s="219"/>
      <c r="AD797" s="6"/>
      <c r="AE797" s="219"/>
      <c r="AF797" s="219"/>
      <c r="AG797" s="219"/>
      <c r="AH797" s="6"/>
      <c r="AI797" s="219"/>
      <c r="AJ797" s="219"/>
      <c r="AL797" s="227"/>
      <c r="AM797" s="56"/>
      <c r="AN797" s="228"/>
    </row>
    <row r="798" spans="1:40" ht="15.75" customHeight="1">
      <c r="A798" s="53"/>
      <c r="B798" s="56"/>
      <c r="D798" s="56"/>
      <c r="M798" s="57"/>
      <c r="O798" s="58"/>
      <c r="T798" s="57"/>
      <c r="U798" s="54"/>
      <c r="W798" s="219"/>
      <c r="X798" s="219"/>
      <c r="Y798" s="219"/>
      <c r="Z798" s="219"/>
      <c r="AA798" s="219"/>
      <c r="AB798" s="219"/>
      <c r="AC798" s="219"/>
      <c r="AD798" s="6"/>
      <c r="AE798" s="219"/>
      <c r="AF798" s="219"/>
      <c r="AG798" s="219"/>
      <c r="AH798" s="6"/>
      <c r="AI798" s="219"/>
      <c r="AJ798" s="219"/>
      <c r="AL798" s="227"/>
      <c r="AM798" s="56"/>
      <c r="AN798" s="228"/>
    </row>
    <row r="799" spans="1:40" ht="15.75" customHeight="1">
      <c r="A799" s="53"/>
      <c r="B799" s="56"/>
      <c r="D799" s="56"/>
      <c r="M799" s="57"/>
      <c r="O799" s="58"/>
      <c r="T799" s="57"/>
      <c r="U799" s="54"/>
      <c r="W799" s="219"/>
      <c r="X799" s="219"/>
      <c r="Y799" s="219"/>
      <c r="Z799" s="219"/>
      <c r="AA799" s="219"/>
      <c r="AB799" s="219"/>
      <c r="AC799" s="219"/>
      <c r="AD799" s="6"/>
      <c r="AE799" s="219"/>
      <c r="AF799" s="219"/>
      <c r="AG799" s="219"/>
      <c r="AH799" s="6"/>
      <c r="AI799" s="219"/>
      <c r="AJ799" s="219"/>
      <c r="AL799" s="227"/>
      <c r="AM799" s="56"/>
      <c r="AN799" s="228"/>
    </row>
    <row r="800" spans="1:40" ht="15.75" customHeight="1">
      <c r="A800" s="53"/>
      <c r="B800" s="56"/>
      <c r="D800" s="56"/>
      <c r="M800" s="57"/>
      <c r="O800" s="58"/>
      <c r="T800" s="57"/>
      <c r="U800" s="54"/>
      <c r="W800" s="219"/>
      <c r="X800" s="219"/>
      <c r="Y800" s="219"/>
      <c r="Z800" s="219"/>
      <c r="AA800" s="219"/>
      <c r="AB800" s="219"/>
      <c r="AC800" s="219"/>
      <c r="AD800" s="6"/>
      <c r="AE800" s="219"/>
      <c r="AF800" s="219"/>
      <c r="AG800" s="219"/>
      <c r="AH800" s="6"/>
      <c r="AI800" s="219"/>
      <c r="AJ800" s="219"/>
      <c r="AL800" s="227"/>
      <c r="AM800" s="56"/>
      <c r="AN800" s="228"/>
    </row>
    <row r="801" spans="1:40" ht="15.75" customHeight="1">
      <c r="A801" s="53"/>
      <c r="B801" s="56"/>
      <c r="D801" s="56"/>
      <c r="M801" s="57"/>
      <c r="O801" s="58"/>
      <c r="T801" s="57"/>
      <c r="U801" s="54"/>
      <c r="W801" s="219"/>
      <c r="X801" s="219"/>
      <c r="Y801" s="219"/>
      <c r="Z801" s="219"/>
      <c r="AA801" s="219"/>
      <c r="AB801" s="219"/>
      <c r="AC801" s="219"/>
      <c r="AD801" s="6"/>
      <c r="AE801" s="219"/>
      <c r="AF801" s="219"/>
      <c r="AG801" s="219"/>
      <c r="AH801" s="6"/>
      <c r="AI801" s="219"/>
      <c r="AJ801" s="219"/>
      <c r="AL801" s="227"/>
      <c r="AM801" s="56"/>
      <c r="AN801" s="228"/>
    </row>
    <row r="802" spans="1:40" ht="15.75" customHeight="1">
      <c r="A802" s="53"/>
      <c r="B802" s="56"/>
      <c r="D802" s="56"/>
      <c r="M802" s="57"/>
      <c r="O802" s="58"/>
      <c r="T802" s="57"/>
      <c r="U802" s="54"/>
      <c r="W802" s="219"/>
      <c r="X802" s="219"/>
      <c r="Y802" s="219"/>
      <c r="Z802" s="219"/>
      <c r="AA802" s="219"/>
      <c r="AB802" s="219"/>
      <c r="AC802" s="219"/>
      <c r="AD802" s="6"/>
      <c r="AE802" s="219"/>
      <c r="AF802" s="219"/>
      <c r="AG802" s="219"/>
      <c r="AH802" s="6"/>
      <c r="AI802" s="219"/>
      <c r="AJ802" s="219"/>
      <c r="AL802" s="227"/>
      <c r="AM802" s="56"/>
      <c r="AN802" s="228"/>
    </row>
    <row r="803" spans="1:40" ht="15.75" customHeight="1">
      <c r="A803" s="53"/>
      <c r="B803" s="56"/>
      <c r="D803" s="56"/>
      <c r="M803" s="57"/>
      <c r="O803" s="58"/>
      <c r="T803" s="57"/>
      <c r="U803" s="54"/>
      <c r="W803" s="219"/>
      <c r="X803" s="219"/>
      <c r="Y803" s="219"/>
      <c r="Z803" s="219"/>
      <c r="AA803" s="219"/>
      <c r="AB803" s="219"/>
      <c r="AC803" s="219"/>
      <c r="AD803" s="6"/>
      <c r="AE803" s="219"/>
      <c r="AF803" s="219"/>
      <c r="AG803" s="219"/>
      <c r="AH803" s="6"/>
      <c r="AI803" s="219"/>
      <c r="AJ803" s="219"/>
      <c r="AL803" s="227"/>
      <c r="AM803" s="56"/>
      <c r="AN803" s="228"/>
    </row>
    <row r="804" spans="1:40" ht="15.75" customHeight="1">
      <c r="A804" s="53"/>
      <c r="B804" s="56"/>
      <c r="D804" s="56"/>
      <c r="M804" s="57"/>
      <c r="O804" s="58"/>
      <c r="T804" s="57"/>
      <c r="U804" s="54"/>
      <c r="W804" s="219"/>
      <c r="X804" s="219"/>
      <c r="Y804" s="219"/>
      <c r="Z804" s="219"/>
      <c r="AA804" s="219"/>
      <c r="AB804" s="219"/>
      <c r="AC804" s="219"/>
      <c r="AD804" s="6"/>
      <c r="AE804" s="219"/>
      <c r="AF804" s="219"/>
      <c r="AG804" s="219"/>
      <c r="AH804" s="6"/>
      <c r="AI804" s="219"/>
      <c r="AJ804" s="219"/>
      <c r="AL804" s="227"/>
      <c r="AM804" s="56"/>
      <c r="AN804" s="228"/>
    </row>
    <row r="805" spans="1:40" ht="15.75" customHeight="1">
      <c r="A805" s="53"/>
      <c r="B805" s="56"/>
      <c r="D805" s="56"/>
      <c r="M805" s="57"/>
      <c r="O805" s="58"/>
      <c r="T805" s="57"/>
      <c r="U805" s="54"/>
      <c r="W805" s="219"/>
      <c r="X805" s="219"/>
      <c r="Y805" s="219"/>
      <c r="Z805" s="219"/>
      <c r="AA805" s="219"/>
      <c r="AB805" s="219"/>
      <c r="AC805" s="219"/>
      <c r="AD805" s="6"/>
      <c r="AE805" s="219"/>
      <c r="AF805" s="219"/>
      <c r="AG805" s="219"/>
      <c r="AH805" s="6"/>
      <c r="AI805" s="219"/>
      <c r="AJ805" s="219"/>
      <c r="AL805" s="227"/>
      <c r="AM805" s="56"/>
      <c r="AN805" s="228"/>
    </row>
    <row r="806" spans="1:40" ht="15.75" customHeight="1">
      <c r="A806" s="53"/>
      <c r="B806" s="56"/>
      <c r="D806" s="56"/>
      <c r="M806" s="57"/>
      <c r="O806" s="58"/>
      <c r="T806" s="57"/>
      <c r="U806" s="54"/>
      <c r="W806" s="219"/>
      <c r="X806" s="219"/>
      <c r="Y806" s="219"/>
      <c r="Z806" s="219"/>
      <c r="AA806" s="219"/>
      <c r="AB806" s="219"/>
      <c r="AC806" s="219"/>
      <c r="AD806" s="6"/>
      <c r="AE806" s="219"/>
      <c r="AF806" s="219"/>
      <c r="AG806" s="219"/>
      <c r="AH806" s="6"/>
      <c r="AI806" s="219"/>
      <c r="AJ806" s="219"/>
      <c r="AL806" s="227"/>
      <c r="AM806" s="56"/>
      <c r="AN806" s="228"/>
    </row>
    <row r="807" spans="1:40" ht="15.75" customHeight="1">
      <c r="A807" s="53"/>
      <c r="B807" s="56"/>
      <c r="D807" s="56"/>
      <c r="M807" s="57"/>
      <c r="O807" s="58"/>
      <c r="T807" s="57"/>
      <c r="U807" s="54"/>
      <c r="W807" s="219"/>
      <c r="X807" s="219"/>
      <c r="Y807" s="219"/>
      <c r="Z807" s="219"/>
      <c r="AA807" s="219"/>
      <c r="AB807" s="219"/>
      <c r="AC807" s="219"/>
      <c r="AD807" s="6"/>
      <c r="AE807" s="219"/>
      <c r="AF807" s="219"/>
      <c r="AG807" s="219"/>
      <c r="AH807" s="6"/>
      <c r="AI807" s="219"/>
      <c r="AJ807" s="219"/>
      <c r="AL807" s="227"/>
      <c r="AM807" s="56"/>
      <c r="AN807" s="228"/>
    </row>
    <row r="808" spans="1:40" ht="15.75" customHeight="1">
      <c r="A808" s="53"/>
      <c r="B808" s="56"/>
      <c r="D808" s="56"/>
      <c r="M808" s="57"/>
      <c r="O808" s="58"/>
      <c r="T808" s="57"/>
      <c r="U808" s="54"/>
      <c r="W808" s="219"/>
      <c r="X808" s="219"/>
      <c r="Y808" s="219"/>
      <c r="Z808" s="219"/>
      <c r="AA808" s="219"/>
      <c r="AB808" s="219"/>
      <c r="AC808" s="219"/>
      <c r="AD808" s="6"/>
      <c r="AE808" s="219"/>
      <c r="AF808" s="219"/>
      <c r="AG808" s="219"/>
      <c r="AH808" s="6"/>
      <c r="AI808" s="219"/>
      <c r="AJ808" s="219"/>
      <c r="AL808" s="227"/>
      <c r="AM808" s="56"/>
      <c r="AN808" s="228"/>
    </row>
    <row r="809" spans="1:40" ht="15.75" customHeight="1">
      <c r="A809" s="53"/>
      <c r="B809" s="56"/>
      <c r="D809" s="56"/>
      <c r="M809" s="57"/>
      <c r="O809" s="58"/>
      <c r="T809" s="57"/>
      <c r="U809" s="54"/>
      <c r="W809" s="219"/>
      <c r="X809" s="219"/>
      <c r="Y809" s="219"/>
      <c r="Z809" s="219"/>
      <c r="AA809" s="219"/>
      <c r="AB809" s="219"/>
      <c r="AC809" s="219"/>
      <c r="AD809" s="6"/>
      <c r="AE809" s="219"/>
      <c r="AF809" s="219"/>
      <c r="AG809" s="219"/>
      <c r="AH809" s="6"/>
      <c r="AI809" s="219"/>
      <c r="AJ809" s="219"/>
      <c r="AL809" s="227"/>
      <c r="AM809" s="56"/>
      <c r="AN809" s="228"/>
    </row>
    <row r="810" spans="1:40" ht="15.75" customHeight="1">
      <c r="A810" s="53"/>
      <c r="B810" s="56"/>
      <c r="D810" s="56"/>
      <c r="M810" s="57"/>
      <c r="O810" s="58"/>
      <c r="T810" s="57"/>
      <c r="U810" s="54"/>
      <c r="W810" s="219"/>
      <c r="X810" s="219"/>
      <c r="Y810" s="219"/>
      <c r="Z810" s="219"/>
      <c r="AA810" s="219"/>
      <c r="AB810" s="219"/>
      <c r="AC810" s="219"/>
      <c r="AD810" s="6"/>
      <c r="AE810" s="219"/>
      <c r="AF810" s="219"/>
      <c r="AG810" s="219"/>
      <c r="AH810" s="6"/>
      <c r="AI810" s="219"/>
      <c r="AJ810" s="219"/>
      <c r="AL810" s="227"/>
      <c r="AM810" s="56"/>
      <c r="AN810" s="228"/>
    </row>
    <row r="811" spans="1:40" ht="15.75" customHeight="1">
      <c r="A811" s="53"/>
      <c r="B811" s="56"/>
      <c r="D811" s="56"/>
      <c r="M811" s="57"/>
      <c r="O811" s="58"/>
      <c r="T811" s="57"/>
      <c r="U811" s="54"/>
      <c r="W811" s="219"/>
      <c r="X811" s="219"/>
      <c r="Y811" s="219"/>
      <c r="Z811" s="219"/>
      <c r="AA811" s="219"/>
      <c r="AB811" s="219"/>
      <c r="AC811" s="219"/>
      <c r="AD811" s="6"/>
      <c r="AE811" s="219"/>
      <c r="AF811" s="219"/>
      <c r="AG811" s="219"/>
      <c r="AH811" s="6"/>
      <c r="AI811" s="219"/>
      <c r="AJ811" s="219"/>
      <c r="AL811" s="227"/>
      <c r="AM811" s="56"/>
      <c r="AN811" s="228"/>
    </row>
    <row r="812" spans="1:40" ht="15.75" customHeight="1">
      <c r="A812" s="53"/>
      <c r="B812" s="56"/>
      <c r="D812" s="56"/>
      <c r="M812" s="57"/>
      <c r="O812" s="58"/>
      <c r="T812" s="57"/>
      <c r="U812" s="54"/>
      <c r="W812" s="219"/>
      <c r="X812" s="219"/>
      <c r="Y812" s="219"/>
      <c r="Z812" s="219"/>
      <c r="AA812" s="219"/>
      <c r="AB812" s="219"/>
      <c r="AC812" s="219"/>
      <c r="AD812" s="6"/>
      <c r="AE812" s="219"/>
      <c r="AF812" s="219"/>
      <c r="AG812" s="219"/>
      <c r="AH812" s="6"/>
      <c r="AI812" s="219"/>
      <c r="AJ812" s="219"/>
      <c r="AL812" s="227"/>
      <c r="AM812" s="56"/>
      <c r="AN812" s="228"/>
    </row>
    <row r="813" spans="1:40" ht="15.75" customHeight="1">
      <c r="A813" s="53"/>
      <c r="B813" s="56"/>
      <c r="D813" s="56"/>
      <c r="M813" s="57"/>
      <c r="O813" s="58"/>
      <c r="T813" s="57"/>
      <c r="U813" s="54"/>
      <c r="W813" s="219"/>
      <c r="X813" s="219"/>
      <c r="Y813" s="219"/>
      <c r="Z813" s="219"/>
      <c r="AA813" s="219"/>
      <c r="AB813" s="219"/>
      <c r="AC813" s="219"/>
      <c r="AD813" s="6"/>
      <c r="AE813" s="219"/>
      <c r="AF813" s="219"/>
      <c r="AG813" s="219"/>
      <c r="AH813" s="6"/>
      <c r="AI813" s="219"/>
      <c r="AJ813" s="219"/>
      <c r="AL813" s="227"/>
      <c r="AM813" s="56"/>
      <c r="AN813" s="228"/>
    </row>
    <row r="814" spans="1:40" ht="15.75" customHeight="1">
      <c r="A814" s="53"/>
      <c r="B814" s="56"/>
      <c r="D814" s="56"/>
      <c r="M814" s="57"/>
      <c r="O814" s="58"/>
      <c r="T814" s="57"/>
      <c r="U814" s="54"/>
      <c r="W814" s="219"/>
      <c r="X814" s="219"/>
      <c r="Y814" s="219"/>
      <c r="Z814" s="219"/>
      <c r="AA814" s="219"/>
      <c r="AB814" s="219"/>
      <c r="AC814" s="219"/>
      <c r="AD814" s="6"/>
      <c r="AE814" s="219"/>
      <c r="AF814" s="219"/>
      <c r="AG814" s="219"/>
      <c r="AH814" s="6"/>
      <c r="AI814" s="219"/>
      <c r="AJ814" s="219"/>
      <c r="AL814" s="227"/>
      <c r="AM814" s="56"/>
      <c r="AN814" s="228"/>
    </row>
    <row r="815" spans="1:40" ht="15.75" customHeight="1">
      <c r="A815" s="53"/>
      <c r="B815" s="56"/>
      <c r="D815" s="56"/>
      <c r="M815" s="57"/>
      <c r="O815" s="58"/>
      <c r="T815" s="57"/>
      <c r="U815" s="54"/>
      <c r="W815" s="219"/>
      <c r="X815" s="219"/>
      <c r="Y815" s="219"/>
      <c r="Z815" s="219"/>
      <c r="AA815" s="219"/>
      <c r="AB815" s="219"/>
      <c r="AC815" s="219"/>
      <c r="AD815" s="6"/>
      <c r="AE815" s="219"/>
      <c r="AF815" s="219"/>
      <c r="AG815" s="219"/>
      <c r="AH815" s="6"/>
      <c r="AI815" s="219"/>
      <c r="AJ815" s="219"/>
      <c r="AL815" s="227"/>
      <c r="AM815" s="56"/>
      <c r="AN815" s="228"/>
    </row>
    <row r="816" spans="1:40" ht="15.75" customHeight="1">
      <c r="A816" s="53"/>
      <c r="B816" s="56"/>
      <c r="D816" s="56"/>
      <c r="M816" s="57"/>
      <c r="O816" s="58"/>
      <c r="T816" s="57"/>
      <c r="U816" s="54"/>
      <c r="W816" s="219"/>
      <c r="X816" s="219"/>
      <c r="Y816" s="219"/>
      <c r="Z816" s="219"/>
      <c r="AA816" s="219"/>
      <c r="AB816" s="219"/>
      <c r="AC816" s="219"/>
      <c r="AD816" s="6"/>
      <c r="AE816" s="219"/>
      <c r="AF816" s="219"/>
      <c r="AG816" s="219"/>
      <c r="AH816" s="6"/>
      <c r="AI816" s="219"/>
      <c r="AJ816" s="219"/>
      <c r="AL816" s="227"/>
      <c r="AM816" s="56"/>
      <c r="AN816" s="228"/>
    </row>
    <row r="817" spans="1:40" ht="15.75" customHeight="1">
      <c r="A817" s="53"/>
      <c r="B817" s="56"/>
      <c r="D817" s="56"/>
      <c r="M817" s="57"/>
      <c r="O817" s="58"/>
      <c r="T817" s="57"/>
      <c r="U817" s="54"/>
      <c r="W817" s="219"/>
      <c r="X817" s="219"/>
      <c r="Y817" s="219"/>
      <c r="Z817" s="219"/>
      <c r="AA817" s="219"/>
      <c r="AB817" s="219"/>
      <c r="AC817" s="219"/>
      <c r="AD817" s="6"/>
      <c r="AE817" s="219"/>
      <c r="AF817" s="219"/>
      <c r="AG817" s="219"/>
      <c r="AH817" s="6"/>
      <c r="AI817" s="219"/>
      <c r="AJ817" s="219"/>
      <c r="AL817" s="227"/>
      <c r="AM817" s="56"/>
      <c r="AN817" s="228"/>
    </row>
    <row r="818" spans="1:40" ht="15.75" customHeight="1">
      <c r="A818" s="53"/>
      <c r="B818" s="56"/>
      <c r="D818" s="56"/>
      <c r="M818" s="57"/>
      <c r="O818" s="58"/>
      <c r="T818" s="57"/>
      <c r="U818" s="54"/>
      <c r="W818" s="219"/>
      <c r="X818" s="219"/>
      <c r="Y818" s="219"/>
      <c r="Z818" s="219"/>
      <c r="AA818" s="219"/>
      <c r="AB818" s="219"/>
      <c r="AC818" s="219"/>
      <c r="AD818" s="6"/>
      <c r="AE818" s="219"/>
      <c r="AF818" s="219"/>
      <c r="AG818" s="219"/>
      <c r="AH818" s="6"/>
      <c r="AI818" s="219"/>
      <c r="AJ818" s="219"/>
      <c r="AL818" s="227"/>
      <c r="AM818" s="56"/>
      <c r="AN818" s="228"/>
    </row>
    <row r="819" spans="1:40" ht="15.75" customHeight="1">
      <c r="A819" s="53"/>
      <c r="B819" s="56"/>
      <c r="D819" s="56"/>
      <c r="M819" s="57"/>
      <c r="O819" s="58"/>
      <c r="T819" s="57"/>
      <c r="U819" s="54"/>
      <c r="W819" s="219"/>
      <c r="X819" s="219"/>
      <c r="Y819" s="219"/>
      <c r="Z819" s="219"/>
      <c r="AA819" s="219"/>
      <c r="AB819" s="219"/>
      <c r="AC819" s="219"/>
      <c r="AD819" s="6"/>
      <c r="AE819" s="219"/>
      <c r="AF819" s="219"/>
      <c r="AG819" s="219"/>
      <c r="AH819" s="6"/>
      <c r="AI819" s="219"/>
      <c r="AJ819" s="219"/>
      <c r="AL819" s="227"/>
      <c r="AM819" s="56"/>
      <c r="AN819" s="228"/>
    </row>
    <row r="820" spans="1:40" ht="15.75" customHeight="1">
      <c r="A820" s="53"/>
      <c r="B820" s="56"/>
      <c r="D820" s="56"/>
      <c r="M820" s="57"/>
      <c r="O820" s="58"/>
      <c r="T820" s="57"/>
      <c r="U820" s="54"/>
      <c r="W820" s="219"/>
      <c r="X820" s="219"/>
      <c r="Y820" s="219"/>
      <c r="Z820" s="219"/>
      <c r="AA820" s="219"/>
      <c r="AB820" s="219"/>
      <c r="AC820" s="219"/>
      <c r="AD820" s="6"/>
      <c r="AE820" s="219"/>
      <c r="AF820" s="219"/>
      <c r="AG820" s="219"/>
      <c r="AH820" s="6"/>
      <c r="AI820" s="219"/>
      <c r="AJ820" s="219"/>
      <c r="AL820" s="227"/>
      <c r="AM820" s="56"/>
      <c r="AN820" s="228"/>
    </row>
    <row r="821" spans="1:40" ht="15.75" customHeight="1">
      <c r="A821" s="53"/>
      <c r="B821" s="56"/>
      <c r="D821" s="56"/>
      <c r="M821" s="57"/>
      <c r="O821" s="58"/>
      <c r="T821" s="57"/>
      <c r="U821" s="54"/>
      <c r="W821" s="219"/>
      <c r="X821" s="219"/>
      <c r="Y821" s="219"/>
      <c r="Z821" s="219"/>
      <c r="AA821" s="219"/>
      <c r="AB821" s="219"/>
      <c r="AC821" s="219"/>
      <c r="AD821" s="6"/>
      <c r="AE821" s="219"/>
      <c r="AF821" s="219"/>
      <c r="AG821" s="219"/>
      <c r="AH821" s="6"/>
      <c r="AI821" s="219"/>
      <c r="AJ821" s="219"/>
      <c r="AL821" s="227"/>
      <c r="AM821" s="56"/>
      <c r="AN821" s="228"/>
    </row>
    <row r="822" spans="1:40" ht="15.75" customHeight="1">
      <c r="A822" s="53"/>
      <c r="B822" s="56"/>
      <c r="D822" s="56"/>
      <c r="M822" s="57"/>
      <c r="O822" s="58"/>
      <c r="T822" s="57"/>
      <c r="U822" s="54"/>
      <c r="W822" s="219"/>
      <c r="X822" s="219"/>
      <c r="Y822" s="219"/>
      <c r="Z822" s="219"/>
      <c r="AA822" s="219"/>
      <c r="AB822" s="219"/>
      <c r="AC822" s="219"/>
      <c r="AD822" s="6"/>
      <c r="AE822" s="219"/>
      <c r="AF822" s="219"/>
      <c r="AG822" s="219"/>
      <c r="AH822" s="6"/>
      <c r="AI822" s="219"/>
      <c r="AJ822" s="219"/>
      <c r="AL822" s="227"/>
      <c r="AM822" s="56"/>
      <c r="AN822" s="228"/>
    </row>
    <row r="823" spans="1:40" ht="15.75" customHeight="1">
      <c r="A823" s="53"/>
      <c r="B823" s="56"/>
      <c r="D823" s="56"/>
      <c r="M823" s="57"/>
      <c r="O823" s="58"/>
      <c r="T823" s="57"/>
      <c r="U823" s="54"/>
      <c r="W823" s="219"/>
      <c r="X823" s="219"/>
      <c r="Y823" s="219"/>
      <c r="Z823" s="219"/>
      <c r="AA823" s="219"/>
      <c r="AB823" s="219"/>
      <c r="AC823" s="219"/>
      <c r="AD823" s="6"/>
      <c r="AE823" s="219"/>
      <c r="AF823" s="219"/>
      <c r="AG823" s="219"/>
      <c r="AH823" s="6"/>
      <c r="AI823" s="219"/>
      <c r="AJ823" s="219"/>
      <c r="AL823" s="227"/>
      <c r="AM823" s="56"/>
      <c r="AN823" s="228"/>
    </row>
    <row r="824" spans="1:40" ht="15.75" customHeight="1">
      <c r="A824" s="53"/>
      <c r="B824" s="56"/>
      <c r="D824" s="56"/>
      <c r="M824" s="57"/>
      <c r="O824" s="58"/>
      <c r="T824" s="57"/>
      <c r="U824" s="54"/>
      <c r="W824" s="219"/>
      <c r="X824" s="219"/>
      <c r="Y824" s="219"/>
      <c r="Z824" s="219"/>
      <c r="AA824" s="219"/>
      <c r="AB824" s="219"/>
      <c r="AC824" s="219"/>
      <c r="AD824" s="6"/>
      <c r="AE824" s="219"/>
      <c r="AF824" s="219"/>
      <c r="AG824" s="219"/>
      <c r="AH824" s="6"/>
      <c r="AI824" s="219"/>
      <c r="AJ824" s="219"/>
      <c r="AL824" s="227"/>
      <c r="AM824" s="56"/>
      <c r="AN824" s="228"/>
    </row>
    <row r="825" spans="1:40" ht="15.75" customHeight="1">
      <c r="A825" s="53"/>
      <c r="B825" s="56"/>
      <c r="D825" s="56"/>
      <c r="M825" s="57"/>
      <c r="O825" s="58"/>
      <c r="T825" s="57"/>
      <c r="U825" s="54"/>
      <c r="W825" s="219"/>
      <c r="X825" s="219"/>
      <c r="Y825" s="219"/>
      <c r="Z825" s="219"/>
      <c r="AA825" s="219"/>
      <c r="AB825" s="219"/>
      <c r="AC825" s="219"/>
      <c r="AD825" s="6"/>
      <c r="AE825" s="219"/>
      <c r="AF825" s="219"/>
      <c r="AG825" s="219"/>
      <c r="AH825" s="6"/>
      <c r="AI825" s="219"/>
      <c r="AJ825" s="219"/>
      <c r="AL825" s="227"/>
      <c r="AM825" s="56"/>
      <c r="AN825" s="228"/>
    </row>
    <row r="826" spans="1:40" ht="15.75" customHeight="1">
      <c r="A826" s="53"/>
      <c r="B826" s="56"/>
      <c r="D826" s="56"/>
      <c r="M826" s="57"/>
      <c r="O826" s="58"/>
      <c r="T826" s="57"/>
      <c r="U826" s="54"/>
      <c r="W826" s="219"/>
      <c r="X826" s="219"/>
      <c r="Y826" s="219"/>
      <c r="Z826" s="219"/>
      <c r="AA826" s="219"/>
      <c r="AB826" s="219"/>
      <c r="AC826" s="219"/>
      <c r="AD826" s="6"/>
      <c r="AE826" s="219"/>
      <c r="AF826" s="219"/>
      <c r="AG826" s="219"/>
      <c r="AH826" s="6"/>
      <c r="AI826" s="219"/>
      <c r="AJ826" s="219"/>
      <c r="AL826" s="227"/>
      <c r="AM826" s="56"/>
      <c r="AN826" s="228"/>
    </row>
    <row r="827" spans="1:40" ht="15.75" customHeight="1">
      <c r="A827" s="53"/>
      <c r="B827" s="56"/>
      <c r="D827" s="56"/>
      <c r="M827" s="57"/>
      <c r="O827" s="58"/>
      <c r="T827" s="57"/>
      <c r="U827" s="54"/>
      <c r="W827" s="219"/>
      <c r="X827" s="219"/>
      <c r="Y827" s="219"/>
      <c r="Z827" s="219"/>
      <c r="AA827" s="219"/>
      <c r="AB827" s="219"/>
      <c r="AC827" s="219"/>
      <c r="AD827" s="6"/>
      <c r="AE827" s="219"/>
      <c r="AF827" s="219"/>
      <c r="AG827" s="219"/>
      <c r="AH827" s="6"/>
      <c r="AI827" s="219"/>
      <c r="AJ827" s="219"/>
      <c r="AL827" s="227"/>
      <c r="AM827" s="56"/>
      <c r="AN827" s="228"/>
    </row>
    <row r="828" spans="1:40" ht="15.75" customHeight="1">
      <c r="A828" s="53"/>
      <c r="B828" s="56"/>
      <c r="D828" s="56"/>
      <c r="M828" s="57"/>
      <c r="O828" s="58"/>
      <c r="T828" s="57"/>
      <c r="U828" s="54"/>
      <c r="W828" s="219"/>
      <c r="X828" s="219"/>
      <c r="Y828" s="219"/>
      <c r="Z828" s="219"/>
      <c r="AA828" s="219"/>
      <c r="AB828" s="219"/>
      <c r="AC828" s="219"/>
      <c r="AD828" s="6"/>
      <c r="AE828" s="219"/>
      <c r="AF828" s="219"/>
      <c r="AG828" s="219"/>
      <c r="AH828" s="6"/>
      <c r="AI828" s="219"/>
      <c r="AJ828" s="219"/>
      <c r="AL828" s="227"/>
      <c r="AM828" s="56"/>
      <c r="AN828" s="228"/>
    </row>
    <row r="829" spans="1:40" ht="15.75" customHeight="1">
      <c r="A829" s="53"/>
      <c r="B829" s="56"/>
      <c r="D829" s="56"/>
      <c r="M829" s="57"/>
      <c r="O829" s="58"/>
      <c r="T829" s="57"/>
      <c r="U829" s="54"/>
      <c r="W829" s="219"/>
      <c r="X829" s="219"/>
      <c r="Y829" s="219"/>
      <c r="Z829" s="219"/>
      <c r="AA829" s="219"/>
      <c r="AB829" s="219"/>
      <c r="AC829" s="219"/>
      <c r="AD829" s="6"/>
      <c r="AE829" s="219"/>
      <c r="AF829" s="219"/>
      <c r="AG829" s="219"/>
      <c r="AH829" s="6"/>
      <c r="AI829" s="219"/>
      <c r="AJ829" s="219"/>
      <c r="AL829" s="227"/>
      <c r="AM829" s="56"/>
      <c r="AN829" s="228"/>
    </row>
    <row r="830" spans="1:40" ht="15.75" customHeight="1">
      <c r="A830" s="53"/>
      <c r="B830" s="56"/>
      <c r="D830" s="56"/>
      <c r="M830" s="57"/>
      <c r="O830" s="58"/>
      <c r="T830" s="57"/>
      <c r="U830" s="54"/>
      <c r="W830" s="219"/>
      <c r="X830" s="219"/>
      <c r="Y830" s="219"/>
      <c r="Z830" s="219"/>
      <c r="AA830" s="219"/>
      <c r="AB830" s="219"/>
      <c r="AC830" s="219"/>
      <c r="AD830" s="6"/>
      <c r="AE830" s="219"/>
      <c r="AF830" s="219"/>
      <c r="AG830" s="219"/>
      <c r="AH830" s="6"/>
      <c r="AI830" s="219"/>
      <c r="AJ830" s="219"/>
      <c r="AL830" s="227"/>
      <c r="AM830" s="56"/>
      <c r="AN830" s="228"/>
    </row>
    <row r="831" spans="1:40" ht="15.75" customHeight="1">
      <c r="A831" s="53"/>
      <c r="B831" s="56"/>
      <c r="D831" s="56"/>
      <c r="M831" s="57"/>
      <c r="O831" s="58"/>
      <c r="T831" s="57"/>
      <c r="U831" s="54"/>
      <c r="W831" s="219"/>
      <c r="X831" s="219"/>
      <c r="Y831" s="219"/>
      <c r="Z831" s="219"/>
      <c r="AA831" s="219"/>
      <c r="AB831" s="219"/>
      <c r="AC831" s="219"/>
      <c r="AD831" s="6"/>
      <c r="AE831" s="219"/>
      <c r="AF831" s="219"/>
      <c r="AG831" s="219"/>
      <c r="AH831" s="6"/>
      <c r="AI831" s="219"/>
      <c r="AJ831" s="219"/>
      <c r="AL831" s="227"/>
      <c r="AM831" s="56"/>
      <c r="AN831" s="228"/>
    </row>
    <row r="832" spans="1:40" ht="15.75" customHeight="1">
      <c r="A832" s="53"/>
      <c r="B832" s="56"/>
      <c r="D832" s="56"/>
      <c r="M832" s="57"/>
      <c r="O832" s="58"/>
      <c r="T832" s="57"/>
      <c r="U832" s="54"/>
      <c r="W832" s="219"/>
      <c r="X832" s="219"/>
      <c r="Y832" s="219"/>
      <c r="Z832" s="219"/>
      <c r="AA832" s="219"/>
      <c r="AB832" s="219"/>
      <c r="AC832" s="219"/>
      <c r="AD832" s="6"/>
      <c r="AE832" s="219"/>
      <c r="AF832" s="219"/>
      <c r="AG832" s="219"/>
      <c r="AH832" s="6"/>
      <c r="AI832" s="219"/>
      <c r="AJ832" s="219"/>
      <c r="AL832" s="227"/>
      <c r="AM832" s="56"/>
      <c r="AN832" s="228"/>
    </row>
    <row r="833" spans="1:40" ht="15.75" customHeight="1">
      <c r="A833" s="53"/>
      <c r="B833" s="56"/>
      <c r="D833" s="56"/>
      <c r="M833" s="57"/>
      <c r="O833" s="58"/>
      <c r="T833" s="57"/>
      <c r="U833" s="54"/>
      <c r="W833" s="219"/>
      <c r="X833" s="219"/>
      <c r="Y833" s="219"/>
      <c r="Z833" s="219"/>
      <c r="AA833" s="219"/>
      <c r="AB833" s="219"/>
      <c r="AC833" s="219"/>
      <c r="AD833" s="6"/>
      <c r="AE833" s="219"/>
      <c r="AF833" s="219"/>
      <c r="AG833" s="219"/>
      <c r="AH833" s="6"/>
      <c r="AI833" s="219"/>
      <c r="AJ833" s="219"/>
      <c r="AL833" s="227"/>
      <c r="AM833" s="56"/>
      <c r="AN833" s="228"/>
    </row>
    <row r="834" spans="1:40" ht="15.75" customHeight="1">
      <c r="A834" s="53"/>
      <c r="B834" s="56"/>
      <c r="D834" s="56"/>
      <c r="M834" s="57"/>
      <c r="O834" s="58"/>
      <c r="T834" s="57"/>
      <c r="U834" s="54"/>
      <c r="W834" s="219"/>
      <c r="X834" s="219"/>
      <c r="Y834" s="219"/>
      <c r="Z834" s="219"/>
      <c r="AA834" s="219"/>
      <c r="AB834" s="219"/>
      <c r="AC834" s="219"/>
      <c r="AD834" s="6"/>
      <c r="AE834" s="219"/>
      <c r="AF834" s="219"/>
      <c r="AG834" s="219"/>
      <c r="AH834" s="6"/>
      <c r="AI834" s="219"/>
      <c r="AJ834" s="219"/>
      <c r="AL834" s="227"/>
      <c r="AM834" s="56"/>
      <c r="AN834" s="228"/>
    </row>
    <row r="835" spans="1:40" ht="15.75" customHeight="1">
      <c r="A835" s="53"/>
      <c r="B835" s="56"/>
      <c r="D835" s="56"/>
      <c r="M835" s="57"/>
      <c r="O835" s="58"/>
      <c r="T835" s="57"/>
      <c r="U835" s="54"/>
      <c r="W835" s="219"/>
      <c r="X835" s="219"/>
      <c r="Y835" s="219"/>
      <c r="Z835" s="219"/>
      <c r="AA835" s="219"/>
      <c r="AB835" s="219"/>
      <c r="AC835" s="219"/>
      <c r="AD835" s="6"/>
      <c r="AE835" s="219"/>
      <c r="AF835" s="219"/>
      <c r="AG835" s="219"/>
      <c r="AH835" s="6"/>
      <c r="AI835" s="219"/>
      <c r="AJ835" s="219"/>
      <c r="AL835" s="227"/>
      <c r="AM835" s="56"/>
      <c r="AN835" s="228"/>
    </row>
    <row r="836" spans="1:40" ht="15.75" customHeight="1">
      <c r="A836" s="53"/>
      <c r="B836" s="56"/>
      <c r="D836" s="56"/>
      <c r="M836" s="57"/>
      <c r="O836" s="58"/>
      <c r="T836" s="57"/>
      <c r="U836" s="54"/>
      <c r="W836" s="219"/>
      <c r="X836" s="219"/>
      <c r="Y836" s="219"/>
      <c r="Z836" s="219"/>
      <c r="AA836" s="219"/>
      <c r="AB836" s="219"/>
      <c r="AC836" s="219"/>
      <c r="AD836" s="6"/>
      <c r="AE836" s="219"/>
      <c r="AF836" s="219"/>
      <c r="AG836" s="219"/>
      <c r="AH836" s="6"/>
      <c r="AI836" s="219"/>
      <c r="AJ836" s="219"/>
      <c r="AL836" s="227"/>
      <c r="AM836" s="56"/>
      <c r="AN836" s="228"/>
    </row>
    <row r="837" spans="1:40" ht="15.75" customHeight="1">
      <c r="A837" s="53"/>
      <c r="B837" s="56"/>
      <c r="D837" s="56"/>
      <c r="M837" s="57"/>
      <c r="O837" s="58"/>
      <c r="T837" s="57"/>
      <c r="U837" s="54"/>
      <c r="W837" s="219"/>
      <c r="X837" s="219"/>
      <c r="Y837" s="219"/>
      <c r="Z837" s="219"/>
      <c r="AA837" s="219"/>
      <c r="AB837" s="219"/>
      <c r="AC837" s="219"/>
      <c r="AD837" s="6"/>
      <c r="AE837" s="219"/>
      <c r="AF837" s="219"/>
      <c r="AG837" s="219"/>
      <c r="AH837" s="6"/>
      <c r="AI837" s="219"/>
      <c r="AJ837" s="219"/>
      <c r="AL837" s="227"/>
      <c r="AM837" s="56"/>
      <c r="AN837" s="228"/>
    </row>
    <row r="838" spans="1:40" ht="15.75" customHeight="1">
      <c r="A838" s="53"/>
      <c r="B838" s="56"/>
      <c r="D838" s="56"/>
      <c r="M838" s="57"/>
      <c r="O838" s="58"/>
      <c r="T838" s="57"/>
      <c r="U838" s="54"/>
      <c r="W838" s="219"/>
      <c r="X838" s="219"/>
      <c r="Y838" s="219"/>
      <c r="Z838" s="219"/>
      <c r="AA838" s="219"/>
      <c r="AB838" s="219"/>
      <c r="AC838" s="219"/>
      <c r="AD838" s="6"/>
      <c r="AE838" s="219"/>
      <c r="AF838" s="219"/>
      <c r="AG838" s="219"/>
      <c r="AH838" s="6"/>
      <c r="AI838" s="219"/>
      <c r="AJ838" s="219"/>
      <c r="AL838" s="227"/>
      <c r="AM838" s="56"/>
      <c r="AN838" s="228"/>
    </row>
    <row r="839" spans="1:40" ht="15.75" customHeight="1">
      <c r="A839" s="53"/>
      <c r="B839" s="56"/>
      <c r="D839" s="56"/>
      <c r="M839" s="57"/>
      <c r="O839" s="58"/>
      <c r="T839" s="57"/>
      <c r="U839" s="54"/>
      <c r="W839" s="219"/>
      <c r="X839" s="219"/>
      <c r="Y839" s="219"/>
      <c r="Z839" s="219"/>
      <c r="AA839" s="219"/>
      <c r="AB839" s="219"/>
      <c r="AC839" s="219"/>
      <c r="AD839" s="6"/>
      <c r="AE839" s="219"/>
      <c r="AF839" s="219"/>
      <c r="AG839" s="219"/>
      <c r="AH839" s="6"/>
      <c r="AI839" s="219"/>
      <c r="AJ839" s="219"/>
      <c r="AL839" s="227"/>
      <c r="AM839" s="56"/>
      <c r="AN839" s="228"/>
    </row>
    <row r="840" spans="1:40" ht="15.75" customHeight="1">
      <c r="A840" s="53"/>
      <c r="B840" s="56"/>
      <c r="D840" s="56"/>
      <c r="M840" s="57"/>
      <c r="O840" s="58"/>
      <c r="T840" s="57"/>
      <c r="U840" s="54"/>
      <c r="W840" s="219"/>
      <c r="X840" s="219"/>
      <c r="Y840" s="219"/>
      <c r="Z840" s="219"/>
      <c r="AA840" s="219"/>
      <c r="AB840" s="219"/>
      <c r="AC840" s="219"/>
      <c r="AD840" s="6"/>
      <c r="AE840" s="219"/>
      <c r="AF840" s="219"/>
      <c r="AG840" s="219"/>
      <c r="AH840" s="6"/>
      <c r="AI840" s="219"/>
      <c r="AJ840" s="219"/>
      <c r="AL840" s="227"/>
      <c r="AM840" s="56"/>
      <c r="AN840" s="228"/>
    </row>
    <row r="841" spans="1:40" ht="15.75" customHeight="1">
      <c r="A841" s="53"/>
      <c r="B841" s="56"/>
      <c r="D841" s="56"/>
      <c r="M841" s="57"/>
      <c r="O841" s="58"/>
      <c r="T841" s="57"/>
      <c r="U841" s="54"/>
      <c r="W841" s="219"/>
      <c r="X841" s="219"/>
      <c r="Y841" s="219"/>
      <c r="Z841" s="219"/>
      <c r="AA841" s="219"/>
      <c r="AB841" s="219"/>
      <c r="AC841" s="219"/>
      <c r="AD841" s="6"/>
      <c r="AE841" s="219"/>
      <c r="AF841" s="219"/>
      <c r="AG841" s="219"/>
      <c r="AH841" s="6"/>
      <c r="AI841" s="219"/>
      <c r="AJ841" s="219"/>
      <c r="AL841" s="227"/>
      <c r="AM841" s="56"/>
      <c r="AN841" s="228"/>
    </row>
    <row r="842" spans="1:40" ht="15.75" customHeight="1">
      <c r="A842" s="53"/>
      <c r="B842" s="56"/>
      <c r="D842" s="56"/>
      <c r="M842" s="57"/>
      <c r="O842" s="58"/>
      <c r="T842" s="57"/>
      <c r="U842" s="54"/>
      <c r="W842" s="219"/>
      <c r="X842" s="219"/>
      <c r="Y842" s="219"/>
      <c r="Z842" s="219"/>
      <c r="AA842" s="219"/>
      <c r="AB842" s="219"/>
      <c r="AC842" s="219"/>
      <c r="AD842" s="6"/>
      <c r="AE842" s="219"/>
      <c r="AF842" s="219"/>
      <c r="AG842" s="219"/>
      <c r="AH842" s="6"/>
      <c r="AI842" s="219"/>
      <c r="AJ842" s="219"/>
      <c r="AL842" s="227"/>
      <c r="AM842" s="56"/>
      <c r="AN842" s="228"/>
    </row>
    <row r="843" spans="1:40" ht="15.75" customHeight="1">
      <c r="A843" s="53"/>
      <c r="B843" s="56"/>
      <c r="D843" s="56"/>
      <c r="M843" s="57"/>
      <c r="O843" s="58"/>
      <c r="T843" s="57"/>
      <c r="U843" s="54"/>
      <c r="W843" s="219"/>
      <c r="X843" s="219"/>
      <c r="Y843" s="219"/>
      <c r="Z843" s="219"/>
      <c r="AA843" s="219"/>
      <c r="AB843" s="219"/>
      <c r="AC843" s="219"/>
      <c r="AD843" s="6"/>
      <c r="AE843" s="219"/>
      <c r="AF843" s="219"/>
      <c r="AG843" s="219"/>
      <c r="AH843" s="6"/>
      <c r="AI843" s="219"/>
      <c r="AJ843" s="219"/>
      <c r="AL843" s="227"/>
      <c r="AM843" s="56"/>
      <c r="AN843" s="228"/>
    </row>
    <row r="844" spans="1:40" ht="15.75" customHeight="1">
      <c r="A844" s="53"/>
      <c r="B844" s="56"/>
      <c r="D844" s="56"/>
      <c r="M844" s="57"/>
      <c r="O844" s="58"/>
      <c r="T844" s="57"/>
      <c r="U844" s="54"/>
      <c r="W844" s="219"/>
      <c r="X844" s="219"/>
      <c r="Y844" s="219"/>
      <c r="Z844" s="219"/>
      <c r="AA844" s="219"/>
      <c r="AB844" s="219"/>
      <c r="AC844" s="219"/>
      <c r="AD844" s="6"/>
      <c r="AE844" s="219"/>
      <c r="AF844" s="219"/>
      <c r="AG844" s="219"/>
      <c r="AH844" s="6"/>
      <c r="AI844" s="219"/>
      <c r="AJ844" s="219"/>
      <c r="AL844" s="227"/>
      <c r="AM844" s="56"/>
      <c r="AN844" s="228"/>
    </row>
    <row r="845" spans="1:40" ht="15.75" customHeight="1">
      <c r="A845" s="53"/>
      <c r="B845" s="56"/>
      <c r="D845" s="56"/>
      <c r="M845" s="57"/>
      <c r="O845" s="58"/>
      <c r="T845" s="57"/>
      <c r="U845" s="54"/>
      <c r="W845" s="219"/>
      <c r="X845" s="219"/>
      <c r="Y845" s="219"/>
      <c r="Z845" s="219"/>
      <c r="AA845" s="219"/>
      <c r="AB845" s="219"/>
      <c r="AC845" s="219"/>
      <c r="AD845" s="6"/>
      <c r="AE845" s="219"/>
      <c r="AF845" s="219"/>
      <c r="AG845" s="219"/>
      <c r="AH845" s="6"/>
      <c r="AI845" s="219"/>
      <c r="AJ845" s="219"/>
      <c r="AL845" s="227"/>
      <c r="AM845" s="56"/>
      <c r="AN845" s="228"/>
    </row>
    <row r="846" spans="1:40" ht="15.75" customHeight="1">
      <c r="A846" s="53"/>
      <c r="B846" s="56"/>
      <c r="D846" s="56"/>
      <c r="M846" s="57"/>
      <c r="O846" s="58"/>
      <c r="T846" s="57"/>
      <c r="U846" s="54"/>
      <c r="W846" s="219"/>
      <c r="X846" s="219"/>
      <c r="Y846" s="219"/>
      <c r="Z846" s="219"/>
      <c r="AA846" s="219"/>
      <c r="AB846" s="219"/>
      <c r="AC846" s="219"/>
      <c r="AD846" s="6"/>
      <c r="AE846" s="219"/>
      <c r="AF846" s="219"/>
      <c r="AG846" s="219"/>
      <c r="AH846" s="6"/>
      <c r="AI846" s="219"/>
      <c r="AJ846" s="219"/>
      <c r="AL846" s="227"/>
      <c r="AM846" s="56"/>
      <c r="AN846" s="228"/>
    </row>
    <row r="847" spans="1:40" ht="15.75" customHeight="1">
      <c r="A847" s="53"/>
      <c r="B847" s="56"/>
      <c r="D847" s="56"/>
      <c r="M847" s="57"/>
      <c r="O847" s="58"/>
      <c r="T847" s="57"/>
      <c r="U847" s="54"/>
      <c r="W847" s="219"/>
      <c r="X847" s="219"/>
      <c r="Y847" s="219"/>
      <c r="Z847" s="219"/>
      <c r="AA847" s="219"/>
      <c r="AB847" s="219"/>
      <c r="AC847" s="219"/>
      <c r="AD847" s="6"/>
      <c r="AE847" s="219"/>
      <c r="AF847" s="219"/>
      <c r="AG847" s="219"/>
      <c r="AH847" s="6"/>
      <c r="AI847" s="219"/>
      <c r="AJ847" s="219"/>
      <c r="AL847" s="227"/>
      <c r="AM847" s="56"/>
      <c r="AN847" s="228"/>
    </row>
    <row r="848" spans="1:40" ht="15.75" customHeight="1">
      <c r="A848" s="53"/>
      <c r="B848" s="56"/>
      <c r="D848" s="56"/>
      <c r="M848" s="57"/>
      <c r="O848" s="58"/>
      <c r="T848" s="57"/>
      <c r="U848" s="54"/>
      <c r="W848" s="219"/>
      <c r="X848" s="219"/>
      <c r="Y848" s="219"/>
      <c r="Z848" s="219"/>
      <c r="AA848" s="219"/>
      <c r="AB848" s="219"/>
      <c r="AC848" s="219"/>
      <c r="AD848" s="6"/>
      <c r="AE848" s="219"/>
      <c r="AF848" s="219"/>
      <c r="AG848" s="219"/>
      <c r="AH848" s="6"/>
      <c r="AI848" s="219"/>
      <c r="AJ848" s="219"/>
      <c r="AL848" s="227"/>
      <c r="AM848" s="56"/>
      <c r="AN848" s="228"/>
    </row>
    <row r="849" spans="1:40" ht="15.75" customHeight="1">
      <c r="A849" s="53"/>
      <c r="B849" s="56"/>
      <c r="D849" s="56"/>
      <c r="M849" s="57"/>
      <c r="O849" s="58"/>
      <c r="T849" s="57"/>
      <c r="U849" s="54"/>
      <c r="W849" s="219"/>
      <c r="X849" s="219"/>
      <c r="Y849" s="219"/>
      <c r="Z849" s="219"/>
      <c r="AA849" s="219"/>
      <c r="AB849" s="219"/>
      <c r="AC849" s="219"/>
      <c r="AD849" s="6"/>
      <c r="AE849" s="219"/>
      <c r="AF849" s="219"/>
      <c r="AG849" s="219"/>
      <c r="AH849" s="6"/>
      <c r="AI849" s="219"/>
      <c r="AJ849" s="219"/>
      <c r="AL849" s="227"/>
      <c r="AM849" s="56"/>
      <c r="AN849" s="228"/>
    </row>
    <row r="850" spans="1:40" ht="15.75" customHeight="1">
      <c r="A850" s="53"/>
      <c r="B850" s="56"/>
      <c r="D850" s="56"/>
      <c r="M850" s="57"/>
      <c r="O850" s="58"/>
      <c r="T850" s="57"/>
      <c r="U850" s="54"/>
      <c r="W850" s="219"/>
      <c r="X850" s="219"/>
      <c r="Y850" s="219"/>
      <c r="Z850" s="219"/>
      <c r="AA850" s="219"/>
      <c r="AB850" s="219"/>
      <c r="AC850" s="219"/>
      <c r="AD850" s="6"/>
      <c r="AE850" s="219"/>
      <c r="AF850" s="219"/>
      <c r="AG850" s="219"/>
      <c r="AH850" s="6"/>
      <c r="AI850" s="219"/>
      <c r="AJ850" s="219"/>
      <c r="AL850" s="227"/>
      <c r="AM850" s="56"/>
      <c r="AN850" s="228"/>
    </row>
    <row r="851" spans="1:40" ht="15.75" customHeight="1">
      <c r="A851" s="53"/>
      <c r="B851" s="56"/>
      <c r="D851" s="56"/>
      <c r="M851" s="57"/>
      <c r="O851" s="58"/>
      <c r="T851" s="57"/>
      <c r="U851" s="54"/>
      <c r="W851" s="219"/>
      <c r="X851" s="219"/>
      <c r="Y851" s="219"/>
      <c r="Z851" s="219"/>
      <c r="AA851" s="219"/>
      <c r="AB851" s="219"/>
      <c r="AC851" s="219"/>
      <c r="AD851" s="6"/>
      <c r="AE851" s="219"/>
      <c r="AF851" s="219"/>
      <c r="AG851" s="219"/>
      <c r="AH851" s="6"/>
      <c r="AI851" s="219"/>
      <c r="AJ851" s="219"/>
      <c r="AL851" s="227"/>
      <c r="AM851" s="56"/>
      <c r="AN851" s="228"/>
    </row>
    <row r="852" spans="1:40" ht="15.75" customHeight="1">
      <c r="A852" s="53"/>
      <c r="B852" s="56"/>
      <c r="D852" s="56"/>
      <c r="M852" s="57"/>
      <c r="O852" s="58"/>
      <c r="T852" s="57"/>
      <c r="U852" s="54"/>
      <c r="W852" s="219"/>
      <c r="X852" s="219"/>
      <c r="Y852" s="219"/>
      <c r="Z852" s="219"/>
      <c r="AA852" s="219"/>
      <c r="AB852" s="219"/>
      <c r="AC852" s="219"/>
      <c r="AD852" s="6"/>
      <c r="AE852" s="219"/>
      <c r="AF852" s="219"/>
      <c r="AG852" s="219"/>
      <c r="AH852" s="6"/>
      <c r="AI852" s="219"/>
      <c r="AJ852" s="219"/>
      <c r="AL852" s="227"/>
      <c r="AM852" s="56"/>
      <c r="AN852" s="228"/>
    </row>
    <row r="853" spans="1:40" ht="15.75" customHeight="1">
      <c r="A853" s="53"/>
      <c r="B853" s="56"/>
      <c r="D853" s="56"/>
      <c r="M853" s="57"/>
      <c r="O853" s="58"/>
      <c r="T853" s="57"/>
      <c r="U853" s="54"/>
      <c r="W853" s="219"/>
      <c r="X853" s="219"/>
      <c r="Y853" s="219"/>
      <c r="Z853" s="219"/>
      <c r="AA853" s="219"/>
      <c r="AB853" s="219"/>
      <c r="AC853" s="219"/>
      <c r="AD853" s="6"/>
      <c r="AE853" s="219"/>
      <c r="AF853" s="219"/>
      <c r="AG853" s="219"/>
      <c r="AH853" s="6"/>
      <c r="AI853" s="219"/>
      <c r="AJ853" s="219"/>
      <c r="AL853" s="227"/>
      <c r="AM853" s="56"/>
      <c r="AN853" s="228"/>
    </row>
    <row r="854" spans="1:40" ht="15.75" customHeight="1">
      <c r="A854" s="53"/>
      <c r="B854" s="56"/>
      <c r="D854" s="56"/>
      <c r="M854" s="57"/>
      <c r="O854" s="58"/>
      <c r="T854" s="57"/>
      <c r="U854" s="54"/>
      <c r="W854" s="219"/>
      <c r="X854" s="219"/>
      <c r="Y854" s="219"/>
      <c r="Z854" s="219"/>
      <c r="AA854" s="219"/>
      <c r="AB854" s="219"/>
      <c r="AC854" s="219"/>
      <c r="AD854" s="6"/>
      <c r="AE854" s="219"/>
      <c r="AF854" s="219"/>
      <c r="AG854" s="219"/>
      <c r="AH854" s="6"/>
      <c r="AI854" s="219"/>
      <c r="AJ854" s="219"/>
      <c r="AL854" s="227"/>
      <c r="AM854" s="56"/>
      <c r="AN854" s="228"/>
    </row>
    <row r="855" spans="1:40" ht="15.75" customHeight="1">
      <c r="A855" s="53"/>
      <c r="B855" s="56"/>
      <c r="D855" s="56"/>
      <c r="M855" s="57"/>
      <c r="O855" s="58"/>
      <c r="T855" s="57"/>
      <c r="U855" s="54"/>
      <c r="W855" s="219"/>
      <c r="X855" s="219"/>
      <c r="Y855" s="219"/>
      <c r="Z855" s="219"/>
      <c r="AA855" s="219"/>
      <c r="AB855" s="219"/>
      <c r="AC855" s="219"/>
      <c r="AD855" s="6"/>
      <c r="AE855" s="219"/>
      <c r="AF855" s="219"/>
      <c r="AG855" s="219"/>
      <c r="AH855" s="6"/>
      <c r="AI855" s="219"/>
      <c r="AJ855" s="219"/>
      <c r="AL855" s="227"/>
      <c r="AM855" s="56"/>
      <c r="AN855" s="228"/>
    </row>
    <row r="856" spans="1:40" ht="15.75" customHeight="1">
      <c r="A856" s="53"/>
      <c r="B856" s="56"/>
      <c r="D856" s="56"/>
      <c r="M856" s="57"/>
      <c r="O856" s="58"/>
      <c r="T856" s="57"/>
      <c r="U856" s="54"/>
      <c r="W856" s="219"/>
      <c r="X856" s="219"/>
      <c r="Y856" s="219"/>
      <c r="Z856" s="219"/>
      <c r="AA856" s="219"/>
      <c r="AB856" s="219"/>
      <c r="AC856" s="219"/>
      <c r="AD856" s="6"/>
      <c r="AE856" s="219"/>
      <c r="AF856" s="219"/>
      <c r="AG856" s="219"/>
      <c r="AH856" s="6"/>
      <c r="AI856" s="219"/>
      <c r="AJ856" s="219"/>
      <c r="AL856" s="227"/>
      <c r="AM856" s="56"/>
      <c r="AN856" s="228"/>
    </row>
    <row r="857" spans="1:40" ht="15.75" customHeight="1">
      <c r="A857" s="53"/>
      <c r="B857" s="56"/>
      <c r="D857" s="56"/>
      <c r="M857" s="57"/>
      <c r="O857" s="58"/>
      <c r="T857" s="57"/>
      <c r="U857" s="54"/>
      <c r="W857" s="219"/>
      <c r="X857" s="219"/>
      <c r="Y857" s="219"/>
      <c r="Z857" s="219"/>
      <c r="AA857" s="219"/>
      <c r="AB857" s="219"/>
      <c r="AC857" s="219"/>
      <c r="AD857" s="6"/>
      <c r="AE857" s="219"/>
      <c r="AF857" s="219"/>
      <c r="AG857" s="219"/>
      <c r="AH857" s="6"/>
      <c r="AI857" s="219"/>
      <c r="AJ857" s="219"/>
      <c r="AL857" s="227"/>
      <c r="AM857" s="56"/>
      <c r="AN857" s="228"/>
    </row>
    <row r="858" spans="1:40" ht="15.75" customHeight="1">
      <c r="A858" s="53"/>
      <c r="B858" s="56"/>
      <c r="D858" s="56"/>
      <c r="M858" s="57"/>
      <c r="O858" s="58"/>
      <c r="T858" s="57"/>
      <c r="U858" s="54"/>
      <c r="W858" s="219"/>
      <c r="X858" s="219"/>
      <c r="Y858" s="219"/>
      <c r="Z858" s="219"/>
      <c r="AA858" s="219"/>
      <c r="AB858" s="219"/>
      <c r="AC858" s="219"/>
      <c r="AD858" s="6"/>
      <c r="AE858" s="219"/>
      <c r="AF858" s="219"/>
      <c r="AG858" s="219"/>
      <c r="AH858" s="6"/>
      <c r="AI858" s="219"/>
      <c r="AJ858" s="219"/>
      <c r="AL858" s="227"/>
      <c r="AM858" s="56"/>
      <c r="AN858" s="228"/>
    </row>
    <row r="859" spans="1:40" ht="15.75" customHeight="1">
      <c r="A859" s="53"/>
      <c r="B859" s="56"/>
      <c r="D859" s="56"/>
      <c r="M859" s="57"/>
      <c r="O859" s="58"/>
      <c r="T859" s="57"/>
      <c r="U859" s="54"/>
      <c r="W859" s="219"/>
      <c r="X859" s="219"/>
      <c r="Y859" s="219"/>
      <c r="Z859" s="219"/>
      <c r="AA859" s="219"/>
      <c r="AB859" s="219"/>
      <c r="AC859" s="219"/>
      <c r="AD859" s="6"/>
      <c r="AE859" s="219"/>
      <c r="AF859" s="219"/>
      <c r="AG859" s="219"/>
      <c r="AH859" s="6"/>
      <c r="AI859" s="219"/>
      <c r="AJ859" s="219"/>
      <c r="AL859" s="227"/>
      <c r="AM859" s="56"/>
      <c r="AN859" s="228"/>
    </row>
    <row r="860" spans="1:40" ht="15.75" customHeight="1">
      <c r="A860" s="53"/>
      <c r="B860" s="56"/>
      <c r="D860" s="56"/>
      <c r="M860" s="57"/>
      <c r="O860" s="58"/>
      <c r="T860" s="57"/>
      <c r="U860" s="54"/>
      <c r="W860" s="219"/>
      <c r="X860" s="219"/>
      <c r="Y860" s="219"/>
      <c r="Z860" s="219"/>
      <c r="AA860" s="219"/>
      <c r="AB860" s="219"/>
      <c r="AC860" s="219"/>
      <c r="AD860" s="6"/>
      <c r="AE860" s="219"/>
      <c r="AF860" s="219"/>
      <c r="AG860" s="219"/>
      <c r="AH860" s="6"/>
      <c r="AI860" s="219"/>
      <c r="AJ860" s="219"/>
      <c r="AL860" s="227"/>
      <c r="AM860" s="56"/>
      <c r="AN860" s="228"/>
    </row>
    <row r="861" spans="1:40" ht="15.75" customHeight="1">
      <c r="A861" s="53"/>
      <c r="B861" s="56"/>
      <c r="D861" s="56"/>
      <c r="M861" s="57"/>
      <c r="O861" s="58"/>
      <c r="T861" s="57"/>
      <c r="U861" s="54"/>
      <c r="W861" s="219"/>
      <c r="X861" s="219"/>
      <c r="Y861" s="219"/>
      <c r="Z861" s="219"/>
      <c r="AA861" s="219"/>
      <c r="AB861" s="219"/>
      <c r="AC861" s="219"/>
      <c r="AD861" s="6"/>
      <c r="AE861" s="219"/>
      <c r="AF861" s="219"/>
      <c r="AG861" s="219"/>
      <c r="AH861" s="6"/>
      <c r="AI861" s="219"/>
      <c r="AJ861" s="219"/>
      <c r="AL861" s="227"/>
      <c r="AM861" s="56"/>
      <c r="AN861" s="228"/>
    </row>
    <row r="862" spans="1:40" ht="15.75" customHeight="1">
      <c r="A862" s="53"/>
      <c r="B862" s="56"/>
      <c r="D862" s="56"/>
      <c r="M862" s="57"/>
      <c r="O862" s="58"/>
      <c r="T862" s="57"/>
      <c r="U862" s="54"/>
      <c r="W862" s="219"/>
      <c r="X862" s="219"/>
      <c r="Y862" s="219"/>
      <c r="Z862" s="219"/>
      <c r="AA862" s="219"/>
      <c r="AB862" s="219"/>
      <c r="AC862" s="219"/>
      <c r="AD862" s="6"/>
      <c r="AE862" s="219"/>
      <c r="AF862" s="219"/>
      <c r="AG862" s="219"/>
      <c r="AH862" s="6"/>
      <c r="AI862" s="219"/>
      <c r="AJ862" s="219"/>
      <c r="AL862" s="227"/>
      <c r="AM862" s="56"/>
      <c r="AN862" s="228"/>
    </row>
    <row r="863" spans="1:40" ht="15.75" customHeight="1">
      <c r="A863" s="53"/>
      <c r="B863" s="56"/>
      <c r="D863" s="56"/>
      <c r="M863" s="57"/>
      <c r="O863" s="58"/>
      <c r="T863" s="57"/>
      <c r="U863" s="54"/>
      <c r="W863" s="219"/>
      <c r="X863" s="219"/>
      <c r="Y863" s="219"/>
      <c r="Z863" s="219"/>
      <c r="AA863" s="219"/>
      <c r="AB863" s="219"/>
      <c r="AC863" s="219"/>
      <c r="AD863" s="6"/>
      <c r="AE863" s="219"/>
      <c r="AF863" s="219"/>
      <c r="AG863" s="219"/>
      <c r="AH863" s="6"/>
      <c r="AI863" s="219"/>
      <c r="AJ863" s="219"/>
      <c r="AL863" s="227"/>
      <c r="AM863" s="56"/>
      <c r="AN863" s="228"/>
    </row>
    <row r="864" spans="1:40" ht="15.75" customHeight="1">
      <c r="A864" s="53"/>
      <c r="B864" s="56"/>
      <c r="D864" s="56"/>
      <c r="M864" s="57"/>
      <c r="O864" s="58"/>
      <c r="T864" s="57"/>
      <c r="U864" s="54"/>
      <c r="W864" s="219"/>
      <c r="X864" s="219"/>
      <c r="Y864" s="219"/>
      <c r="Z864" s="219"/>
      <c r="AA864" s="219"/>
      <c r="AB864" s="219"/>
      <c r="AC864" s="219"/>
      <c r="AD864" s="6"/>
      <c r="AE864" s="219"/>
      <c r="AF864" s="219"/>
      <c r="AG864" s="219"/>
      <c r="AH864" s="6"/>
      <c r="AI864" s="219"/>
      <c r="AJ864" s="219"/>
      <c r="AL864" s="227"/>
      <c r="AM864" s="56"/>
      <c r="AN864" s="228"/>
    </row>
    <row r="865" spans="1:40" ht="15.75" customHeight="1">
      <c r="A865" s="53"/>
      <c r="B865" s="56"/>
      <c r="D865" s="56"/>
      <c r="M865" s="57"/>
      <c r="O865" s="58"/>
      <c r="T865" s="57"/>
      <c r="U865" s="54"/>
      <c r="W865" s="219"/>
      <c r="X865" s="219"/>
      <c r="Y865" s="219"/>
      <c r="Z865" s="219"/>
      <c r="AA865" s="219"/>
      <c r="AB865" s="219"/>
      <c r="AC865" s="219"/>
      <c r="AD865" s="6"/>
      <c r="AE865" s="219"/>
      <c r="AF865" s="219"/>
      <c r="AG865" s="219"/>
      <c r="AH865" s="6"/>
      <c r="AI865" s="219"/>
      <c r="AJ865" s="219"/>
      <c r="AL865" s="227"/>
      <c r="AM865" s="56"/>
      <c r="AN865" s="228"/>
    </row>
    <row r="866" spans="1:40" ht="15.75" customHeight="1">
      <c r="A866" s="53"/>
      <c r="B866" s="56"/>
      <c r="D866" s="56"/>
      <c r="M866" s="57"/>
      <c r="O866" s="58"/>
      <c r="T866" s="57"/>
      <c r="U866" s="54"/>
      <c r="W866" s="219"/>
      <c r="X866" s="219"/>
      <c r="Y866" s="219"/>
      <c r="Z866" s="219"/>
      <c r="AA866" s="219"/>
      <c r="AB866" s="219"/>
      <c r="AC866" s="219"/>
      <c r="AD866" s="6"/>
      <c r="AE866" s="219"/>
      <c r="AF866" s="219"/>
      <c r="AG866" s="219"/>
      <c r="AH866" s="6"/>
      <c r="AI866" s="219"/>
      <c r="AJ866" s="219"/>
      <c r="AL866" s="227"/>
      <c r="AM866" s="56"/>
      <c r="AN866" s="228"/>
    </row>
    <row r="867" spans="1:40" ht="15.75" customHeight="1">
      <c r="A867" s="53"/>
      <c r="B867" s="56"/>
      <c r="D867" s="56"/>
      <c r="M867" s="57"/>
      <c r="O867" s="58"/>
      <c r="T867" s="57"/>
      <c r="U867" s="54"/>
      <c r="W867" s="219"/>
      <c r="X867" s="219"/>
      <c r="Y867" s="219"/>
      <c r="Z867" s="219"/>
      <c r="AA867" s="219"/>
      <c r="AB867" s="219"/>
      <c r="AC867" s="219"/>
      <c r="AD867" s="6"/>
      <c r="AE867" s="219"/>
      <c r="AF867" s="219"/>
      <c r="AG867" s="219"/>
      <c r="AH867" s="6"/>
      <c r="AI867" s="219"/>
      <c r="AJ867" s="219"/>
      <c r="AL867" s="227"/>
      <c r="AM867" s="56"/>
      <c r="AN867" s="228"/>
    </row>
    <row r="868" spans="1:40" ht="15.75" customHeight="1">
      <c r="A868" s="53"/>
      <c r="B868" s="56"/>
      <c r="D868" s="56"/>
      <c r="M868" s="57"/>
      <c r="O868" s="58"/>
      <c r="T868" s="57"/>
      <c r="U868" s="54"/>
      <c r="W868" s="219"/>
      <c r="X868" s="219"/>
      <c r="Y868" s="219"/>
      <c r="Z868" s="219"/>
      <c r="AA868" s="219"/>
      <c r="AB868" s="219"/>
      <c r="AC868" s="219"/>
      <c r="AD868" s="6"/>
      <c r="AE868" s="219"/>
      <c r="AF868" s="219"/>
      <c r="AG868" s="219"/>
      <c r="AH868" s="6"/>
      <c r="AI868" s="219"/>
      <c r="AJ868" s="219"/>
      <c r="AL868" s="227"/>
      <c r="AM868" s="56"/>
      <c r="AN868" s="228"/>
    </row>
    <row r="869" spans="1:40" ht="15.75" customHeight="1">
      <c r="A869" s="53"/>
      <c r="B869" s="56"/>
      <c r="D869" s="56"/>
      <c r="M869" s="57"/>
      <c r="O869" s="58"/>
      <c r="T869" s="57"/>
      <c r="U869" s="54"/>
      <c r="W869" s="219"/>
      <c r="X869" s="219"/>
      <c r="Y869" s="219"/>
      <c r="Z869" s="219"/>
      <c r="AA869" s="219"/>
      <c r="AB869" s="219"/>
      <c r="AC869" s="219"/>
      <c r="AD869" s="6"/>
      <c r="AE869" s="219"/>
      <c r="AF869" s="219"/>
      <c r="AG869" s="219"/>
      <c r="AH869" s="6"/>
      <c r="AI869" s="219"/>
      <c r="AJ869" s="219"/>
      <c r="AL869" s="227"/>
      <c r="AM869" s="56"/>
      <c r="AN869" s="228"/>
    </row>
    <row r="870" spans="1:40" ht="15.75" customHeight="1">
      <c r="A870" s="53"/>
      <c r="B870" s="56"/>
      <c r="D870" s="56"/>
      <c r="M870" s="57"/>
      <c r="O870" s="58"/>
      <c r="T870" s="57"/>
      <c r="U870" s="54"/>
      <c r="W870" s="219"/>
      <c r="X870" s="219"/>
      <c r="Y870" s="219"/>
      <c r="Z870" s="219"/>
      <c r="AA870" s="219"/>
      <c r="AB870" s="219"/>
      <c r="AC870" s="219"/>
      <c r="AD870" s="6"/>
      <c r="AE870" s="219"/>
      <c r="AF870" s="219"/>
      <c r="AG870" s="219"/>
      <c r="AH870" s="6"/>
      <c r="AI870" s="219"/>
      <c r="AJ870" s="219"/>
      <c r="AL870" s="227"/>
      <c r="AM870" s="56"/>
      <c r="AN870" s="228"/>
    </row>
    <row r="871" spans="1:40" ht="15.75" customHeight="1">
      <c r="A871" s="53"/>
      <c r="B871" s="56"/>
      <c r="D871" s="56"/>
      <c r="M871" s="57"/>
      <c r="O871" s="58"/>
      <c r="T871" s="57"/>
      <c r="U871" s="54"/>
      <c r="W871" s="219"/>
      <c r="X871" s="219"/>
      <c r="Y871" s="219"/>
      <c r="Z871" s="219"/>
      <c r="AA871" s="219"/>
      <c r="AB871" s="219"/>
      <c r="AC871" s="219"/>
      <c r="AD871" s="6"/>
      <c r="AE871" s="219"/>
      <c r="AF871" s="219"/>
      <c r="AG871" s="219"/>
      <c r="AH871" s="6"/>
      <c r="AI871" s="219"/>
      <c r="AJ871" s="219"/>
      <c r="AL871" s="227"/>
      <c r="AM871" s="56"/>
      <c r="AN871" s="228"/>
    </row>
    <row r="872" spans="1:40" ht="15.75" customHeight="1">
      <c r="A872" s="53"/>
      <c r="B872" s="56"/>
      <c r="D872" s="56"/>
      <c r="M872" s="57"/>
      <c r="O872" s="58"/>
      <c r="T872" s="57"/>
      <c r="U872" s="54"/>
      <c r="W872" s="219"/>
      <c r="X872" s="219"/>
      <c r="Y872" s="219"/>
      <c r="Z872" s="219"/>
      <c r="AA872" s="219"/>
      <c r="AB872" s="219"/>
      <c r="AC872" s="219"/>
      <c r="AD872" s="6"/>
      <c r="AE872" s="219"/>
      <c r="AF872" s="219"/>
      <c r="AG872" s="219"/>
      <c r="AH872" s="6"/>
      <c r="AI872" s="219"/>
      <c r="AJ872" s="219"/>
      <c r="AL872" s="227"/>
      <c r="AM872" s="56"/>
      <c r="AN872" s="228"/>
    </row>
    <row r="873" spans="1:40" ht="15.75" customHeight="1">
      <c r="A873" s="53"/>
      <c r="B873" s="56"/>
      <c r="D873" s="56"/>
      <c r="M873" s="57"/>
      <c r="O873" s="58"/>
      <c r="T873" s="57"/>
      <c r="U873" s="54"/>
      <c r="W873" s="219"/>
      <c r="X873" s="219"/>
      <c r="Y873" s="219"/>
      <c r="Z873" s="219"/>
      <c r="AA873" s="219"/>
      <c r="AB873" s="219"/>
      <c r="AC873" s="219"/>
      <c r="AD873" s="6"/>
      <c r="AE873" s="219"/>
      <c r="AF873" s="219"/>
      <c r="AG873" s="219"/>
      <c r="AH873" s="6"/>
      <c r="AI873" s="219"/>
      <c r="AJ873" s="219"/>
      <c r="AL873" s="227"/>
      <c r="AM873" s="56"/>
      <c r="AN873" s="228"/>
    </row>
    <row r="874" spans="1:40" ht="15.75" customHeight="1">
      <c r="A874" s="53"/>
      <c r="B874" s="56"/>
      <c r="D874" s="56"/>
      <c r="M874" s="57"/>
      <c r="O874" s="58"/>
      <c r="T874" s="57"/>
      <c r="U874" s="54"/>
      <c r="W874" s="219"/>
      <c r="X874" s="219"/>
      <c r="Y874" s="219"/>
      <c r="Z874" s="219"/>
      <c r="AA874" s="219"/>
      <c r="AB874" s="219"/>
      <c r="AC874" s="219"/>
      <c r="AD874" s="6"/>
      <c r="AE874" s="219"/>
      <c r="AF874" s="219"/>
      <c r="AG874" s="219"/>
      <c r="AH874" s="6"/>
      <c r="AI874" s="219"/>
      <c r="AJ874" s="219"/>
      <c r="AL874" s="227"/>
      <c r="AM874" s="56"/>
      <c r="AN874" s="228"/>
    </row>
    <row r="875" spans="1:40" ht="15.75" customHeight="1">
      <c r="A875" s="53"/>
      <c r="B875" s="56"/>
      <c r="D875" s="56"/>
      <c r="M875" s="57"/>
      <c r="O875" s="58"/>
      <c r="T875" s="57"/>
      <c r="U875" s="54"/>
      <c r="W875" s="219"/>
      <c r="X875" s="219"/>
      <c r="Y875" s="219"/>
      <c r="Z875" s="219"/>
      <c r="AA875" s="219"/>
      <c r="AB875" s="219"/>
      <c r="AC875" s="219"/>
      <c r="AD875" s="6"/>
      <c r="AE875" s="219"/>
      <c r="AF875" s="219"/>
      <c r="AG875" s="219"/>
      <c r="AH875" s="6"/>
      <c r="AI875" s="219"/>
      <c r="AJ875" s="219"/>
      <c r="AL875" s="227"/>
      <c r="AM875" s="56"/>
      <c r="AN875" s="228"/>
    </row>
    <row r="876" spans="1:40" ht="15.75" customHeight="1">
      <c r="A876" s="53"/>
      <c r="B876" s="56"/>
      <c r="D876" s="56"/>
      <c r="M876" s="57"/>
      <c r="O876" s="58"/>
      <c r="T876" s="57"/>
      <c r="U876" s="54"/>
      <c r="W876" s="219"/>
      <c r="X876" s="219"/>
      <c r="Y876" s="219"/>
      <c r="Z876" s="219"/>
      <c r="AA876" s="219"/>
      <c r="AB876" s="219"/>
      <c r="AC876" s="219"/>
      <c r="AD876" s="6"/>
      <c r="AE876" s="219"/>
      <c r="AF876" s="219"/>
      <c r="AG876" s="219"/>
      <c r="AH876" s="6"/>
      <c r="AI876" s="219"/>
      <c r="AJ876" s="219"/>
      <c r="AL876" s="227"/>
      <c r="AM876" s="56"/>
      <c r="AN876" s="228"/>
    </row>
    <row r="877" spans="1:40" ht="15.75" customHeight="1">
      <c r="A877" s="53"/>
      <c r="B877" s="56"/>
      <c r="D877" s="56"/>
      <c r="M877" s="57"/>
      <c r="O877" s="58"/>
      <c r="T877" s="57"/>
      <c r="U877" s="54"/>
      <c r="W877" s="219"/>
      <c r="X877" s="219"/>
      <c r="Y877" s="219"/>
      <c r="Z877" s="219"/>
      <c r="AA877" s="219"/>
      <c r="AB877" s="219"/>
      <c r="AC877" s="219"/>
      <c r="AD877" s="6"/>
      <c r="AE877" s="219"/>
      <c r="AF877" s="219"/>
      <c r="AG877" s="219"/>
      <c r="AH877" s="6"/>
      <c r="AI877" s="219"/>
      <c r="AJ877" s="219"/>
      <c r="AL877" s="227"/>
      <c r="AM877" s="56"/>
      <c r="AN877" s="228"/>
    </row>
    <row r="878" spans="1:40" ht="15.75" customHeight="1">
      <c r="A878" s="53"/>
      <c r="B878" s="56"/>
      <c r="D878" s="56"/>
      <c r="M878" s="57"/>
      <c r="O878" s="58"/>
      <c r="T878" s="57"/>
      <c r="U878" s="54"/>
      <c r="W878" s="219"/>
      <c r="X878" s="219"/>
      <c r="Y878" s="219"/>
      <c r="Z878" s="219"/>
      <c r="AA878" s="219"/>
      <c r="AB878" s="219"/>
      <c r="AC878" s="219"/>
      <c r="AD878" s="6"/>
      <c r="AE878" s="219"/>
      <c r="AF878" s="219"/>
      <c r="AG878" s="219"/>
      <c r="AH878" s="6"/>
      <c r="AI878" s="219"/>
      <c r="AJ878" s="219"/>
      <c r="AL878" s="227"/>
      <c r="AM878" s="56"/>
      <c r="AN878" s="228"/>
    </row>
    <row r="879" spans="1:40" ht="15.75" customHeight="1">
      <c r="A879" s="53"/>
      <c r="B879" s="56"/>
      <c r="D879" s="56"/>
      <c r="M879" s="57"/>
      <c r="O879" s="58"/>
      <c r="T879" s="57"/>
      <c r="U879" s="54"/>
      <c r="W879" s="219"/>
      <c r="X879" s="219"/>
      <c r="Y879" s="219"/>
      <c r="Z879" s="219"/>
      <c r="AA879" s="219"/>
      <c r="AB879" s="219"/>
      <c r="AC879" s="219"/>
      <c r="AD879" s="6"/>
      <c r="AE879" s="219"/>
      <c r="AF879" s="219"/>
      <c r="AG879" s="219"/>
      <c r="AH879" s="6"/>
      <c r="AI879" s="219"/>
      <c r="AJ879" s="219"/>
      <c r="AL879" s="227"/>
      <c r="AM879" s="56"/>
      <c r="AN879" s="228"/>
    </row>
    <row r="880" spans="1:40" ht="15.75" customHeight="1">
      <c r="A880" s="53"/>
      <c r="B880" s="56"/>
      <c r="D880" s="56"/>
      <c r="M880" s="57"/>
      <c r="O880" s="58"/>
      <c r="T880" s="57"/>
      <c r="U880" s="54"/>
      <c r="W880" s="219"/>
      <c r="X880" s="219"/>
      <c r="Y880" s="219"/>
      <c r="Z880" s="219"/>
      <c r="AA880" s="219"/>
      <c r="AB880" s="219"/>
      <c r="AC880" s="219"/>
      <c r="AD880" s="6"/>
      <c r="AE880" s="219"/>
      <c r="AF880" s="219"/>
      <c r="AG880" s="219"/>
      <c r="AH880" s="6"/>
      <c r="AI880" s="219"/>
      <c r="AJ880" s="219"/>
      <c r="AL880" s="227"/>
      <c r="AM880" s="56"/>
      <c r="AN880" s="228"/>
    </row>
    <row r="881" spans="1:40" ht="15.75" customHeight="1">
      <c r="A881" s="53"/>
      <c r="B881" s="56"/>
      <c r="D881" s="56"/>
      <c r="M881" s="57"/>
      <c r="O881" s="58"/>
      <c r="T881" s="57"/>
      <c r="U881" s="54"/>
      <c r="W881" s="219"/>
      <c r="X881" s="219"/>
      <c r="Y881" s="219"/>
      <c r="Z881" s="219"/>
      <c r="AA881" s="219"/>
      <c r="AB881" s="219"/>
      <c r="AC881" s="219"/>
      <c r="AD881" s="6"/>
      <c r="AE881" s="219"/>
      <c r="AF881" s="219"/>
      <c r="AG881" s="219"/>
      <c r="AH881" s="6"/>
      <c r="AI881" s="219"/>
      <c r="AJ881" s="219"/>
      <c r="AL881" s="227"/>
      <c r="AM881" s="56"/>
      <c r="AN881" s="228"/>
    </row>
    <row r="882" spans="1:40" ht="15.75" customHeight="1">
      <c r="A882" s="53"/>
      <c r="B882" s="56"/>
      <c r="D882" s="56"/>
      <c r="M882" s="57"/>
      <c r="O882" s="58"/>
      <c r="T882" s="57"/>
      <c r="U882" s="54"/>
      <c r="W882" s="219"/>
      <c r="X882" s="219"/>
      <c r="Y882" s="219"/>
      <c r="Z882" s="219"/>
      <c r="AA882" s="219"/>
      <c r="AB882" s="219"/>
      <c r="AC882" s="219"/>
      <c r="AD882" s="6"/>
      <c r="AE882" s="219"/>
      <c r="AF882" s="219"/>
      <c r="AG882" s="219"/>
      <c r="AH882" s="6"/>
      <c r="AI882" s="219"/>
      <c r="AJ882" s="219"/>
      <c r="AL882" s="227"/>
      <c r="AM882" s="56"/>
      <c r="AN882" s="228"/>
    </row>
    <row r="883" spans="1:40" ht="15.75" customHeight="1">
      <c r="A883" s="53"/>
      <c r="B883" s="56"/>
      <c r="D883" s="56"/>
      <c r="M883" s="57"/>
      <c r="O883" s="58"/>
      <c r="T883" s="57"/>
      <c r="U883" s="54"/>
      <c r="W883" s="219"/>
      <c r="X883" s="219"/>
      <c r="Y883" s="219"/>
      <c r="Z883" s="219"/>
      <c r="AA883" s="219"/>
      <c r="AB883" s="219"/>
      <c r="AC883" s="219"/>
      <c r="AD883" s="6"/>
      <c r="AE883" s="219"/>
      <c r="AF883" s="219"/>
      <c r="AG883" s="219"/>
      <c r="AH883" s="6"/>
      <c r="AI883" s="219"/>
      <c r="AJ883" s="219"/>
      <c r="AL883" s="227"/>
      <c r="AM883" s="56"/>
      <c r="AN883" s="228"/>
    </row>
    <row r="884" spans="1:40" ht="15.75" customHeight="1">
      <c r="A884" s="53"/>
      <c r="B884" s="56"/>
      <c r="D884" s="56"/>
      <c r="M884" s="57"/>
      <c r="O884" s="58"/>
      <c r="T884" s="57"/>
      <c r="U884" s="54"/>
      <c r="W884" s="219"/>
      <c r="X884" s="219"/>
      <c r="Y884" s="219"/>
      <c r="Z884" s="219"/>
      <c r="AA884" s="219"/>
      <c r="AB884" s="219"/>
      <c r="AC884" s="219"/>
      <c r="AD884" s="6"/>
      <c r="AE884" s="219"/>
      <c r="AF884" s="219"/>
      <c r="AG884" s="219"/>
      <c r="AH884" s="6"/>
      <c r="AI884" s="219"/>
      <c r="AJ884" s="219"/>
      <c r="AL884" s="227"/>
      <c r="AM884" s="56"/>
      <c r="AN884" s="228"/>
    </row>
    <row r="885" spans="1:40" ht="15.75" customHeight="1">
      <c r="A885" s="53"/>
      <c r="B885" s="56"/>
      <c r="D885" s="56"/>
      <c r="M885" s="57"/>
      <c r="O885" s="58"/>
      <c r="T885" s="57"/>
      <c r="U885" s="54"/>
      <c r="W885" s="219"/>
      <c r="X885" s="219"/>
      <c r="Y885" s="219"/>
      <c r="Z885" s="219"/>
      <c r="AA885" s="219"/>
      <c r="AB885" s="219"/>
      <c r="AC885" s="219"/>
      <c r="AD885" s="6"/>
      <c r="AE885" s="219"/>
      <c r="AF885" s="219"/>
      <c r="AG885" s="219"/>
      <c r="AH885" s="6"/>
      <c r="AI885" s="219"/>
      <c r="AJ885" s="219"/>
      <c r="AL885" s="227"/>
      <c r="AM885" s="56"/>
      <c r="AN885" s="228"/>
    </row>
    <row r="886" spans="1:40" ht="15.75" customHeight="1">
      <c r="A886" s="53"/>
      <c r="B886" s="56"/>
      <c r="D886" s="56"/>
      <c r="M886" s="57"/>
      <c r="O886" s="58"/>
      <c r="T886" s="57"/>
      <c r="U886" s="54"/>
      <c r="W886" s="219"/>
      <c r="X886" s="219"/>
      <c r="Y886" s="219"/>
      <c r="Z886" s="219"/>
      <c r="AA886" s="219"/>
      <c r="AB886" s="219"/>
      <c r="AC886" s="219"/>
      <c r="AD886" s="6"/>
      <c r="AE886" s="219"/>
      <c r="AF886" s="219"/>
      <c r="AG886" s="219"/>
      <c r="AH886" s="6"/>
      <c r="AI886" s="219"/>
      <c r="AJ886" s="219"/>
      <c r="AL886" s="227"/>
      <c r="AM886" s="56"/>
      <c r="AN886" s="228"/>
    </row>
    <row r="887" spans="1:40" ht="15.75" customHeight="1">
      <c r="A887" s="53"/>
      <c r="B887" s="56"/>
      <c r="D887" s="56"/>
      <c r="M887" s="57"/>
      <c r="O887" s="58"/>
      <c r="T887" s="57"/>
      <c r="U887" s="54"/>
      <c r="W887" s="219"/>
      <c r="X887" s="219"/>
      <c r="Y887" s="219"/>
      <c r="Z887" s="219"/>
      <c r="AA887" s="219"/>
      <c r="AB887" s="219"/>
      <c r="AC887" s="219"/>
      <c r="AD887" s="6"/>
      <c r="AE887" s="219"/>
      <c r="AF887" s="219"/>
      <c r="AG887" s="219"/>
      <c r="AH887" s="6"/>
      <c r="AI887" s="219"/>
      <c r="AJ887" s="219"/>
      <c r="AL887" s="227"/>
      <c r="AM887" s="56"/>
      <c r="AN887" s="228"/>
    </row>
    <row r="888" spans="1:40" ht="15.75" customHeight="1">
      <c r="A888" s="53"/>
      <c r="B888" s="56"/>
      <c r="D888" s="56"/>
      <c r="M888" s="57"/>
      <c r="O888" s="58"/>
      <c r="T888" s="57"/>
      <c r="U888" s="54"/>
      <c r="W888" s="219"/>
      <c r="X888" s="219"/>
      <c r="Y888" s="219"/>
      <c r="Z888" s="219"/>
      <c r="AA888" s="219"/>
      <c r="AB888" s="219"/>
      <c r="AC888" s="219"/>
      <c r="AD888" s="6"/>
      <c r="AE888" s="219"/>
      <c r="AF888" s="219"/>
      <c r="AG888" s="219"/>
      <c r="AH888" s="6"/>
      <c r="AI888" s="219"/>
      <c r="AJ888" s="219"/>
      <c r="AL888" s="227"/>
      <c r="AM888" s="56"/>
      <c r="AN888" s="228"/>
    </row>
    <row r="889" spans="1:40" ht="15.75" customHeight="1">
      <c r="A889" s="53"/>
      <c r="B889" s="56"/>
      <c r="D889" s="56"/>
      <c r="M889" s="57"/>
      <c r="O889" s="58"/>
      <c r="T889" s="57"/>
      <c r="U889" s="54"/>
      <c r="W889" s="219"/>
      <c r="X889" s="219"/>
      <c r="Y889" s="219"/>
      <c r="Z889" s="219"/>
      <c r="AA889" s="219"/>
      <c r="AB889" s="219"/>
      <c r="AC889" s="219"/>
      <c r="AD889" s="6"/>
      <c r="AE889" s="219"/>
      <c r="AF889" s="219"/>
      <c r="AG889" s="219"/>
      <c r="AH889" s="6"/>
      <c r="AI889" s="219"/>
      <c r="AJ889" s="219"/>
      <c r="AL889" s="227"/>
      <c r="AM889" s="56"/>
      <c r="AN889" s="228"/>
    </row>
    <row r="890" spans="1:40" ht="15.75" customHeight="1">
      <c r="A890" s="53"/>
      <c r="B890" s="56"/>
      <c r="D890" s="56"/>
      <c r="M890" s="57"/>
      <c r="O890" s="58"/>
      <c r="T890" s="57"/>
      <c r="U890" s="54"/>
      <c r="W890" s="219"/>
      <c r="X890" s="219"/>
      <c r="Y890" s="219"/>
      <c r="Z890" s="219"/>
      <c r="AA890" s="219"/>
      <c r="AB890" s="219"/>
      <c r="AC890" s="219"/>
      <c r="AD890" s="6"/>
      <c r="AE890" s="219"/>
      <c r="AF890" s="219"/>
      <c r="AG890" s="219"/>
      <c r="AH890" s="6"/>
      <c r="AI890" s="219"/>
      <c r="AJ890" s="219"/>
      <c r="AL890" s="227"/>
      <c r="AM890" s="56"/>
      <c r="AN890" s="228"/>
    </row>
    <row r="891" spans="1:40" ht="15.75" customHeight="1">
      <c r="A891" s="53"/>
      <c r="B891" s="56"/>
      <c r="D891" s="56"/>
      <c r="M891" s="57"/>
      <c r="O891" s="58"/>
      <c r="T891" s="57"/>
      <c r="U891" s="54"/>
      <c r="W891" s="219"/>
      <c r="X891" s="219"/>
      <c r="Y891" s="219"/>
      <c r="Z891" s="219"/>
      <c r="AA891" s="219"/>
      <c r="AB891" s="219"/>
      <c r="AC891" s="219"/>
      <c r="AD891" s="6"/>
      <c r="AE891" s="219"/>
      <c r="AF891" s="219"/>
      <c r="AG891" s="219"/>
      <c r="AH891" s="6"/>
      <c r="AI891" s="219"/>
      <c r="AJ891" s="219"/>
      <c r="AL891" s="227"/>
      <c r="AM891" s="56"/>
      <c r="AN891" s="228"/>
    </row>
    <row r="892" spans="1:40" ht="15.75" customHeight="1">
      <c r="A892" s="53"/>
      <c r="B892" s="56"/>
      <c r="D892" s="56"/>
      <c r="M892" s="57"/>
      <c r="O892" s="58"/>
      <c r="T892" s="57"/>
      <c r="U892" s="54"/>
      <c r="W892" s="219"/>
      <c r="X892" s="219"/>
      <c r="Y892" s="219"/>
      <c r="Z892" s="219"/>
      <c r="AA892" s="219"/>
      <c r="AB892" s="219"/>
      <c r="AC892" s="219"/>
      <c r="AD892" s="6"/>
      <c r="AE892" s="219"/>
      <c r="AF892" s="219"/>
      <c r="AG892" s="219"/>
      <c r="AH892" s="6"/>
      <c r="AI892" s="219"/>
      <c r="AJ892" s="219"/>
      <c r="AL892" s="227"/>
      <c r="AM892" s="56"/>
      <c r="AN892" s="228"/>
    </row>
    <row r="893" spans="1:40" ht="15.75" customHeight="1">
      <c r="A893" s="53"/>
      <c r="B893" s="56"/>
      <c r="D893" s="56"/>
      <c r="M893" s="57"/>
      <c r="O893" s="58"/>
      <c r="T893" s="57"/>
      <c r="U893" s="54"/>
      <c r="W893" s="219"/>
      <c r="X893" s="219"/>
      <c r="Y893" s="219"/>
      <c r="Z893" s="219"/>
      <c r="AA893" s="219"/>
      <c r="AB893" s="219"/>
      <c r="AC893" s="219"/>
      <c r="AD893" s="6"/>
      <c r="AE893" s="219"/>
      <c r="AF893" s="219"/>
      <c r="AG893" s="219"/>
      <c r="AH893" s="6"/>
      <c r="AI893" s="219"/>
      <c r="AJ893" s="219"/>
      <c r="AL893" s="227"/>
      <c r="AM893" s="56"/>
      <c r="AN893" s="228"/>
    </row>
    <row r="894" spans="1:40" ht="15.75" customHeight="1">
      <c r="A894" s="53"/>
      <c r="B894" s="56"/>
      <c r="D894" s="56"/>
      <c r="M894" s="57"/>
      <c r="O894" s="58"/>
      <c r="T894" s="57"/>
      <c r="U894" s="54"/>
      <c r="W894" s="219"/>
      <c r="X894" s="219"/>
      <c r="Y894" s="219"/>
      <c r="Z894" s="219"/>
      <c r="AA894" s="219"/>
      <c r="AB894" s="219"/>
      <c r="AC894" s="219"/>
      <c r="AD894" s="6"/>
      <c r="AE894" s="219"/>
      <c r="AF894" s="219"/>
      <c r="AG894" s="219"/>
      <c r="AH894" s="6"/>
      <c r="AI894" s="219"/>
      <c r="AJ894" s="219"/>
      <c r="AL894" s="227"/>
      <c r="AM894" s="56"/>
      <c r="AN894" s="228"/>
    </row>
    <row r="895" spans="1:40" ht="15.75" customHeight="1">
      <c r="A895" s="53"/>
      <c r="B895" s="56"/>
      <c r="D895" s="56"/>
      <c r="M895" s="57"/>
      <c r="O895" s="58"/>
      <c r="T895" s="57"/>
      <c r="U895" s="54"/>
      <c r="W895" s="219"/>
      <c r="X895" s="219"/>
      <c r="Y895" s="219"/>
      <c r="Z895" s="219"/>
      <c r="AA895" s="219"/>
      <c r="AB895" s="219"/>
      <c r="AC895" s="219"/>
      <c r="AD895" s="6"/>
      <c r="AE895" s="219"/>
      <c r="AF895" s="219"/>
      <c r="AG895" s="219"/>
      <c r="AH895" s="6"/>
      <c r="AI895" s="219"/>
      <c r="AJ895" s="219"/>
      <c r="AL895" s="227"/>
      <c r="AM895" s="56"/>
      <c r="AN895" s="228"/>
    </row>
    <row r="896" spans="1:40" ht="15.75" customHeight="1">
      <c r="A896" s="53"/>
      <c r="B896" s="56"/>
      <c r="D896" s="56"/>
      <c r="M896" s="57"/>
      <c r="O896" s="58"/>
      <c r="T896" s="57"/>
      <c r="U896" s="54"/>
      <c r="W896" s="219"/>
      <c r="X896" s="219"/>
      <c r="Y896" s="219"/>
      <c r="Z896" s="219"/>
      <c r="AA896" s="219"/>
      <c r="AB896" s="219"/>
      <c r="AC896" s="219"/>
      <c r="AD896" s="6"/>
      <c r="AE896" s="219"/>
      <c r="AF896" s="219"/>
      <c r="AG896" s="219"/>
      <c r="AH896" s="6"/>
      <c r="AI896" s="219"/>
      <c r="AJ896" s="219"/>
      <c r="AL896" s="227"/>
      <c r="AM896" s="56"/>
      <c r="AN896" s="228"/>
    </row>
    <row r="897" spans="1:40" ht="15.75" customHeight="1">
      <c r="A897" s="53"/>
      <c r="B897" s="56"/>
      <c r="D897" s="56"/>
      <c r="M897" s="57"/>
      <c r="O897" s="58"/>
      <c r="T897" s="57"/>
      <c r="U897" s="54"/>
      <c r="W897" s="219"/>
      <c r="X897" s="219"/>
      <c r="Y897" s="219"/>
      <c r="Z897" s="219"/>
      <c r="AA897" s="219"/>
      <c r="AB897" s="219"/>
      <c r="AC897" s="219"/>
      <c r="AD897" s="6"/>
      <c r="AE897" s="219"/>
      <c r="AF897" s="219"/>
      <c r="AG897" s="219"/>
      <c r="AH897" s="6"/>
      <c r="AI897" s="219"/>
      <c r="AJ897" s="219"/>
      <c r="AL897" s="227"/>
      <c r="AM897" s="56"/>
      <c r="AN897" s="228"/>
    </row>
    <row r="898" spans="1:40" ht="15.75" customHeight="1">
      <c r="A898" s="53"/>
      <c r="B898" s="56"/>
      <c r="D898" s="56"/>
      <c r="M898" s="57"/>
      <c r="O898" s="58"/>
      <c r="T898" s="57"/>
      <c r="U898" s="54"/>
      <c r="W898" s="219"/>
      <c r="X898" s="219"/>
      <c r="Y898" s="219"/>
      <c r="Z898" s="219"/>
      <c r="AA898" s="219"/>
      <c r="AB898" s="219"/>
      <c r="AC898" s="219"/>
      <c r="AD898" s="6"/>
      <c r="AE898" s="219"/>
      <c r="AF898" s="219"/>
      <c r="AG898" s="219"/>
      <c r="AH898" s="6"/>
      <c r="AI898" s="219"/>
      <c r="AJ898" s="219"/>
      <c r="AL898" s="227"/>
      <c r="AM898" s="56"/>
      <c r="AN898" s="228"/>
    </row>
    <row r="899" spans="1:40" ht="15.75" customHeight="1">
      <c r="A899" s="53"/>
      <c r="B899" s="56"/>
      <c r="D899" s="56"/>
      <c r="M899" s="57"/>
      <c r="O899" s="58"/>
      <c r="T899" s="57"/>
      <c r="U899" s="54"/>
      <c r="W899" s="219"/>
      <c r="X899" s="219"/>
      <c r="Y899" s="219"/>
      <c r="Z899" s="219"/>
      <c r="AA899" s="219"/>
      <c r="AB899" s="219"/>
      <c r="AC899" s="219"/>
      <c r="AD899" s="6"/>
      <c r="AE899" s="219"/>
      <c r="AF899" s="219"/>
      <c r="AG899" s="219"/>
      <c r="AH899" s="6"/>
      <c r="AI899" s="219"/>
      <c r="AJ899" s="219"/>
      <c r="AL899" s="227"/>
      <c r="AM899" s="56"/>
      <c r="AN899" s="228"/>
    </row>
    <row r="900" spans="1:40" ht="15.75" customHeight="1">
      <c r="A900" s="53"/>
      <c r="B900" s="56"/>
      <c r="D900" s="56"/>
      <c r="M900" s="57"/>
      <c r="O900" s="58"/>
      <c r="T900" s="57"/>
      <c r="U900" s="54"/>
      <c r="W900" s="219"/>
      <c r="X900" s="219"/>
      <c r="Y900" s="219"/>
      <c r="Z900" s="219"/>
      <c r="AA900" s="219"/>
      <c r="AB900" s="219"/>
      <c r="AC900" s="219"/>
      <c r="AD900" s="6"/>
      <c r="AE900" s="219"/>
      <c r="AF900" s="219"/>
      <c r="AG900" s="219"/>
      <c r="AH900" s="6"/>
      <c r="AI900" s="219"/>
      <c r="AJ900" s="219"/>
      <c r="AL900" s="227"/>
      <c r="AM900" s="56"/>
      <c r="AN900" s="228"/>
    </row>
    <row r="901" spans="1:40" ht="15.75" customHeight="1">
      <c r="A901" s="53"/>
      <c r="B901" s="56"/>
      <c r="D901" s="56"/>
      <c r="M901" s="57"/>
      <c r="O901" s="58"/>
      <c r="T901" s="57"/>
      <c r="U901" s="54"/>
      <c r="W901" s="219"/>
      <c r="X901" s="219"/>
      <c r="Y901" s="219"/>
      <c r="Z901" s="219"/>
      <c r="AA901" s="219"/>
      <c r="AB901" s="219"/>
      <c r="AC901" s="219"/>
      <c r="AD901" s="6"/>
      <c r="AE901" s="219"/>
      <c r="AF901" s="219"/>
      <c r="AG901" s="219"/>
      <c r="AH901" s="6"/>
      <c r="AI901" s="219"/>
      <c r="AJ901" s="219"/>
      <c r="AL901" s="227"/>
      <c r="AM901" s="56"/>
      <c r="AN901" s="228"/>
    </row>
    <row r="902" spans="1:40" ht="15.75" customHeight="1">
      <c r="A902" s="53"/>
      <c r="B902" s="56"/>
      <c r="D902" s="56"/>
      <c r="M902" s="57"/>
      <c r="O902" s="58"/>
      <c r="T902" s="57"/>
      <c r="U902" s="54"/>
      <c r="W902" s="219"/>
      <c r="X902" s="219"/>
      <c r="Y902" s="219"/>
      <c r="Z902" s="219"/>
      <c r="AA902" s="219"/>
      <c r="AB902" s="219"/>
      <c r="AC902" s="219"/>
      <c r="AD902" s="6"/>
      <c r="AE902" s="219"/>
      <c r="AF902" s="219"/>
      <c r="AG902" s="219"/>
      <c r="AH902" s="6"/>
      <c r="AI902" s="219"/>
      <c r="AJ902" s="219"/>
      <c r="AL902" s="227"/>
      <c r="AM902" s="56"/>
      <c r="AN902" s="228"/>
    </row>
    <row r="903" spans="1:40" ht="15.75" customHeight="1">
      <c r="A903" s="53"/>
      <c r="B903" s="56"/>
      <c r="D903" s="56"/>
      <c r="M903" s="57"/>
      <c r="O903" s="58"/>
      <c r="T903" s="57"/>
      <c r="U903" s="54"/>
      <c r="W903" s="219"/>
      <c r="X903" s="219"/>
      <c r="Y903" s="219"/>
      <c r="Z903" s="219"/>
      <c r="AA903" s="219"/>
      <c r="AB903" s="219"/>
      <c r="AC903" s="219"/>
      <c r="AD903" s="6"/>
      <c r="AE903" s="219"/>
      <c r="AF903" s="219"/>
      <c r="AG903" s="219"/>
      <c r="AH903" s="6"/>
      <c r="AI903" s="219"/>
      <c r="AJ903" s="219"/>
      <c r="AL903" s="227"/>
      <c r="AM903" s="56"/>
      <c r="AN903" s="228"/>
    </row>
    <row r="904" spans="1:40" ht="15.75" customHeight="1">
      <c r="A904" s="53"/>
      <c r="B904" s="56"/>
      <c r="D904" s="56"/>
      <c r="M904" s="57"/>
      <c r="O904" s="58"/>
      <c r="T904" s="57"/>
      <c r="U904" s="54"/>
      <c r="W904" s="219"/>
      <c r="X904" s="219"/>
      <c r="Y904" s="219"/>
      <c r="Z904" s="219"/>
      <c r="AA904" s="219"/>
      <c r="AB904" s="219"/>
      <c r="AC904" s="219"/>
      <c r="AD904" s="6"/>
      <c r="AE904" s="219"/>
      <c r="AF904" s="219"/>
      <c r="AG904" s="219"/>
      <c r="AH904" s="6"/>
      <c r="AI904" s="219"/>
      <c r="AJ904" s="219"/>
      <c r="AL904" s="227"/>
      <c r="AM904" s="56"/>
      <c r="AN904" s="228"/>
    </row>
    <row r="905" spans="1:40" ht="15.75" customHeight="1">
      <c r="A905" s="53"/>
      <c r="B905" s="56"/>
      <c r="D905" s="56"/>
      <c r="M905" s="57"/>
      <c r="O905" s="58"/>
      <c r="T905" s="57"/>
      <c r="U905" s="54"/>
      <c r="W905" s="219"/>
      <c r="X905" s="219"/>
      <c r="Y905" s="219"/>
      <c r="Z905" s="219"/>
      <c r="AA905" s="219"/>
      <c r="AB905" s="219"/>
      <c r="AC905" s="219"/>
      <c r="AD905" s="6"/>
      <c r="AE905" s="219"/>
      <c r="AF905" s="219"/>
      <c r="AG905" s="219"/>
      <c r="AH905" s="6"/>
      <c r="AI905" s="219"/>
      <c r="AJ905" s="219"/>
      <c r="AL905" s="227"/>
      <c r="AM905" s="56"/>
      <c r="AN905" s="228"/>
    </row>
    <row r="906" spans="1:40" ht="15.75" customHeight="1">
      <c r="A906" s="53"/>
      <c r="B906" s="56"/>
      <c r="D906" s="56"/>
      <c r="M906" s="57"/>
      <c r="O906" s="58"/>
      <c r="T906" s="57"/>
      <c r="U906" s="54"/>
      <c r="W906" s="219"/>
      <c r="X906" s="219"/>
      <c r="Y906" s="219"/>
      <c r="Z906" s="219"/>
      <c r="AA906" s="219"/>
      <c r="AB906" s="219"/>
      <c r="AC906" s="219"/>
      <c r="AD906" s="6"/>
      <c r="AE906" s="219"/>
      <c r="AF906" s="219"/>
      <c r="AG906" s="219"/>
      <c r="AH906" s="6"/>
      <c r="AI906" s="219"/>
      <c r="AJ906" s="219"/>
      <c r="AL906" s="227"/>
      <c r="AM906" s="56"/>
      <c r="AN906" s="228"/>
    </row>
    <row r="907" spans="1:40" ht="15.75" customHeight="1">
      <c r="A907" s="53"/>
      <c r="B907" s="56"/>
      <c r="D907" s="56"/>
      <c r="M907" s="57"/>
      <c r="O907" s="58"/>
      <c r="T907" s="57"/>
      <c r="U907" s="54"/>
      <c r="W907" s="219"/>
      <c r="X907" s="219"/>
      <c r="Y907" s="219"/>
      <c r="Z907" s="219"/>
      <c r="AA907" s="219"/>
      <c r="AB907" s="219"/>
      <c r="AC907" s="219"/>
      <c r="AD907" s="6"/>
      <c r="AE907" s="219"/>
      <c r="AF907" s="219"/>
      <c r="AG907" s="219"/>
      <c r="AH907" s="6"/>
      <c r="AI907" s="219"/>
      <c r="AJ907" s="219"/>
      <c r="AL907" s="227"/>
      <c r="AM907" s="56"/>
      <c r="AN907" s="228"/>
    </row>
    <row r="908" spans="1:40" ht="15.75" customHeight="1">
      <c r="A908" s="53"/>
      <c r="B908" s="56"/>
      <c r="D908" s="56"/>
      <c r="M908" s="57"/>
      <c r="O908" s="58"/>
      <c r="T908" s="57"/>
      <c r="U908" s="54"/>
      <c r="W908" s="219"/>
      <c r="X908" s="219"/>
      <c r="Y908" s="219"/>
      <c r="Z908" s="219"/>
      <c r="AA908" s="219"/>
      <c r="AB908" s="219"/>
      <c r="AC908" s="219"/>
      <c r="AD908" s="6"/>
      <c r="AE908" s="219"/>
      <c r="AF908" s="219"/>
      <c r="AG908" s="219"/>
      <c r="AH908" s="6"/>
      <c r="AI908" s="219"/>
      <c r="AJ908" s="219"/>
      <c r="AL908" s="227"/>
      <c r="AM908" s="56"/>
      <c r="AN908" s="228"/>
    </row>
    <row r="909" spans="1:40" ht="15.75" customHeight="1">
      <c r="A909" s="53"/>
      <c r="B909" s="56"/>
      <c r="D909" s="56"/>
      <c r="M909" s="57"/>
      <c r="O909" s="58"/>
      <c r="T909" s="57"/>
      <c r="U909" s="54"/>
      <c r="W909" s="219"/>
      <c r="X909" s="219"/>
      <c r="Y909" s="219"/>
      <c r="Z909" s="219"/>
      <c r="AA909" s="219"/>
      <c r="AB909" s="219"/>
      <c r="AC909" s="219"/>
      <c r="AD909" s="6"/>
      <c r="AE909" s="219"/>
      <c r="AF909" s="219"/>
      <c r="AG909" s="219"/>
      <c r="AH909" s="6"/>
      <c r="AI909" s="219"/>
      <c r="AJ909" s="219"/>
      <c r="AL909" s="227"/>
      <c r="AM909" s="56"/>
      <c r="AN909" s="228"/>
    </row>
    <row r="910" spans="1:40" ht="15.75" customHeight="1">
      <c r="A910" s="53"/>
      <c r="B910" s="56"/>
      <c r="D910" s="56"/>
      <c r="M910" s="57"/>
      <c r="O910" s="58"/>
      <c r="T910" s="57"/>
      <c r="U910" s="54"/>
      <c r="W910" s="219"/>
      <c r="X910" s="219"/>
      <c r="Y910" s="219"/>
      <c r="Z910" s="219"/>
      <c r="AA910" s="219"/>
      <c r="AB910" s="219"/>
      <c r="AC910" s="219"/>
      <c r="AD910" s="6"/>
      <c r="AE910" s="219"/>
      <c r="AF910" s="219"/>
      <c r="AG910" s="219"/>
      <c r="AH910" s="6"/>
      <c r="AI910" s="219"/>
      <c r="AJ910" s="219"/>
      <c r="AL910" s="227"/>
      <c r="AM910" s="56"/>
      <c r="AN910" s="228"/>
    </row>
    <row r="911" spans="1:40" ht="15.75" customHeight="1">
      <c r="A911" s="53"/>
      <c r="B911" s="56"/>
      <c r="D911" s="56"/>
      <c r="M911" s="57"/>
      <c r="O911" s="58"/>
      <c r="T911" s="57"/>
      <c r="U911" s="54"/>
      <c r="W911" s="219"/>
      <c r="X911" s="219"/>
      <c r="Y911" s="219"/>
      <c r="Z911" s="219"/>
      <c r="AA911" s="219"/>
      <c r="AB911" s="219"/>
      <c r="AC911" s="219"/>
      <c r="AD911" s="6"/>
      <c r="AE911" s="219"/>
      <c r="AF911" s="219"/>
      <c r="AG911" s="219"/>
      <c r="AH911" s="6"/>
      <c r="AI911" s="219"/>
      <c r="AJ911" s="219"/>
      <c r="AL911" s="227"/>
      <c r="AM911" s="56"/>
      <c r="AN911" s="228"/>
    </row>
    <row r="912" spans="1:40" ht="15.75" customHeight="1">
      <c r="A912" s="53"/>
      <c r="B912" s="56"/>
      <c r="D912" s="56"/>
      <c r="M912" s="57"/>
      <c r="O912" s="58"/>
      <c r="T912" s="57"/>
      <c r="U912" s="54"/>
      <c r="W912" s="219"/>
      <c r="X912" s="219"/>
      <c r="Y912" s="219"/>
      <c r="Z912" s="219"/>
      <c r="AA912" s="219"/>
      <c r="AB912" s="219"/>
      <c r="AC912" s="219"/>
      <c r="AD912" s="6"/>
      <c r="AE912" s="219"/>
      <c r="AF912" s="219"/>
      <c r="AG912" s="219"/>
      <c r="AH912" s="6"/>
      <c r="AI912" s="219"/>
      <c r="AJ912" s="219"/>
      <c r="AL912" s="227"/>
      <c r="AM912" s="56"/>
      <c r="AN912" s="228"/>
    </row>
    <row r="913" spans="1:40" ht="15.75" customHeight="1">
      <c r="A913" s="53"/>
      <c r="B913" s="56"/>
      <c r="D913" s="56"/>
      <c r="M913" s="57"/>
      <c r="O913" s="58"/>
      <c r="T913" s="57"/>
      <c r="U913" s="54"/>
      <c r="W913" s="219"/>
      <c r="X913" s="219"/>
      <c r="Y913" s="219"/>
      <c r="Z913" s="219"/>
      <c r="AA913" s="219"/>
      <c r="AB913" s="219"/>
      <c r="AC913" s="219"/>
      <c r="AD913" s="6"/>
      <c r="AE913" s="219"/>
      <c r="AF913" s="219"/>
      <c r="AG913" s="219"/>
      <c r="AH913" s="6"/>
      <c r="AI913" s="219"/>
      <c r="AJ913" s="219"/>
      <c r="AL913" s="227"/>
      <c r="AM913" s="56"/>
      <c r="AN913" s="228"/>
    </row>
    <row r="914" spans="1:40" ht="15.75" customHeight="1">
      <c r="A914" s="53"/>
      <c r="B914" s="56"/>
      <c r="D914" s="56"/>
      <c r="M914" s="57"/>
      <c r="O914" s="58"/>
      <c r="T914" s="57"/>
      <c r="U914" s="54"/>
      <c r="W914" s="219"/>
      <c r="X914" s="219"/>
      <c r="Y914" s="219"/>
      <c r="Z914" s="219"/>
      <c r="AA914" s="219"/>
      <c r="AB914" s="219"/>
      <c r="AC914" s="219"/>
      <c r="AD914" s="6"/>
      <c r="AE914" s="219"/>
      <c r="AF914" s="219"/>
      <c r="AG914" s="219"/>
      <c r="AH914" s="6"/>
      <c r="AI914" s="219"/>
      <c r="AJ914" s="219"/>
      <c r="AL914" s="227"/>
      <c r="AM914" s="56"/>
      <c r="AN914" s="228"/>
    </row>
    <row r="915" spans="1:40" ht="15.75" customHeight="1">
      <c r="A915" s="53"/>
      <c r="B915" s="56"/>
      <c r="D915" s="56"/>
      <c r="M915" s="57"/>
      <c r="O915" s="58"/>
      <c r="T915" s="57"/>
      <c r="U915" s="54"/>
      <c r="W915" s="219"/>
      <c r="X915" s="219"/>
      <c r="Y915" s="219"/>
      <c r="Z915" s="219"/>
      <c r="AA915" s="219"/>
      <c r="AB915" s="219"/>
      <c r="AC915" s="219"/>
      <c r="AD915" s="6"/>
      <c r="AE915" s="219"/>
      <c r="AF915" s="219"/>
      <c r="AG915" s="219"/>
      <c r="AH915" s="6"/>
      <c r="AI915" s="219"/>
      <c r="AJ915" s="219"/>
      <c r="AL915" s="227"/>
      <c r="AM915" s="56"/>
      <c r="AN915" s="228"/>
    </row>
    <row r="916" spans="1:40" ht="15.75" customHeight="1">
      <c r="A916" s="53"/>
      <c r="B916" s="56"/>
      <c r="D916" s="56"/>
      <c r="M916" s="57"/>
      <c r="O916" s="58"/>
      <c r="T916" s="57"/>
      <c r="U916" s="54"/>
      <c r="W916" s="219"/>
      <c r="X916" s="219"/>
      <c r="Y916" s="219"/>
      <c r="Z916" s="219"/>
      <c r="AA916" s="219"/>
      <c r="AB916" s="219"/>
      <c r="AC916" s="219"/>
      <c r="AD916" s="6"/>
      <c r="AE916" s="219"/>
      <c r="AF916" s="219"/>
      <c r="AG916" s="219"/>
      <c r="AH916" s="6"/>
      <c r="AI916" s="219"/>
      <c r="AJ916" s="219"/>
      <c r="AL916" s="227"/>
      <c r="AM916" s="56"/>
      <c r="AN916" s="228"/>
    </row>
    <row r="917" spans="1:40" ht="15.75" customHeight="1">
      <c r="A917" s="53"/>
      <c r="B917" s="56"/>
      <c r="D917" s="56"/>
      <c r="M917" s="57"/>
      <c r="O917" s="58"/>
      <c r="T917" s="57"/>
      <c r="U917" s="54"/>
      <c r="W917" s="219"/>
      <c r="X917" s="219"/>
      <c r="Y917" s="219"/>
      <c r="Z917" s="219"/>
      <c r="AA917" s="219"/>
      <c r="AB917" s="219"/>
      <c r="AC917" s="219"/>
      <c r="AD917" s="6"/>
      <c r="AE917" s="219"/>
      <c r="AF917" s="219"/>
      <c r="AG917" s="219"/>
      <c r="AH917" s="6"/>
      <c r="AI917" s="219"/>
      <c r="AJ917" s="219"/>
      <c r="AL917" s="227"/>
      <c r="AM917" s="56"/>
      <c r="AN917" s="228"/>
    </row>
    <row r="918" spans="1:40" ht="14.25">
      <c r="M918" s="57"/>
      <c r="T918" s="57"/>
      <c r="W918" s="219"/>
      <c r="X918" s="219"/>
      <c r="Y918" s="219"/>
      <c r="Z918" s="219"/>
      <c r="AA918" s="219"/>
      <c r="AB918" s="219"/>
      <c r="AC918" s="219"/>
      <c r="AD918" s="219"/>
      <c r="AE918" s="219"/>
      <c r="AF918" s="219"/>
      <c r="AG918" s="219"/>
      <c r="AH918" s="219"/>
      <c r="AI918" s="219"/>
      <c r="AJ918" s="219"/>
      <c r="AL918" s="229"/>
    </row>
    <row r="919" spans="1:40" ht="14.25">
      <c r="M919" s="57"/>
      <c r="T919" s="57"/>
      <c r="W919" s="219"/>
      <c r="X919" s="219"/>
      <c r="Y919" s="219"/>
      <c r="Z919" s="219"/>
      <c r="AA919" s="219"/>
      <c r="AB919" s="219"/>
      <c r="AC919" s="219"/>
      <c r="AD919" s="219"/>
      <c r="AE919" s="219"/>
      <c r="AF919" s="219"/>
      <c r="AG919" s="219"/>
      <c r="AH919" s="219"/>
      <c r="AI919" s="219"/>
      <c r="AJ919" s="219"/>
      <c r="AL919" s="229"/>
    </row>
    <row r="920" spans="1:40" ht="14.25">
      <c r="M920" s="57"/>
      <c r="T920" s="57"/>
      <c r="W920" s="219"/>
      <c r="X920" s="219"/>
      <c r="Y920" s="219"/>
      <c r="Z920" s="219"/>
      <c r="AA920" s="219"/>
      <c r="AB920" s="219"/>
      <c r="AC920" s="219"/>
      <c r="AD920" s="219"/>
      <c r="AE920" s="219"/>
      <c r="AF920" s="219"/>
      <c r="AG920" s="219"/>
      <c r="AH920" s="219"/>
      <c r="AI920" s="219"/>
      <c r="AJ920" s="219"/>
      <c r="AL920" s="229"/>
    </row>
    <row r="921" spans="1:40" ht="14.25">
      <c r="M921" s="57"/>
      <c r="T921" s="57"/>
      <c r="W921" s="219"/>
      <c r="X921" s="219"/>
      <c r="Y921" s="219"/>
      <c r="Z921" s="219"/>
      <c r="AA921" s="219"/>
      <c r="AB921" s="219"/>
      <c r="AC921" s="219"/>
      <c r="AD921" s="219"/>
      <c r="AE921" s="219"/>
      <c r="AF921" s="219"/>
      <c r="AG921" s="219"/>
      <c r="AH921" s="219"/>
      <c r="AI921" s="219"/>
      <c r="AJ921" s="219"/>
      <c r="AL921" s="229"/>
    </row>
    <row r="922" spans="1:40" ht="14.25">
      <c r="M922" s="57"/>
      <c r="T922" s="57"/>
      <c r="W922" s="219"/>
      <c r="X922" s="219"/>
      <c r="Y922" s="219"/>
      <c r="Z922" s="219"/>
      <c r="AA922" s="219"/>
      <c r="AB922" s="219"/>
      <c r="AC922" s="219"/>
      <c r="AD922" s="219"/>
      <c r="AE922" s="219"/>
      <c r="AF922" s="219"/>
      <c r="AG922" s="219"/>
      <c r="AH922" s="219"/>
      <c r="AI922" s="219"/>
      <c r="AJ922" s="219"/>
      <c r="AL922" s="229"/>
    </row>
    <row r="923" spans="1:40" ht="14.25">
      <c r="M923" s="57"/>
      <c r="T923" s="57"/>
      <c r="W923" s="219"/>
      <c r="X923" s="219"/>
      <c r="Y923" s="219"/>
      <c r="Z923" s="219"/>
      <c r="AA923" s="219"/>
      <c r="AB923" s="219"/>
      <c r="AC923" s="219"/>
      <c r="AD923" s="219"/>
      <c r="AE923" s="219"/>
      <c r="AF923" s="219"/>
      <c r="AG923" s="219"/>
      <c r="AH923" s="219"/>
      <c r="AI923" s="219"/>
      <c r="AJ923" s="219"/>
      <c r="AL923" s="229"/>
    </row>
    <row r="924" spans="1:40" ht="14.25">
      <c r="M924" s="57"/>
      <c r="T924" s="57"/>
      <c r="W924" s="219"/>
      <c r="X924" s="219"/>
      <c r="Y924" s="219"/>
      <c r="Z924" s="219"/>
      <c r="AA924" s="219"/>
      <c r="AB924" s="219"/>
      <c r="AC924" s="219"/>
      <c r="AD924" s="219"/>
      <c r="AE924" s="219"/>
      <c r="AF924" s="219"/>
      <c r="AG924" s="219"/>
      <c r="AH924" s="219"/>
      <c r="AI924" s="219"/>
      <c r="AJ924" s="219"/>
      <c r="AL924" s="229"/>
    </row>
    <row r="925" spans="1:40" ht="14.25">
      <c r="M925" s="57"/>
      <c r="T925" s="57"/>
      <c r="W925" s="219"/>
      <c r="X925" s="219"/>
      <c r="Y925" s="219"/>
      <c r="Z925" s="219"/>
      <c r="AA925" s="219"/>
      <c r="AB925" s="219"/>
      <c r="AC925" s="219"/>
      <c r="AD925" s="219"/>
      <c r="AE925" s="219"/>
      <c r="AF925" s="219"/>
      <c r="AG925" s="219"/>
      <c r="AH925" s="219"/>
      <c r="AI925" s="219"/>
      <c r="AJ925" s="219"/>
      <c r="AL925" s="229"/>
    </row>
    <row r="926" spans="1:40" ht="14.25">
      <c r="M926" s="57"/>
      <c r="T926" s="57"/>
      <c r="W926" s="219"/>
      <c r="X926" s="219"/>
      <c r="Y926" s="219"/>
      <c r="Z926" s="219"/>
      <c r="AA926" s="219"/>
      <c r="AB926" s="219"/>
      <c r="AC926" s="219"/>
      <c r="AD926" s="219"/>
      <c r="AE926" s="219"/>
      <c r="AF926" s="219"/>
      <c r="AG926" s="219"/>
      <c r="AH926" s="219"/>
      <c r="AI926" s="219"/>
      <c r="AJ926" s="219"/>
      <c r="AL926" s="229"/>
    </row>
    <row r="927" spans="1:40" ht="14.25">
      <c r="M927" s="57"/>
      <c r="T927" s="57"/>
      <c r="W927" s="219"/>
      <c r="X927" s="219"/>
      <c r="Y927" s="219"/>
      <c r="Z927" s="219"/>
      <c r="AA927" s="219"/>
      <c r="AB927" s="219"/>
      <c r="AC927" s="219"/>
      <c r="AD927" s="219"/>
      <c r="AE927" s="219"/>
      <c r="AF927" s="219"/>
      <c r="AG927" s="219"/>
      <c r="AH927" s="219"/>
      <c r="AI927" s="219"/>
      <c r="AJ927" s="219"/>
      <c r="AL927" s="229"/>
    </row>
    <row r="928" spans="1:40" ht="14.25">
      <c r="M928" s="57"/>
      <c r="T928" s="57"/>
      <c r="W928" s="219"/>
      <c r="X928" s="219"/>
      <c r="Y928" s="219"/>
      <c r="Z928" s="219"/>
      <c r="AA928" s="219"/>
      <c r="AB928" s="219"/>
      <c r="AC928" s="219"/>
      <c r="AD928" s="219"/>
      <c r="AE928" s="219"/>
      <c r="AF928" s="219"/>
      <c r="AG928" s="219"/>
      <c r="AH928" s="219"/>
      <c r="AI928" s="219"/>
      <c r="AJ928" s="219"/>
      <c r="AL928" s="229"/>
    </row>
    <row r="929" spans="13:38" ht="14.25">
      <c r="M929" s="57"/>
      <c r="T929" s="57"/>
      <c r="W929" s="219"/>
      <c r="X929" s="219"/>
      <c r="Y929" s="219"/>
      <c r="Z929" s="219"/>
      <c r="AA929" s="219"/>
      <c r="AB929" s="219"/>
      <c r="AC929" s="219"/>
      <c r="AD929" s="219"/>
      <c r="AE929" s="219"/>
      <c r="AF929" s="219"/>
      <c r="AG929" s="219"/>
      <c r="AH929" s="219"/>
      <c r="AI929" s="219"/>
      <c r="AJ929" s="219"/>
      <c r="AL929" s="229"/>
    </row>
    <row r="930" spans="13:38" ht="14.25">
      <c r="M930" s="57"/>
      <c r="T930" s="57"/>
      <c r="W930" s="219"/>
      <c r="X930" s="219"/>
      <c r="Y930" s="219"/>
      <c r="Z930" s="219"/>
      <c r="AA930" s="219"/>
      <c r="AB930" s="219"/>
      <c r="AC930" s="219"/>
      <c r="AD930" s="219"/>
      <c r="AE930" s="219"/>
      <c r="AF930" s="219"/>
      <c r="AG930" s="219"/>
      <c r="AH930" s="219"/>
      <c r="AI930" s="219"/>
      <c r="AJ930" s="219"/>
      <c r="AL930" s="229"/>
    </row>
    <row r="931" spans="13:38" ht="14.25">
      <c r="M931" s="57"/>
      <c r="T931" s="57"/>
      <c r="W931" s="219"/>
      <c r="X931" s="219"/>
      <c r="Y931" s="219"/>
      <c r="Z931" s="219"/>
      <c r="AA931" s="219"/>
      <c r="AB931" s="219"/>
      <c r="AC931" s="219"/>
      <c r="AD931" s="219"/>
      <c r="AE931" s="219"/>
      <c r="AF931" s="219"/>
      <c r="AG931" s="219"/>
      <c r="AH931" s="219"/>
      <c r="AI931" s="219"/>
      <c r="AJ931" s="219"/>
      <c r="AL931" s="229"/>
    </row>
    <row r="932" spans="13:38" ht="14.25">
      <c r="M932" s="57"/>
      <c r="T932" s="57"/>
      <c r="W932" s="219"/>
      <c r="X932" s="219"/>
      <c r="Y932" s="219"/>
      <c r="Z932" s="219"/>
      <c r="AA932" s="219"/>
      <c r="AB932" s="219"/>
      <c r="AC932" s="219"/>
      <c r="AD932" s="219"/>
      <c r="AE932" s="219"/>
      <c r="AF932" s="219"/>
      <c r="AG932" s="219"/>
      <c r="AH932" s="219"/>
      <c r="AI932" s="219"/>
      <c r="AJ932" s="219"/>
      <c r="AL932" s="229"/>
    </row>
    <row r="933" spans="13:38" ht="14.25">
      <c r="M933" s="57"/>
      <c r="T933" s="57"/>
      <c r="W933" s="219"/>
      <c r="X933" s="219"/>
      <c r="Y933" s="219"/>
      <c r="Z933" s="219"/>
      <c r="AA933" s="219"/>
      <c r="AB933" s="219"/>
      <c r="AC933" s="219"/>
      <c r="AD933" s="219"/>
      <c r="AE933" s="219"/>
      <c r="AF933" s="219"/>
      <c r="AG933" s="219"/>
      <c r="AH933" s="219"/>
      <c r="AI933" s="219"/>
      <c r="AJ933" s="219"/>
      <c r="AL933" s="229"/>
    </row>
    <row r="934" spans="13:38" ht="14.25">
      <c r="M934" s="57"/>
      <c r="T934" s="57"/>
      <c r="W934" s="219"/>
      <c r="X934" s="219"/>
      <c r="Y934" s="219"/>
      <c r="Z934" s="219"/>
      <c r="AA934" s="219"/>
      <c r="AB934" s="219"/>
      <c r="AC934" s="219"/>
      <c r="AD934" s="219"/>
      <c r="AE934" s="219"/>
      <c r="AF934" s="219"/>
      <c r="AG934" s="219"/>
      <c r="AH934" s="219"/>
      <c r="AI934" s="219"/>
      <c r="AJ934" s="219"/>
      <c r="AL934" s="229"/>
    </row>
    <row r="935" spans="13:38" ht="14.25">
      <c r="M935" s="57"/>
      <c r="T935" s="57"/>
      <c r="W935" s="219"/>
      <c r="X935" s="219"/>
      <c r="Y935" s="219"/>
      <c r="Z935" s="219"/>
      <c r="AA935" s="219"/>
      <c r="AB935" s="219"/>
      <c r="AC935" s="219"/>
      <c r="AD935" s="219"/>
      <c r="AE935" s="219"/>
      <c r="AF935" s="219"/>
      <c r="AG935" s="219"/>
      <c r="AH935" s="219"/>
      <c r="AI935" s="219"/>
      <c r="AJ935" s="219"/>
      <c r="AL935" s="229"/>
    </row>
    <row r="936" spans="13:38" ht="14.25">
      <c r="M936" s="57"/>
      <c r="T936" s="57"/>
      <c r="W936" s="219"/>
      <c r="X936" s="219"/>
      <c r="Y936" s="219"/>
      <c r="Z936" s="219"/>
      <c r="AA936" s="219"/>
      <c r="AB936" s="219"/>
      <c r="AC936" s="219"/>
      <c r="AD936" s="219"/>
      <c r="AE936" s="219"/>
      <c r="AF936" s="219"/>
      <c r="AG936" s="219"/>
      <c r="AH936" s="219"/>
      <c r="AI936" s="219"/>
      <c r="AJ936" s="219"/>
      <c r="AL936" s="229"/>
    </row>
    <row r="937" spans="13:38" ht="14.25">
      <c r="M937" s="57"/>
      <c r="T937" s="57"/>
      <c r="W937" s="219"/>
      <c r="X937" s="219"/>
      <c r="Y937" s="219"/>
      <c r="Z937" s="219"/>
      <c r="AA937" s="219"/>
      <c r="AB937" s="219"/>
      <c r="AC937" s="219"/>
      <c r="AD937" s="219"/>
      <c r="AE937" s="219"/>
      <c r="AF937" s="219"/>
      <c r="AG937" s="219"/>
      <c r="AH937" s="219"/>
      <c r="AI937" s="219"/>
      <c r="AJ937" s="219"/>
      <c r="AL937" s="229"/>
    </row>
    <row r="938" spans="13:38" ht="14.25">
      <c r="M938" s="57"/>
      <c r="T938" s="57"/>
      <c r="W938" s="219"/>
      <c r="X938" s="219"/>
      <c r="Y938" s="219"/>
      <c r="Z938" s="219"/>
      <c r="AA938" s="219"/>
      <c r="AB938" s="219"/>
      <c r="AC938" s="219"/>
      <c r="AD938" s="219"/>
      <c r="AE938" s="219"/>
      <c r="AF938" s="219"/>
      <c r="AG938" s="219"/>
      <c r="AH938" s="219"/>
      <c r="AI938" s="219"/>
      <c r="AJ938" s="219"/>
      <c r="AL938" s="229"/>
    </row>
    <row r="939" spans="13:38" ht="14.25">
      <c r="M939" s="57"/>
      <c r="T939" s="57"/>
      <c r="W939" s="219"/>
      <c r="X939" s="219"/>
      <c r="Y939" s="219"/>
      <c r="Z939" s="219"/>
      <c r="AA939" s="219"/>
      <c r="AB939" s="219"/>
      <c r="AC939" s="219"/>
      <c r="AD939" s="219"/>
      <c r="AE939" s="219"/>
      <c r="AF939" s="219"/>
      <c r="AG939" s="219"/>
      <c r="AH939" s="219"/>
      <c r="AI939" s="219"/>
      <c r="AJ939" s="219"/>
      <c r="AL939" s="229"/>
    </row>
    <row r="940" spans="13:38" ht="14.25">
      <c r="M940" s="57"/>
      <c r="T940" s="57"/>
      <c r="W940" s="219"/>
      <c r="X940" s="219"/>
      <c r="Y940" s="219"/>
      <c r="Z940" s="219"/>
      <c r="AA940" s="219"/>
      <c r="AB940" s="219"/>
      <c r="AC940" s="219"/>
      <c r="AD940" s="219"/>
      <c r="AE940" s="219"/>
      <c r="AF940" s="219"/>
      <c r="AG940" s="219"/>
      <c r="AH940" s="219"/>
      <c r="AI940" s="219"/>
      <c r="AJ940" s="219"/>
      <c r="AL940" s="229"/>
    </row>
    <row r="941" spans="13:38" ht="14.25">
      <c r="M941" s="57"/>
      <c r="T941" s="57"/>
      <c r="W941" s="219"/>
      <c r="X941" s="219"/>
      <c r="Y941" s="219"/>
      <c r="Z941" s="219"/>
      <c r="AA941" s="219"/>
      <c r="AB941" s="219"/>
      <c r="AC941" s="219"/>
      <c r="AD941" s="219"/>
      <c r="AE941" s="219"/>
      <c r="AF941" s="219"/>
      <c r="AG941" s="219"/>
      <c r="AH941" s="219"/>
      <c r="AI941" s="219"/>
      <c r="AJ941" s="219"/>
      <c r="AL941" s="229"/>
    </row>
    <row r="942" spans="13:38" ht="14.25">
      <c r="M942" s="57"/>
      <c r="T942" s="57"/>
      <c r="W942" s="219"/>
      <c r="X942" s="219"/>
      <c r="Y942" s="219"/>
      <c r="Z942" s="219"/>
      <c r="AA942" s="219"/>
      <c r="AB942" s="219"/>
      <c r="AC942" s="219"/>
      <c r="AD942" s="219"/>
      <c r="AE942" s="219"/>
      <c r="AF942" s="219"/>
      <c r="AG942" s="219"/>
      <c r="AH942" s="219"/>
      <c r="AI942" s="219"/>
      <c r="AJ942" s="219"/>
      <c r="AL942" s="229"/>
    </row>
    <row r="943" spans="13:38" ht="14.25">
      <c r="M943" s="57"/>
      <c r="T943" s="57"/>
      <c r="W943" s="219"/>
      <c r="X943" s="219"/>
      <c r="Y943" s="219"/>
      <c r="Z943" s="219"/>
      <c r="AA943" s="219"/>
      <c r="AB943" s="219"/>
      <c r="AC943" s="219"/>
      <c r="AD943" s="219"/>
      <c r="AE943" s="219"/>
      <c r="AF943" s="219"/>
      <c r="AG943" s="219"/>
      <c r="AH943" s="219"/>
      <c r="AI943" s="219"/>
      <c r="AJ943" s="219"/>
      <c r="AL943" s="229"/>
    </row>
    <row r="944" spans="13:38" ht="14.25">
      <c r="M944" s="57"/>
      <c r="T944" s="57"/>
      <c r="W944" s="219"/>
      <c r="X944" s="219"/>
      <c r="Y944" s="219"/>
      <c r="Z944" s="219"/>
      <c r="AA944" s="219"/>
      <c r="AB944" s="219"/>
      <c r="AC944" s="219"/>
      <c r="AD944" s="219"/>
      <c r="AE944" s="219"/>
      <c r="AF944" s="219"/>
      <c r="AG944" s="219"/>
      <c r="AH944" s="219"/>
      <c r="AI944" s="219"/>
      <c r="AJ944" s="219"/>
      <c r="AL944" s="229"/>
    </row>
    <row r="945" spans="13:38" ht="14.25">
      <c r="M945" s="57"/>
      <c r="T945" s="57"/>
      <c r="W945" s="219"/>
      <c r="X945" s="219"/>
      <c r="Y945" s="219"/>
      <c r="Z945" s="219"/>
      <c r="AA945" s="219"/>
      <c r="AB945" s="219"/>
      <c r="AC945" s="219"/>
      <c r="AD945" s="219"/>
      <c r="AE945" s="219"/>
      <c r="AF945" s="219"/>
      <c r="AG945" s="219"/>
      <c r="AH945" s="219"/>
      <c r="AI945" s="219"/>
      <c r="AJ945" s="219"/>
      <c r="AL945" s="229"/>
    </row>
    <row r="946" spans="13:38" ht="14.25">
      <c r="M946" s="57"/>
      <c r="T946" s="57"/>
      <c r="W946" s="219"/>
      <c r="X946" s="219"/>
      <c r="Y946" s="219"/>
      <c r="Z946" s="219"/>
      <c r="AA946" s="219"/>
      <c r="AB946" s="219"/>
      <c r="AC946" s="219"/>
      <c r="AD946" s="219"/>
      <c r="AE946" s="219"/>
      <c r="AF946" s="219"/>
      <c r="AG946" s="219"/>
      <c r="AH946" s="219"/>
      <c r="AI946" s="219"/>
      <c r="AJ946" s="219"/>
      <c r="AL946" s="229"/>
    </row>
    <row r="947" spans="13:38" ht="14.25">
      <c r="M947" s="57"/>
      <c r="T947" s="57"/>
      <c r="W947" s="219"/>
      <c r="X947" s="219"/>
      <c r="Y947" s="219"/>
      <c r="Z947" s="219"/>
      <c r="AA947" s="219"/>
      <c r="AB947" s="219"/>
      <c r="AC947" s="219"/>
      <c r="AD947" s="219"/>
      <c r="AE947" s="219"/>
      <c r="AF947" s="219"/>
      <c r="AG947" s="219"/>
      <c r="AH947" s="219"/>
      <c r="AI947" s="219"/>
      <c r="AJ947" s="219"/>
      <c r="AL947" s="229"/>
    </row>
    <row r="948" spans="13:38" ht="14.25">
      <c r="M948" s="57"/>
      <c r="T948" s="57"/>
      <c r="W948" s="219"/>
      <c r="X948" s="219"/>
      <c r="Y948" s="219"/>
      <c r="Z948" s="219"/>
      <c r="AA948" s="219"/>
      <c r="AB948" s="219"/>
      <c r="AC948" s="219"/>
      <c r="AD948" s="219"/>
      <c r="AE948" s="219"/>
      <c r="AF948" s="219"/>
      <c r="AG948" s="219"/>
      <c r="AH948" s="219"/>
      <c r="AI948" s="219"/>
      <c r="AJ948" s="219"/>
      <c r="AL948" s="229"/>
    </row>
    <row r="949" spans="13:38" ht="14.25">
      <c r="M949" s="57"/>
      <c r="T949" s="57"/>
      <c r="W949" s="219"/>
      <c r="X949" s="219"/>
      <c r="Y949" s="219"/>
      <c r="Z949" s="219"/>
      <c r="AA949" s="219"/>
      <c r="AB949" s="219"/>
      <c r="AC949" s="219"/>
      <c r="AD949" s="219"/>
      <c r="AE949" s="219"/>
      <c r="AF949" s="219"/>
      <c r="AG949" s="219"/>
      <c r="AH949" s="219"/>
      <c r="AI949" s="219"/>
      <c r="AJ949" s="219"/>
      <c r="AL949" s="229"/>
    </row>
    <row r="950" spans="13:38" ht="14.25">
      <c r="M950" s="57"/>
      <c r="T950" s="57"/>
      <c r="W950" s="219"/>
      <c r="X950" s="219"/>
      <c r="Y950" s="219"/>
      <c r="Z950" s="219"/>
      <c r="AA950" s="219"/>
      <c r="AB950" s="219"/>
      <c r="AC950" s="219"/>
      <c r="AD950" s="219"/>
      <c r="AE950" s="219"/>
      <c r="AF950" s="219"/>
      <c r="AG950" s="219"/>
      <c r="AH950" s="219"/>
      <c r="AI950" s="219"/>
      <c r="AJ950" s="219"/>
      <c r="AL950" s="229"/>
    </row>
    <row r="951" spans="13:38" ht="14.25">
      <c r="M951" s="57"/>
      <c r="T951" s="57"/>
      <c r="W951" s="219"/>
      <c r="X951" s="219"/>
      <c r="Y951" s="219"/>
      <c r="Z951" s="219"/>
      <c r="AA951" s="219"/>
      <c r="AB951" s="219"/>
      <c r="AC951" s="219"/>
      <c r="AD951" s="219"/>
      <c r="AE951" s="219"/>
      <c r="AF951" s="219"/>
      <c r="AG951" s="219"/>
      <c r="AH951" s="219"/>
      <c r="AI951" s="219"/>
      <c r="AJ951" s="219"/>
      <c r="AL951" s="229"/>
    </row>
    <row r="952" spans="13:38" ht="14.25">
      <c r="M952" s="57"/>
      <c r="T952" s="57"/>
      <c r="W952" s="219"/>
      <c r="X952" s="219"/>
      <c r="Y952" s="219"/>
      <c r="Z952" s="219"/>
      <c r="AA952" s="219"/>
      <c r="AB952" s="219"/>
      <c r="AC952" s="219"/>
      <c r="AD952" s="219"/>
      <c r="AE952" s="219"/>
      <c r="AF952" s="219"/>
      <c r="AG952" s="219"/>
      <c r="AH952" s="219"/>
      <c r="AI952" s="219"/>
      <c r="AJ952" s="219"/>
      <c r="AL952" s="229"/>
    </row>
    <row r="953" spans="13:38" ht="14.25">
      <c r="M953" s="57"/>
      <c r="T953" s="57"/>
      <c r="W953" s="219"/>
      <c r="X953" s="219"/>
      <c r="Y953" s="219"/>
      <c r="Z953" s="219"/>
      <c r="AA953" s="219"/>
      <c r="AB953" s="219"/>
      <c r="AC953" s="219"/>
      <c r="AD953" s="219"/>
      <c r="AE953" s="219"/>
      <c r="AF953" s="219"/>
      <c r="AG953" s="219"/>
      <c r="AH953" s="219"/>
      <c r="AI953" s="219"/>
      <c r="AJ953" s="219"/>
      <c r="AL953" s="229"/>
    </row>
    <row r="954" spans="13:38" ht="14.25">
      <c r="M954" s="57"/>
      <c r="T954" s="57"/>
      <c r="W954" s="219"/>
      <c r="X954" s="219"/>
      <c r="Y954" s="219"/>
      <c r="Z954" s="219"/>
      <c r="AA954" s="219"/>
      <c r="AB954" s="219"/>
      <c r="AC954" s="219"/>
      <c r="AD954" s="219"/>
      <c r="AE954" s="219"/>
      <c r="AF954" s="219"/>
      <c r="AG954" s="219"/>
      <c r="AH954" s="219"/>
      <c r="AI954" s="219"/>
      <c r="AJ954" s="219"/>
      <c r="AL954" s="229"/>
    </row>
    <row r="955" spans="13:38" ht="14.25">
      <c r="M955" s="57"/>
      <c r="T955" s="57"/>
      <c r="W955" s="219"/>
      <c r="X955" s="219"/>
      <c r="Y955" s="219"/>
      <c r="Z955" s="219"/>
      <c r="AA955" s="219"/>
      <c r="AB955" s="219"/>
      <c r="AC955" s="219"/>
      <c r="AD955" s="219"/>
      <c r="AE955" s="219"/>
      <c r="AF955" s="219"/>
      <c r="AG955" s="219"/>
      <c r="AH955" s="219"/>
      <c r="AI955" s="219"/>
      <c r="AJ955" s="219"/>
      <c r="AL955" s="229"/>
    </row>
    <row r="956" spans="13:38" ht="14.25">
      <c r="M956" s="57"/>
      <c r="T956" s="57"/>
      <c r="W956" s="219"/>
      <c r="X956" s="219"/>
      <c r="Y956" s="219"/>
      <c r="Z956" s="219"/>
      <c r="AA956" s="219"/>
      <c r="AB956" s="219"/>
      <c r="AC956" s="219"/>
      <c r="AD956" s="219"/>
      <c r="AE956" s="219"/>
      <c r="AF956" s="219"/>
      <c r="AG956" s="219"/>
      <c r="AH956" s="219"/>
      <c r="AI956" s="219"/>
      <c r="AJ956" s="219"/>
      <c r="AL956" s="229"/>
    </row>
    <row r="957" spans="13:38" ht="14.25">
      <c r="M957" s="57"/>
      <c r="T957" s="57"/>
      <c r="W957" s="219"/>
      <c r="X957" s="219"/>
      <c r="Y957" s="219"/>
      <c r="Z957" s="219"/>
      <c r="AA957" s="219"/>
      <c r="AB957" s="219"/>
      <c r="AC957" s="219"/>
      <c r="AD957" s="219"/>
      <c r="AE957" s="219"/>
      <c r="AF957" s="219"/>
      <c r="AG957" s="219"/>
      <c r="AH957" s="219"/>
      <c r="AI957" s="219"/>
      <c r="AJ957" s="219"/>
      <c r="AL957" s="229"/>
    </row>
    <row r="958" spans="13:38" ht="14.25">
      <c r="M958" s="57"/>
      <c r="T958" s="57"/>
      <c r="W958" s="219"/>
      <c r="X958" s="219"/>
      <c r="Y958" s="219"/>
      <c r="Z958" s="219"/>
      <c r="AA958" s="219"/>
      <c r="AB958" s="219"/>
      <c r="AC958" s="219"/>
      <c r="AD958" s="219"/>
      <c r="AE958" s="219"/>
      <c r="AF958" s="219"/>
      <c r="AG958" s="219"/>
      <c r="AH958" s="219"/>
      <c r="AI958" s="219"/>
      <c r="AJ958" s="219"/>
      <c r="AL958" s="229"/>
    </row>
    <row r="959" spans="13:38" ht="14.25">
      <c r="M959" s="57"/>
      <c r="T959" s="57"/>
      <c r="W959" s="219"/>
      <c r="X959" s="219"/>
      <c r="Y959" s="219"/>
      <c r="Z959" s="219"/>
      <c r="AA959" s="219"/>
      <c r="AB959" s="219"/>
      <c r="AC959" s="219"/>
      <c r="AD959" s="219"/>
      <c r="AE959" s="219"/>
      <c r="AF959" s="219"/>
      <c r="AG959" s="219"/>
      <c r="AH959" s="219"/>
      <c r="AI959" s="219"/>
      <c r="AJ959" s="219"/>
      <c r="AL959" s="229"/>
    </row>
    <row r="960" spans="13:38" ht="14.25">
      <c r="M960" s="57"/>
      <c r="T960" s="57"/>
      <c r="W960" s="219"/>
      <c r="X960" s="219"/>
      <c r="Y960" s="219"/>
      <c r="Z960" s="219"/>
      <c r="AA960" s="219"/>
      <c r="AB960" s="219"/>
      <c r="AC960" s="219"/>
      <c r="AD960" s="219"/>
      <c r="AE960" s="219"/>
      <c r="AF960" s="219"/>
      <c r="AG960" s="219"/>
      <c r="AH960" s="219"/>
      <c r="AI960" s="219"/>
      <c r="AJ960" s="219"/>
      <c r="AL960" s="229"/>
    </row>
    <row r="961" spans="13:38" ht="14.25">
      <c r="M961" s="57"/>
      <c r="T961" s="57"/>
      <c r="W961" s="219"/>
      <c r="X961" s="219"/>
      <c r="Y961" s="219"/>
      <c r="Z961" s="219"/>
      <c r="AA961" s="219"/>
      <c r="AB961" s="219"/>
      <c r="AC961" s="219"/>
      <c r="AD961" s="219"/>
      <c r="AE961" s="219"/>
      <c r="AF961" s="219"/>
      <c r="AG961" s="219"/>
      <c r="AH961" s="219"/>
      <c r="AI961" s="219"/>
      <c r="AJ961" s="219"/>
      <c r="AL961" s="229"/>
    </row>
    <row r="962" spans="13:38" ht="14.25">
      <c r="M962" s="57"/>
      <c r="T962" s="57"/>
      <c r="W962" s="219"/>
      <c r="X962" s="219"/>
      <c r="Y962" s="219"/>
      <c r="Z962" s="219"/>
      <c r="AA962" s="219"/>
      <c r="AB962" s="219"/>
      <c r="AC962" s="219"/>
      <c r="AD962" s="219"/>
      <c r="AE962" s="219"/>
      <c r="AF962" s="219"/>
      <c r="AG962" s="219"/>
      <c r="AH962" s="219"/>
      <c r="AI962" s="219"/>
      <c r="AJ962" s="219"/>
      <c r="AL962" s="229"/>
    </row>
    <row r="963" spans="13:38" ht="14.25">
      <c r="M963" s="57"/>
      <c r="T963" s="57"/>
      <c r="W963" s="219"/>
      <c r="X963" s="219"/>
      <c r="Y963" s="219"/>
      <c r="Z963" s="219"/>
      <c r="AA963" s="219"/>
      <c r="AB963" s="219"/>
      <c r="AC963" s="219"/>
      <c r="AD963" s="219"/>
      <c r="AE963" s="219"/>
      <c r="AF963" s="219"/>
      <c r="AG963" s="219"/>
      <c r="AH963" s="219"/>
      <c r="AI963" s="219"/>
      <c r="AJ963" s="219"/>
      <c r="AL963" s="229"/>
    </row>
    <row r="964" spans="13:38" ht="14.25">
      <c r="M964" s="57"/>
      <c r="T964" s="57"/>
      <c r="W964" s="219"/>
      <c r="X964" s="219"/>
      <c r="Y964" s="219"/>
      <c r="Z964" s="219"/>
      <c r="AA964" s="219"/>
      <c r="AB964" s="219"/>
      <c r="AC964" s="219"/>
      <c r="AD964" s="219"/>
      <c r="AE964" s="219"/>
      <c r="AF964" s="219"/>
      <c r="AG964" s="219"/>
      <c r="AH964" s="219"/>
      <c r="AI964" s="219"/>
      <c r="AJ964" s="219"/>
      <c r="AL964" s="229"/>
    </row>
    <row r="965" spans="13:38" ht="14.25">
      <c r="M965" s="57"/>
      <c r="T965" s="57"/>
      <c r="W965" s="219"/>
      <c r="X965" s="219"/>
      <c r="Y965" s="219"/>
      <c r="Z965" s="219"/>
      <c r="AA965" s="219"/>
      <c r="AB965" s="219"/>
      <c r="AC965" s="219"/>
      <c r="AD965" s="219"/>
      <c r="AE965" s="219"/>
      <c r="AF965" s="219"/>
      <c r="AG965" s="219"/>
      <c r="AH965" s="219"/>
      <c r="AI965" s="219"/>
      <c r="AJ965" s="219"/>
      <c r="AL965" s="229"/>
    </row>
    <row r="966" spans="13:38" ht="14.25">
      <c r="M966" s="57"/>
      <c r="T966" s="57"/>
      <c r="W966" s="219"/>
      <c r="X966" s="219"/>
      <c r="Y966" s="219"/>
      <c r="Z966" s="219"/>
      <c r="AA966" s="219"/>
      <c r="AB966" s="219"/>
      <c r="AC966" s="219"/>
      <c r="AD966" s="219"/>
      <c r="AE966" s="219"/>
      <c r="AF966" s="219"/>
      <c r="AG966" s="219"/>
      <c r="AH966" s="219"/>
      <c r="AI966" s="219"/>
      <c r="AJ966" s="219"/>
      <c r="AL966" s="229"/>
    </row>
    <row r="967" spans="13:38" ht="14.25">
      <c r="M967" s="57"/>
      <c r="T967" s="57"/>
      <c r="W967" s="219"/>
      <c r="X967" s="219"/>
      <c r="Y967" s="219"/>
      <c r="Z967" s="219"/>
      <c r="AA967" s="219"/>
      <c r="AB967" s="219"/>
      <c r="AC967" s="219"/>
      <c r="AD967" s="219"/>
      <c r="AE967" s="219"/>
      <c r="AF967" s="219"/>
      <c r="AG967" s="219"/>
      <c r="AH967" s="219"/>
      <c r="AI967" s="219"/>
      <c r="AJ967" s="219"/>
      <c r="AL967" s="229"/>
    </row>
    <row r="968" spans="13:38" ht="14.25">
      <c r="M968" s="57"/>
      <c r="T968" s="57"/>
      <c r="W968" s="219"/>
      <c r="X968" s="219"/>
      <c r="Y968" s="219"/>
      <c r="Z968" s="219"/>
      <c r="AA968" s="219"/>
      <c r="AB968" s="219"/>
      <c r="AC968" s="219"/>
      <c r="AD968" s="219"/>
      <c r="AE968" s="219"/>
      <c r="AF968" s="219"/>
      <c r="AG968" s="219"/>
      <c r="AH968" s="219"/>
      <c r="AI968" s="219"/>
      <c r="AJ968" s="219"/>
      <c r="AL968" s="229"/>
    </row>
    <row r="969" spans="13:38" ht="14.25">
      <c r="M969" s="57"/>
      <c r="T969" s="57"/>
      <c r="W969" s="219"/>
      <c r="X969" s="219"/>
      <c r="Y969" s="219"/>
      <c r="Z969" s="219"/>
      <c r="AA969" s="219"/>
      <c r="AB969" s="219"/>
      <c r="AC969" s="219"/>
      <c r="AD969" s="219"/>
      <c r="AE969" s="219"/>
      <c r="AF969" s="219"/>
      <c r="AG969" s="219"/>
      <c r="AH969" s="219"/>
      <c r="AI969" s="219"/>
      <c r="AJ969" s="219"/>
      <c r="AL969" s="229"/>
    </row>
    <row r="970" spans="13:38" ht="14.25">
      <c r="M970" s="57"/>
      <c r="T970" s="57"/>
      <c r="W970" s="219"/>
      <c r="X970" s="219"/>
      <c r="Y970" s="219"/>
      <c r="Z970" s="219"/>
      <c r="AA970" s="219"/>
      <c r="AB970" s="219"/>
      <c r="AC970" s="219"/>
      <c r="AD970" s="219"/>
      <c r="AE970" s="219"/>
      <c r="AF970" s="219"/>
      <c r="AG970" s="219"/>
      <c r="AH970" s="219"/>
      <c r="AI970" s="219"/>
      <c r="AJ970" s="219"/>
      <c r="AL970" s="229"/>
    </row>
    <row r="971" spans="13:38" ht="14.25">
      <c r="M971" s="57"/>
      <c r="T971" s="57"/>
      <c r="W971" s="219"/>
      <c r="X971" s="219"/>
      <c r="Y971" s="219"/>
      <c r="Z971" s="219"/>
      <c r="AA971" s="219"/>
      <c r="AB971" s="219"/>
      <c r="AC971" s="219"/>
      <c r="AD971" s="219"/>
      <c r="AE971" s="219"/>
      <c r="AF971" s="219"/>
      <c r="AG971" s="219"/>
      <c r="AH971" s="219"/>
      <c r="AI971" s="219"/>
      <c r="AJ971" s="219"/>
      <c r="AL971" s="229"/>
    </row>
    <row r="972" spans="13:38" ht="14.25">
      <c r="M972" s="57"/>
      <c r="T972" s="57"/>
      <c r="W972" s="219"/>
      <c r="X972" s="219"/>
      <c r="Y972" s="219"/>
      <c r="Z972" s="219"/>
      <c r="AA972" s="219"/>
      <c r="AB972" s="219"/>
      <c r="AC972" s="219"/>
      <c r="AD972" s="219"/>
      <c r="AE972" s="219"/>
      <c r="AF972" s="219"/>
      <c r="AG972" s="219"/>
      <c r="AH972" s="219"/>
      <c r="AI972" s="219"/>
      <c r="AJ972" s="219"/>
      <c r="AL972" s="229"/>
    </row>
    <row r="973" spans="13:38" ht="14.25">
      <c r="M973" s="57"/>
      <c r="T973" s="57"/>
      <c r="W973" s="219"/>
      <c r="X973" s="219"/>
      <c r="Y973" s="219"/>
      <c r="Z973" s="219"/>
      <c r="AA973" s="219"/>
      <c r="AB973" s="219"/>
      <c r="AC973" s="219"/>
      <c r="AD973" s="219"/>
      <c r="AE973" s="219"/>
      <c r="AF973" s="219"/>
      <c r="AG973" s="219"/>
      <c r="AH973" s="219"/>
      <c r="AI973" s="219"/>
      <c r="AJ973" s="219"/>
      <c r="AL973" s="229"/>
    </row>
    <row r="974" spans="13:38" ht="14.25">
      <c r="M974" s="57"/>
      <c r="T974" s="57"/>
      <c r="W974" s="219"/>
      <c r="X974" s="219"/>
      <c r="Y974" s="219"/>
      <c r="Z974" s="219"/>
      <c r="AA974" s="219"/>
      <c r="AB974" s="219"/>
      <c r="AC974" s="219"/>
      <c r="AD974" s="219"/>
      <c r="AE974" s="219"/>
      <c r="AF974" s="219"/>
      <c r="AG974" s="219"/>
      <c r="AH974" s="219"/>
      <c r="AI974" s="219"/>
      <c r="AJ974" s="219"/>
      <c r="AL974" s="229"/>
    </row>
    <row r="975" spans="13:38" ht="14.25">
      <c r="M975" s="57"/>
      <c r="T975" s="57"/>
      <c r="W975" s="219"/>
      <c r="X975" s="219"/>
      <c r="Y975" s="219"/>
      <c r="Z975" s="219"/>
      <c r="AA975" s="219"/>
      <c r="AB975" s="219"/>
      <c r="AC975" s="219"/>
      <c r="AD975" s="219"/>
      <c r="AE975" s="219"/>
      <c r="AF975" s="219"/>
      <c r="AG975" s="219"/>
      <c r="AH975" s="219"/>
      <c r="AI975" s="219"/>
      <c r="AJ975" s="219"/>
      <c r="AL975" s="229"/>
    </row>
    <row r="976" spans="13:38" ht="14.25">
      <c r="M976" s="57"/>
      <c r="T976" s="57"/>
      <c r="W976" s="219"/>
      <c r="X976" s="219"/>
      <c r="Y976" s="219"/>
      <c r="Z976" s="219"/>
      <c r="AA976" s="219"/>
      <c r="AB976" s="219"/>
      <c r="AC976" s="219"/>
      <c r="AD976" s="219"/>
      <c r="AE976" s="219"/>
      <c r="AF976" s="219"/>
      <c r="AG976" s="219"/>
      <c r="AH976" s="219"/>
      <c r="AI976" s="219"/>
      <c r="AJ976" s="219"/>
      <c r="AL976" s="229"/>
    </row>
    <row r="977" spans="13:38" ht="14.25">
      <c r="M977" s="57"/>
      <c r="T977" s="57"/>
      <c r="W977" s="219"/>
      <c r="X977" s="219"/>
      <c r="Y977" s="219"/>
      <c r="Z977" s="219"/>
      <c r="AA977" s="219"/>
      <c r="AB977" s="219"/>
      <c r="AC977" s="219"/>
      <c r="AD977" s="219"/>
      <c r="AE977" s="219"/>
      <c r="AF977" s="219"/>
      <c r="AG977" s="219"/>
      <c r="AH977" s="219"/>
      <c r="AI977" s="219"/>
      <c r="AJ977" s="219"/>
      <c r="AL977" s="229"/>
    </row>
    <row r="978" spans="13:38" ht="14.25">
      <c r="M978" s="57"/>
      <c r="T978" s="57"/>
      <c r="W978" s="219"/>
      <c r="X978" s="219"/>
      <c r="Y978" s="219"/>
      <c r="Z978" s="219"/>
      <c r="AA978" s="219"/>
      <c r="AB978" s="219"/>
      <c r="AC978" s="219"/>
      <c r="AD978" s="219"/>
      <c r="AE978" s="219"/>
      <c r="AF978" s="219"/>
      <c r="AG978" s="219"/>
      <c r="AH978" s="219"/>
      <c r="AI978" s="219"/>
      <c r="AJ978" s="219"/>
      <c r="AL978" s="229"/>
    </row>
    <row r="979" spans="13:38" ht="14.25">
      <c r="M979" s="57"/>
      <c r="T979" s="57"/>
      <c r="W979" s="219"/>
      <c r="X979" s="219"/>
      <c r="Y979" s="219"/>
      <c r="Z979" s="219"/>
      <c r="AA979" s="219"/>
      <c r="AB979" s="219"/>
      <c r="AC979" s="219"/>
      <c r="AD979" s="219"/>
      <c r="AE979" s="219"/>
      <c r="AF979" s="219"/>
      <c r="AG979" s="219"/>
      <c r="AH979" s="219"/>
      <c r="AI979" s="219"/>
      <c r="AJ979" s="219"/>
      <c r="AL979" s="229"/>
    </row>
    <row r="980" spans="13:38" ht="14.25">
      <c r="M980" s="57"/>
      <c r="T980" s="57"/>
      <c r="W980" s="219"/>
      <c r="X980" s="219"/>
      <c r="Y980" s="219"/>
      <c r="Z980" s="219"/>
      <c r="AA980" s="219"/>
      <c r="AB980" s="219"/>
      <c r="AC980" s="219"/>
      <c r="AD980" s="219"/>
      <c r="AE980" s="219"/>
      <c r="AF980" s="219"/>
      <c r="AG980" s="219"/>
      <c r="AH980" s="219"/>
      <c r="AI980" s="219"/>
      <c r="AJ980" s="219"/>
      <c r="AL980" s="229"/>
    </row>
    <row r="981" spans="13:38" ht="14.25">
      <c r="M981" s="57"/>
      <c r="T981" s="57"/>
      <c r="W981" s="219"/>
      <c r="X981" s="219"/>
      <c r="Y981" s="219"/>
      <c r="Z981" s="219"/>
      <c r="AA981" s="219"/>
      <c r="AB981" s="219"/>
      <c r="AC981" s="219"/>
      <c r="AD981" s="219"/>
      <c r="AE981" s="219"/>
      <c r="AF981" s="219"/>
      <c r="AG981" s="219"/>
      <c r="AH981" s="219"/>
      <c r="AI981" s="219"/>
      <c r="AJ981" s="219"/>
      <c r="AL981" s="229"/>
    </row>
    <row r="982" spans="13:38" ht="14.25">
      <c r="M982" s="57"/>
      <c r="T982" s="57"/>
      <c r="W982" s="219"/>
      <c r="X982" s="219"/>
      <c r="Y982" s="219"/>
      <c r="Z982" s="219"/>
      <c r="AA982" s="219"/>
      <c r="AB982" s="219"/>
      <c r="AC982" s="219"/>
      <c r="AD982" s="219"/>
      <c r="AE982" s="219"/>
      <c r="AF982" s="219"/>
      <c r="AG982" s="219"/>
      <c r="AH982" s="219"/>
      <c r="AI982" s="219"/>
      <c r="AJ982" s="219"/>
      <c r="AL982" s="229"/>
    </row>
    <row r="983" spans="13:38" ht="14.25">
      <c r="M983" s="57"/>
      <c r="T983" s="57"/>
      <c r="W983" s="219"/>
      <c r="X983" s="219"/>
      <c r="Y983" s="219"/>
      <c r="Z983" s="219"/>
      <c r="AA983" s="219"/>
      <c r="AB983" s="219"/>
      <c r="AC983" s="219"/>
      <c r="AD983" s="219"/>
      <c r="AE983" s="219"/>
      <c r="AF983" s="219"/>
      <c r="AG983" s="219"/>
      <c r="AH983" s="219"/>
      <c r="AI983" s="219"/>
      <c r="AJ983" s="219"/>
      <c r="AL983" s="229"/>
    </row>
    <row r="984" spans="13:38" ht="14.25">
      <c r="M984" s="57"/>
      <c r="T984" s="57"/>
      <c r="W984" s="219"/>
      <c r="X984" s="219"/>
      <c r="Y984" s="219"/>
      <c r="Z984" s="219"/>
      <c r="AA984" s="219"/>
      <c r="AB984" s="219"/>
      <c r="AC984" s="219"/>
      <c r="AD984" s="219"/>
      <c r="AE984" s="219"/>
      <c r="AF984" s="219"/>
      <c r="AG984" s="219"/>
      <c r="AH984" s="219"/>
      <c r="AI984" s="219"/>
      <c r="AJ984" s="219"/>
      <c r="AL984" s="229"/>
    </row>
    <row r="985" spans="13:38" ht="14.25">
      <c r="M985" s="57"/>
      <c r="T985" s="57"/>
      <c r="W985" s="219"/>
      <c r="X985" s="219"/>
      <c r="Y985" s="219"/>
      <c r="Z985" s="219"/>
      <c r="AA985" s="219"/>
      <c r="AB985" s="219"/>
      <c r="AC985" s="219"/>
      <c r="AD985" s="219"/>
      <c r="AE985" s="219"/>
      <c r="AF985" s="219"/>
      <c r="AG985" s="219"/>
      <c r="AH985" s="219"/>
      <c r="AI985" s="219"/>
      <c r="AJ985" s="219"/>
      <c r="AL985" s="229"/>
    </row>
    <row r="986" spans="13:38" ht="14.25">
      <c r="M986" s="57"/>
      <c r="T986" s="57"/>
      <c r="W986" s="219"/>
      <c r="X986" s="219"/>
      <c r="Y986" s="219"/>
      <c r="Z986" s="219"/>
      <c r="AA986" s="219"/>
      <c r="AB986" s="219"/>
      <c r="AC986" s="219"/>
      <c r="AD986" s="219"/>
      <c r="AE986" s="219"/>
      <c r="AF986" s="219"/>
      <c r="AG986" s="219"/>
      <c r="AH986" s="219"/>
      <c r="AI986" s="219"/>
      <c r="AJ986" s="219"/>
      <c r="AL986" s="229"/>
    </row>
    <row r="987" spans="13:38" ht="14.25">
      <c r="M987" s="57"/>
      <c r="T987" s="57"/>
      <c r="W987" s="219"/>
      <c r="X987" s="219"/>
      <c r="Y987" s="219"/>
      <c r="Z987" s="219"/>
      <c r="AA987" s="219"/>
      <c r="AB987" s="219"/>
      <c r="AC987" s="219"/>
      <c r="AD987" s="219"/>
      <c r="AE987" s="219"/>
      <c r="AF987" s="219"/>
      <c r="AG987" s="219"/>
      <c r="AH987" s="219"/>
      <c r="AI987" s="219"/>
      <c r="AJ987" s="219"/>
      <c r="AL987" s="229"/>
    </row>
    <row r="988" spans="13:38" ht="14.25">
      <c r="M988" s="57"/>
      <c r="T988" s="57"/>
      <c r="W988" s="219"/>
      <c r="X988" s="219"/>
      <c r="Y988" s="219"/>
      <c r="Z988" s="219"/>
      <c r="AA988" s="219"/>
      <c r="AB988" s="219"/>
      <c r="AC988" s="219"/>
      <c r="AD988" s="219"/>
      <c r="AE988" s="219"/>
      <c r="AF988" s="219"/>
      <c r="AG988" s="219"/>
      <c r="AH988" s="219"/>
      <c r="AI988" s="219"/>
      <c r="AJ988" s="219"/>
      <c r="AL988" s="229"/>
    </row>
    <row r="989" spans="13:38" ht="14.25">
      <c r="M989" s="57"/>
      <c r="T989" s="57"/>
      <c r="W989" s="219"/>
      <c r="X989" s="219"/>
      <c r="Y989" s="219"/>
      <c r="Z989" s="219"/>
      <c r="AA989" s="219"/>
      <c r="AB989" s="219"/>
      <c r="AC989" s="219"/>
      <c r="AD989" s="219"/>
      <c r="AE989" s="219"/>
      <c r="AF989" s="219"/>
      <c r="AG989" s="219"/>
      <c r="AH989" s="219"/>
      <c r="AI989" s="219"/>
      <c r="AJ989" s="219"/>
      <c r="AL989" s="229"/>
    </row>
    <row r="990" spans="13:38" ht="14.25">
      <c r="W990" s="219"/>
      <c r="X990" s="219"/>
      <c r="Y990" s="219"/>
      <c r="Z990" s="219"/>
      <c r="AA990" s="219"/>
      <c r="AB990" s="219"/>
      <c r="AC990" s="219"/>
      <c r="AD990" s="219"/>
      <c r="AE990" s="219"/>
      <c r="AF990" s="219"/>
      <c r="AG990" s="219"/>
      <c r="AH990" s="219"/>
      <c r="AI990" s="219"/>
      <c r="AJ990" s="219"/>
      <c r="AL990" s="229"/>
    </row>
    <row r="991" spans="13:38" ht="14.25">
      <c r="W991" s="219"/>
      <c r="X991" s="219"/>
      <c r="Y991" s="219"/>
      <c r="Z991" s="219"/>
      <c r="AA991" s="219"/>
      <c r="AB991" s="219"/>
      <c r="AC991" s="219"/>
      <c r="AD991" s="219"/>
      <c r="AE991" s="219"/>
      <c r="AF991" s="219"/>
      <c r="AG991" s="219"/>
      <c r="AH991" s="219"/>
      <c r="AI991" s="219"/>
      <c r="AJ991" s="219"/>
      <c r="AL991" s="229"/>
    </row>
    <row r="992" spans="13:38" ht="14.25">
      <c r="W992" s="219"/>
      <c r="X992" s="219"/>
      <c r="Y992" s="219"/>
      <c r="Z992" s="219"/>
      <c r="AA992" s="219"/>
      <c r="AB992" s="219"/>
      <c r="AC992" s="219"/>
      <c r="AD992" s="219"/>
      <c r="AE992" s="219"/>
      <c r="AF992" s="219"/>
      <c r="AG992" s="219"/>
      <c r="AH992" s="219"/>
      <c r="AI992" s="219"/>
      <c r="AJ992" s="219"/>
      <c r="AL992" s="229"/>
    </row>
    <row r="993" spans="23:38" ht="14.25">
      <c r="W993" s="219"/>
      <c r="X993" s="219"/>
      <c r="Y993" s="219"/>
      <c r="Z993" s="219"/>
      <c r="AA993" s="219"/>
      <c r="AB993" s="219"/>
      <c r="AC993" s="219"/>
      <c r="AD993" s="219"/>
      <c r="AE993" s="219"/>
      <c r="AF993" s="219"/>
      <c r="AG993" s="219"/>
      <c r="AH993" s="219"/>
      <c r="AI993" s="219"/>
      <c r="AJ993" s="219"/>
      <c r="AL993" s="229"/>
    </row>
    <row r="994" spans="23:38" ht="14.25">
      <c r="W994" s="219"/>
      <c r="X994" s="219"/>
      <c r="Y994" s="219"/>
      <c r="Z994" s="219"/>
      <c r="AA994" s="219"/>
      <c r="AB994" s="219"/>
      <c r="AC994" s="219"/>
      <c r="AD994" s="219"/>
      <c r="AE994" s="219"/>
      <c r="AF994" s="219"/>
      <c r="AG994" s="219"/>
      <c r="AH994" s="219"/>
      <c r="AI994" s="219"/>
      <c r="AJ994" s="219"/>
      <c r="AL994" s="229"/>
    </row>
  </sheetData>
  <mergeCells count="248">
    <mergeCell ref="B26:B27"/>
    <mergeCell ref="C26:C27"/>
    <mergeCell ref="A28:A29"/>
    <mergeCell ref="B28:B29"/>
    <mergeCell ref="C28:C29"/>
    <mergeCell ref="B30:B31"/>
    <mergeCell ref="C30:C31"/>
    <mergeCell ref="F28:F29"/>
    <mergeCell ref="G28:G29"/>
    <mergeCell ref="H28:H29"/>
    <mergeCell ref="I28:I29"/>
    <mergeCell ref="J28:J29"/>
    <mergeCell ref="D26:D27"/>
    <mergeCell ref="E26:E27"/>
    <mergeCell ref="D28:D29"/>
    <mergeCell ref="E28:E29"/>
    <mergeCell ref="N30:N31"/>
    <mergeCell ref="O30:O31"/>
    <mergeCell ref="AL30:AL31"/>
    <mergeCell ref="AM30:AM31"/>
    <mergeCell ref="AN30:AN31"/>
    <mergeCell ref="G30:G31"/>
    <mergeCell ref="H30:H31"/>
    <mergeCell ref="I30:I31"/>
    <mergeCell ref="J30:J31"/>
    <mergeCell ref="K30:K31"/>
    <mergeCell ref="L30:L31"/>
    <mergeCell ref="M30:M31"/>
    <mergeCell ref="P30:P31"/>
    <mergeCell ref="Q30:Q31"/>
    <mergeCell ref="R30:R31"/>
    <mergeCell ref="S30:S31"/>
    <mergeCell ref="T30:T31"/>
    <mergeCell ref="R28:R29"/>
    <mergeCell ref="S28:S29"/>
    <mergeCell ref="AL28:AL29"/>
    <mergeCell ref="AM28:AM29"/>
    <mergeCell ref="AN28:AN29"/>
    <mergeCell ref="K28:K29"/>
    <mergeCell ref="L28:L29"/>
    <mergeCell ref="M28:M29"/>
    <mergeCell ref="N28:N29"/>
    <mergeCell ref="O28:O29"/>
    <mergeCell ref="P28:P29"/>
    <mergeCell ref="Q28:Q29"/>
    <mergeCell ref="T28:T29"/>
    <mergeCell ref="AO26:AO27"/>
    <mergeCell ref="AP26:AP27"/>
    <mergeCell ref="AQ26:AQ27"/>
    <mergeCell ref="D23:T23"/>
    <mergeCell ref="A25:M25"/>
    <mergeCell ref="N25:T25"/>
    <mergeCell ref="AD25:AJ25"/>
    <mergeCell ref="AL25:AQ25"/>
    <mergeCell ref="A26:A27"/>
    <mergeCell ref="W26:W27"/>
    <mergeCell ref="H26:K26"/>
    <mergeCell ref="L26:L27"/>
    <mergeCell ref="S26:S27"/>
    <mergeCell ref="T26:T27"/>
    <mergeCell ref="U26:U27"/>
    <mergeCell ref="V26:V27"/>
    <mergeCell ref="AD26:AD27"/>
    <mergeCell ref="AE26:AE27"/>
    <mergeCell ref="AF26:AF27"/>
    <mergeCell ref="AG26:AG27"/>
    <mergeCell ref="AH26:AH27"/>
    <mergeCell ref="AI26:AI27"/>
    <mergeCell ref="AJ26:AJ27"/>
    <mergeCell ref="AK26:AK27"/>
    <mergeCell ref="A18:T18"/>
    <mergeCell ref="A19:C19"/>
    <mergeCell ref="A22:C22"/>
    <mergeCell ref="A23:C23"/>
    <mergeCell ref="U25:AC25"/>
    <mergeCell ref="X26:AC26"/>
    <mergeCell ref="AL26:AL27"/>
    <mergeCell ref="AM26:AM27"/>
    <mergeCell ref="AN26:AN27"/>
    <mergeCell ref="D19:T19"/>
    <mergeCell ref="U19:W19"/>
    <mergeCell ref="A20:C20"/>
    <mergeCell ref="D20:T20"/>
    <mergeCell ref="A21:C21"/>
    <mergeCell ref="D21:T21"/>
    <mergeCell ref="D22:T22"/>
    <mergeCell ref="M26:M27"/>
    <mergeCell ref="N26:N27"/>
    <mergeCell ref="O26:O27"/>
    <mergeCell ref="P26:P27"/>
    <mergeCell ref="Q26:Q27"/>
    <mergeCell ref="R26:R27"/>
    <mergeCell ref="F26:F27"/>
    <mergeCell ref="G26:G27"/>
    <mergeCell ref="T13:V13"/>
    <mergeCell ref="W13:AI13"/>
    <mergeCell ref="E14:P14"/>
    <mergeCell ref="T14:V14"/>
    <mergeCell ref="W14:AI14"/>
    <mergeCell ref="C14:D14"/>
    <mergeCell ref="C15:D15"/>
    <mergeCell ref="E15:P15"/>
    <mergeCell ref="T15:V15"/>
    <mergeCell ref="W15:AI15"/>
    <mergeCell ref="AE1:AN1"/>
    <mergeCell ref="H2:AD2"/>
    <mergeCell ref="AE2:AN2"/>
    <mergeCell ref="H3:AD3"/>
    <mergeCell ref="AE3:AN3"/>
    <mergeCell ref="A5:C5"/>
    <mergeCell ref="D5:F5"/>
    <mergeCell ref="C9:P9"/>
    <mergeCell ref="T9:AI9"/>
    <mergeCell ref="O44:O46"/>
    <mergeCell ref="P44:P46"/>
    <mergeCell ref="Q44:Q46"/>
    <mergeCell ref="R44:R46"/>
    <mergeCell ref="S44:S46"/>
    <mergeCell ref="T44:T46"/>
    <mergeCell ref="Q47:Q48"/>
    <mergeCell ref="T47:T48"/>
    <mergeCell ref="A1:G3"/>
    <mergeCell ref="H1:AD1"/>
    <mergeCell ref="E10:P10"/>
    <mergeCell ref="T10:V10"/>
    <mergeCell ref="W10:AI10"/>
    <mergeCell ref="T12:V12"/>
    <mergeCell ref="W12:AI12"/>
    <mergeCell ref="C10:D10"/>
    <mergeCell ref="C11:D11"/>
    <mergeCell ref="E11:P11"/>
    <mergeCell ref="T11:V11"/>
    <mergeCell ref="W11:AI11"/>
    <mergeCell ref="C12:D12"/>
    <mergeCell ref="E12:P12"/>
    <mergeCell ref="C13:D13"/>
    <mergeCell ref="E13:P13"/>
    <mergeCell ref="A47:A48"/>
    <mergeCell ref="B47:B48"/>
    <mergeCell ref="C47:C48"/>
    <mergeCell ref="D47:D48"/>
    <mergeCell ref="E47:E48"/>
    <mergeCell ref="F47:F48"/>
    <mergeCell ref="G47:G48"/>
    <mergeCell ref="R47:R48"/>
    <mergeCell ref="S47:S48"/>
    <mergeCell ref="O41:O43"/>
    <mergeCell ref="P41:P43"/>
    <mergeCell ref="Q41:Q43"/>
    <mergeCell ref="R41:R43"/>
    <mergeCell ref="S41:S43"/>
    <mergeCell ref="T41:T43"/>
    <mergeCell ref="H41:H43"/>
    <mergeCell ref="I41:I43"/>
    <mergeCell ref="J41:J43"/>
    <mergeCell ref="K41:K43"/>
    <mergeCell ref="L41:L43"/>
    <mergeCell ref="M41:M43"/>
    <mergeCell ref="N41:N43"/>
    <mergeCell ref="O47:O48"/>
    <mergeCell ref="P47:P48"/>
    <mergeCell ref="H47:H48"/>
    <mergeCell ref="I47:I48"/>
    <mergeCell ref="J47:J48"/>
    <mergeCell ref="K47:K48"/>
    <mergeCell ref="L47:L48"/>
    <mergeCell ref="M47:M48"/>
    <mergeCell ref="N47:N48"/>
    <mergeCell ref="J44:J46"/>
    <mergeCell ref="K44:K46"/>
    <mergeCell ref="L44:L46"/>
    <mergeCell ref="M44:M46"/>
    <mergeCell ref="N44:N46"/>
    <mergeCell ref="A44:A46"/>
    <mergeCell ref="B44:B46"/>
    <mergeCell ref="C44:C46"/>
    <mergeCell ref="D44:D46"/>
    <mergeCell ref="E44:E46"/>
    <mergeCell ref="F44:F46"/>
    <mergeCell ref="G44:G46"/>
    <mergeCell ref="A32:A34"/>
    <mergeCell ref="B32:B34"/>
    <mergeCell ref="C32:C34"/>
    <mergeCell ref="D32:D34"/>
    <mergeCell ref="E32:E34"/>
    <mergeCell ref="F32:F34"/>
    <mergeCell ref="G32:G34"/>
    <mergeCell ref="H44:H46"/>
    <mergeCell ref="I44:I46"/>
    <mergeCell ref="A41:A43"/>
    <mergeCell ref="B41:B43"/>
    <mergeCell ref="C41:C43"/>
    <mergeCell ref="D41:D43"/>
    <mergeCell ref="E41:E43"/>
    <mergeCell ref="F41:F43"/>
    <mergeCell ref="G41:G43"/>
    <mergeCell ref="H32:H34"/>
    <mergeCell ref="I32:I34"/>
    <mergeCell ref="J32:J34"/>
    <mergeCell ref="K32:K34"/>
    <mergeCell ref="L32:L34"/>
    <mergeCell ref="M32:M34"/>
    <mergeCell ref="N32:N34"/>
    <mergeCell ref="A30:A31"/>
    <mergeCell ref="D30:D31"/>
    <mergeCell ref="E30:E31"/>
    <mergeCell ref="F30:F31"/>
    <mergeCell ref="AJ37:AJ38"/>
    <mergeCell ref="W37:W38"/>
    <mergeCell ref="X37:X38"/>
    <mergeCell ref="Y37:Y38"/>
    <mergeCell ref="Z37:Z38"/>
    <mergeCell ref="AA37:AA38"/>
    <mergeCell ref="AB37:AB38"/>
    <mergeCell ref="AC37:AC38"/>
    <mergeCell ref="O32:O34"/>
    <mergeCell ref="P32:P34"/>
    <mergeCell ref="Q32:Q34"/>
    <mergeCell ref="R32:R34"/>
    <mergeCell ref="S32:S33"/>
    <mergeCell ref="T32:T34"/>
    <mergeCell ref="T37:T38"/>
    <mergeCell ref="U37:U38"/>
    <mergeCell ref="V37:V38"/>
    <mergeCell ref="AD37:AD38"/>
    <mergeCell ref="AE37:AE38"/>
    <mergeCell ref="AF37:AF38"/>
    <mergeCell ref="AG37:AG38"/>
    <mergeCell ref="AH37:AH38"/>
    <mergeCell ref="AI37:AI38"/>
    <mergeCell ref="K37:K38"/>
    <mergeCell ref="L37:L38"/>
    <mergeCell ref="M37:M38"/>
    <mergeCell ref="N37:N38"/>
    <mergeCell ref="O37:O38"/>
    <mergeCell ref="P37:P38"/>
    <mergeCell ref="Q37:Q38"/>
    <mergeCell ref="R37:R38"/>
    <mergeCell ref="S37:S38"/>
    <mergeCell ref="A37:A38"/>
    <mergeCell ref="B37:B38"/>
    <mergeCell ref="C37:C38"/>
    <mergeCell ref="D37:D38"/>
    <mergeCell ref="F37:F38"/>
    <mergeCell ref="G37:G38"/>
    <mergeCell ref="H37:H38"/>
    <mergeCell ref="I37:I38"/>
    <mergeCell ref="J37:J38"/>
  </mergeCells>
  <conditionalFormatting sqref="N28:N32 AE32:AE35 N35:N36 AE39:AE47 N49:N54 AE49:AE54">
    <cfRule type="cellIs" dxfId="128" priority="1" operator="equal">
      <formula>"Muy Alta"</formula>
    </cfRule>
  </conditionalFormatting>
  <conditionalFormatting sqref="N28:N32 AE32:AE35 N35:N36 AE39:AE47 N49:N54 AE49:AE54">
    <cfRule type="cellIs" dxfId="127" priority="2" operator="equal">
      <formula>"Alta"</formula>
    </cfRule>
  </conditionalFormatting>
  <conditionalFormatting sqref="N28:N32 AE32:AE35 N35:N36 AE39:AE47 N49:N54 AE49:AE54">
    <cfRule type="cellIs" dxfId="126" priority="3" operator="equal">
      <formula>"Media"</formula>
    </cfRule>
  </conditionalFormatting>
  <conditionalFormatting sqref="N28:N32 AE32:AE35 N35:N36 AE39:AE47 N49:N54 AE49:AE54">
    <cfRule type="cellIs" dxfId="125" priority="4" operator="equal">
      <formula>"Baja"</formula>
    </cfRule>
  </conditionalFormatting>
  <conditionalFormatting sqref="N28:N32 AE32:AE35 N35:N36 AE39:AE47 N49:N54 AE49:AE54">
    <cfRule type="cellIs" dxfId="124" priority="5" operator="equal">
      <formula>"Muy Baja"</formula>
    </cfRule>
  </conditionalFormatting>
  <conditionalFormatting sqref="R28:R32 AG32:AG35 R35:R37 R39:R41 AG39:AG47 R44 R47 R49:R54 AG49:AG54">
    <cfRule type="cellIs" dxfId="123" priority="6" operator="equal">
      <formula>"Catastrófico"</formula>
    </cfRule>
  </conditionalFormatting>
  <conditionalFormatting sqref="R28:R32 AG32:AG35 R35:R37 R39:R41 AG39:AG47 R44 R47 R49:R54 AG49:AG54">
    <cfRule type="cellIs" dxfId="122" priority="7" operator="equal">
      <formula>"Mayor"</formula>
    </cfRule>
  </conditionalFormatting>
  <conditionalFormatting sqref="R28:R32 AG32:AG35 R35:R37 R39:R41 AG39:AG47 R44 R47 R49:R54 AG49:AG54">
    <cfRule type="cellIs" dxfId="121" priority="8" operator="equal">
      <formula>"Moderado"</formula>
    </cfRule>
  </conditionalFormatting>
  <conditionalFormatting sqref="R28:R32 AG32:AG35 R35:R37 R39:R41 AG39:AG47 R44 R47 R49:R54 AG49:AG54">
    <cfRule type="cellIs" dxfId="120" priority="9" operator="equal">
      <formula>"Menor"</formula>
    </cfRule>
  </conditionalFormatting>
  <conditionalFormatting sqref="R28:R32 AG32:AG35 R35:R37 R39:R41 AG39:AG47 R44 R47 R49:R54 AG49:AG54">
    <cfRule type="cellIs" dxfId="119" priority="10" operator="equal">
      <formula>"Leve"</formula>
    </cfRule>
  </conditionalFormatting>
  <conditionalFormatting sqref="T28:T31 AI39:AI47 AI28:AI35 T49:T54 AI49:AI54">
    <cfRule type="cellIs" dxfId="118" priority="11" operator="equal">
      <formula>"Extremo"</formula>
    </cfRule>
  </conditionalFormatting>
  <conditionalFormatting sqref="T28:T31 AI39:AI47 AI28:AI35 T49:T54 AI49:AI54">
    <cfRule type="cellIs" dxfId="117" priority="12" operator="equal">
      <formula>"Alto"</formula>
    </cfRule>
  </conditionalFormatting>
  <conditionalFormatting sqref="T28:T31 AI39:AI47 AI28:AI35 T49:T54 AI49:AI54">
    <cfRule type="cellIs" dxfId="116" priority="13" operator="equal">
      <formula>"Moderado"</formula>
    </cfRule>
  </conditionalFormatting>
  <conditionalFormatting sqref="T28:T31 AI39:AI47 AI28:AI35 T49:T54 AI49:AI54">
    <cfRule type="cellIs" dxfId="115" priority="14" operator="equal">
      <formula>"Bajo"</formula>
    </cfRule>
  </conditionalFormatting>
  <conditionalFormatting sqref="AE28:AE31">
    <cfRule type="cellIs" dxfId="114" priority="15" operator="equal">
      <formula>"Muy Alta"</formula>
    </cfRule>
  </conditionalFormatting>
  <conditionalFormatting sqref="AE28:AE31">
    <cfRule type="cellIs" dxfId="113" priority="16" operator="equal">
      <formula>"Alta"</formula>
    </cfRule>
  </conditionalFormatting>
  <conditionalFormatting sqref="AE28:AE31">
    <cfRule type="cellIs" dxfId="112" priority="17" operator="equal">
      <formula>"Media"</formula>
    </cfRule>
  </conditionalFormatting>
  <conditionalFormatting sqref="AE28:AE31">
    <cfRule type="cellIs" dxfId="111" priority="18" operator="equal">
      <formula>"Baja"</formula>
    </cfRule>
  </conditionalFormatting>
  <conditionalFormatting sqref="AE28:AE31">
    <cfRule type="cellIs" dxfId="110" priority="19" operator="equal">
      <formula>"Muy Baja"</formula>
    </cfRule>
  </conditionalFormatting>
  <conditionalFormatting sqref="AG28:AG31">
    <cfRule type="cellIs" dxfId="109" priority="20" operator="equal">
      <formula>"Catastrófico"</formula>
    </cfRule>
  </conditionalFormatting>
  <conditionalFormatting sqref="AG28:AG31">
    <cfRule type="cellIs" dxfId="108" priority="21" operator="equal">
      <formula>"Mayor"</formula>
    </cfRule>
  </conditionalFormatting>
  <conditionalFormatting sqref="AG28:AG31">
    <cfRule type="cellIs" dxfId="107" priority="22" operator="equal">
      <formula>"Moderado"</formula>
    </cfRule>
  </conditionalFormatting>
  <conditionalFormatting sqref="AG28:AG31">
    <cfRule type="cellIs" dxfId="106" priority="23" operator="equal">
      <formula>"Menor"</formula>
    </cfRule>
  </conditionalFormatting>
  <conditionalFormatting sqref="AG28:AG31">
    <cfRule type="cellIs" dxfId="105" priority="24" operator="equal">
      <formula>"Leve"</formula>
    </cfRule>
  </conditionalFormatting>
  <conditionalFormatting sqref="AI28:AI31">
    <cfRule type="cellIs" dxfId="104" priority="25" operator="equal">
      <formula>"Extremo"</formula>
    </cfRule>
  </conditionalFormatting>
  <conditionalFormatting sqref="AI28:AI31">
    <cfRule type="cellIs" dxfId="103" priority="26" operator="equal">
      <formula>"Alto"</formula>
    </cfRule>
  </conditionalFormatting>
  <conditionalFormatting sqref="AI28:AI31">
    <cfRule type="cellIs" dxfId="102" priority="27" operator="equal">
      <formula>"Moderado"</formula>
    </cfRule>
  </conditionalFormatting>
  <conditionalFormatting sqref="AI28:AI31">
    <cfRule type="cellIs" dxfId="101" priority="28" operator="equal">
      <formula>"Bajo"</formula>
    </cfRule>
  </conditionalFormatting>
  <conditionalFormatting sqref="N28:N32 N35:N36">
    <cfRule type="cellIs" dxfId="100" priority="34" operator="equal">
      <formula>"Muy Alta"</formula>
    </cfRule>
  </conditionalFormatting>
  <conditionalFormatting sqref="N28:N32 N35:N36">
    <cfRule type="cellIs" dxfId="99" priority="35" operator="equal">
      <formula>"Alta"</formula>
    </cfRule>
  </conditionalFormatting>
  <conditionalFormatting sqref="N28:N32 N35:N36">
    <cfRule type="cellIs" dxfId="98" priority="36" operator="equal">
      <formula>"Media"</formula>
    </cfRule>
  </conditionalFormatting>
  <conditionalFormatting sqref="N28:N32 N35:N36">
    <cfRule type="cellIs" dxfId="97" priority="37" operator="equal">
      <formula>"Baja"</formula>
    </cfRule>
  </conditionalFormatting>
  <conditionalFormatting sqref="N28:N32 N35:N36">
    <cfRule type="cellIs" dxfId="96" priority="38" operator="equal">
      <formula>"Muy Baja"</formula>
    </cfRule>
  </conditionalFormatting>
  <conditionalFormatting sqref="T28:T31">
    <cfRule type="cellIs" dxfId="95" priority="39" operator="equal">
      <formula>"Extremo"</formula>
    </cfRule>
  </conditionalFormatting>
  <conditionalFormatting sqref="T28:T31">
    <cfRule type="cellIs" dxfId="94" priority="40" operator="equal">
      <formula>"Alto"</formula>
    </cfRule>
  </conditionalFormatting>
  <conditionalFormatting sqref="T28:T31">
    <cfRule type="cellIs" dxfId="93" priority="41" operator="equal">
      <formula>"Moderado"</formula>
    </cfRule>
  </conditionalFormatting>
  <conditionalFormatting sqref="T28:T31">
    <cfRule type="cellIs" dxfId="92" priority="42" operator="equal">
      <formula>"Bajo"</formula>
    </cfRule>
  </conditionalFormatting>
  <conditionalFormatting sqref="AE28:AE31">
    <cfRule type="cellIs" dxfId="91" priority="43" operator="equal">
      <formula>"Muy Alta"</formula>
    </cfRule>
  </conditionalFormatting>
  <conditionalFormatting sqref="AE28:AE31">
    <cfRule type="cellIs" dxfId="90" priority="44" operator="equal">
      <formula>"Alta"</formula>
    </cfRule>
  </conditionalFormatting>
  <conditionalFormatting sqref="AE28:AE31">
    <cfRule type="cellIs" dxfId="89" priority="45" operator="equal">
      <formula>"Media"</formula>
    </cfRule>
  </conditionalFormatting>
  <conditionalFormatting sqref="AE28:AE31">
    <cfRule type="cellIs" dxfId="88" priority="46" operator="equal">
      <formula>"Baja"</formula>
    </cfRule>
  </conditionalFormatting>
  <conditionalFormatting sqref="AE28:AE31">
    <cfRule type="cellIs" dxfId="87" priority="47" operator="equal">
      <formula>"Muy Baja"</formula>
    </cfRule>
  </conditionalFormatting>
  <conditionalFormatting sqref="AG28:AG31">
    <cfRule type="cellIs" dxfId="86" priority="48" operator="equal">
      <formula>"Catastrófico"</formula>
    </cfRule>
  </conditionalFormatting>
  <conditionalFormatting sqref="AG28:AG31">
    <cfRule type="cellIs" dxfId="85" priority="49" operator="equal">
      <formula>"Mayor"</formula>
    </cfRule>
  </conditionalFormatting>
  <conditionalFormatting sqref="AG28:AG31">
    <cfRule type="cellIs" dxfId="84" priority="50" operator="equal">
      <formula>"Moderado"</formula>
    </cfRule>
  </conditionalFormatting>
  <conditionalFormatting sqref="AG28:AG31">
    <cfRule type="cellIs" dxfId="83" priority="51" operator="equal">
      <formula>"Menor"</formula>
    </cfRule>
  </conditionalFormatting>
  <conditionalFormatting sqref="AG28:AG31">
    <cfRule type="cellIs" dxfId="82" priority="52" operator="equal">
      <formula>"Leve"</formula>
    </cfRule>
  </conditionalFormatting>
  <conditionalFormatting sqref="AI30:AI31">
    <cfRule type="cellIs" dxfId="81" priority="53" operator="equal">
      <formula>"Extremo"</formula>
    </cfRule>
  </conditionalFormatting>
  <conditionalFormatting sqref="AI30:AI31">
    <cfRule type="cellIs" dxfId="80" priority="54" operator="equal">
      <formula>"Alto"</formula>
    </cfRule>
  </conditionalFormatting>
  <conditionalFormatting sqref="AI30:AI31">
    <cfRule type="cellIs" dxfId="79" priority="55" operator="equal">
      <formula>"Moderado"</formula>
    </cfRule>
  </conditionalFormatting>
  <conditionalFormatting sqref="AI30:AI31">
    <cfRule type="cellIs" dxfId="78" priority="56" operator="equal">
      <formula>"Bajo"</formula>
    </cfRule>
  </conditionalFormatting>
  <conditionalFormatting sqref="T32 T35">
    <cfRule type="cellIs" dxfId="77" priority="57" operator="equal">
      <formula>"Extremo"</formula>
    </cfRule>
  </conditionalFormatting>
  <conditionalFormatting sqref="T32 T35">
    <cfRule type="cellIs" dxfId="76" priority="58" operator="equal">
      <formula>"Alto"</formula>
    </cfRule>
  </conditionalFormatting>
  <conditionalFormatting sqref="T32 T35">
    <cfRule type="cellIs" dxfId="75" priority="59" operator="equal">
      <formula>"Moderado"</formula>
    </cfRule>
  </conditionalFormatting>
  <conditionalFormatting sqref="T32 T35">
    <cfRule type="cellIs" dxfId="74" priority="60" operator="equal">
      <formula>"Bajo"</formula>
    </cfRule>
  </conditionalFormatting>
  <conditionalFormatting sqref="T35">
    <cfRule type="cellIs" dxfId="73" priority="61" operator="equal">
      <formula>"Extremo"</formula>
    </cfRule>
  </conditionalFormatting>
  <conditionalFormatting sqref="T35">
    <cfRule type="cellIs" dxfId="72" priority="62" operator="equal">
      <formula>"Alto"</formula>
    </cfRule>
  </conditionalFormatting>
  <conditionalFormatting sqref="T35">
    <cfRule type="cellIs" dxfId="71" priority="63" operator="equal">
      <formula>"Moderado"</formula>
    </cfRule>
  </conditionalFormatting>
  <conditionalFormatting sqref="T35">
    <cfRule type="cellIs" dxfId="70" priority="64" operator="equal">
      <formula>"Bajo"</formula>
    </cfRule>
  </conditionalFormatting>
  <conditionalFormatting sqref="AE35">
    <cfRule type="cellIs" dxfId="69" priority="65" operator="equal">
      <formula>"Muy Alta"</formula>
    </cfRule>
  </conditionalFormatting>
  <conditionalFormatting sqref="AE35">
    <cfRule type="cellIs" dxfId="68" priority="66" operator="equal">
      <formula>"Alta"</formula>
    </cfRule>
  </conditionalFormatting>
  <conditionalFormatting sqref="AE35">
    <cfRule type="cellIs" dxfId="67" priority="67" operator="equal">
      <formula>"Media"</formula>
    </cfRule>
  </conditionalFormatting>
  <conditionalFormatting sqref="AE35">
    <cfRule type="cellIs" dxfId="66" priority="68" operator="equal">
      <formula>"Baja"</formula>
    </cfRule>
  </conditionalFormatting>
  <conditionalFormatting sqref="AE35">
    <cfRule type="cellIs" dxfId="65" priority="69" operator="equal">
      <formula>"Muy Baja"</formula>
    </cfRule>
  </conditionalFormatting>
  <conditionalFormatting sqref="AG35">
    <cfRule type="cellIs" dxfId="64" priority="70" operator="equal">
      <formula>"Catastrófico"</formula>
    </cfRule>
  </conditionalFormatting>
  <conditionalFormatting sqref="AG35">
    <cfRule type="cellIs" dxfId="63" priority="71" operator="equal">
      <formula>"Mayor"</formula>
    </cfRule>
  </conditionalFormatting>
  <conditionalFormatting sqref="AG35">
    <cfRule type="cellIs" dxfId="62" priority="72" operator="equal">
      <formula>"Moderado"</formula>
    </cfRule>
  </conditionalFormatting>
  <conditionalFormatting sqref="AG35">
    <cfRule type="cellIs" dxfId="61" priority="73" operator="equal">
      <formula>"Menor"</formula>
    </cfRule>
  </conditionalFormatting>
  <conditionalFormatting sqref="AG35">
    <cfRule type="cellIs" dxfId="60" priority="74" operator="equal">
      <formula>"Leve"</formula>
    </cfRule>
  </conditionalFormatting>
  <conditionalFormatting sqref="AI35">
    <cfRule type="cellIs" dxfId="59" priority="75" operator="equal">
      <formula>"Extremo"</formula>
    </cfRule>
  </conditionalFormatting>
  <conditionalFormatting sqref="AI35">
    <cfRule type="cellIs" dxfId="58" priority="76" operator="equal">
      <formula>"Alto"</formula>
    </cfRule>
  </conditionalFormatting>
  <conditionalFormatting sqref="AI35">
    <cfRule type="cellIs" dxfId="57" priority="77" operator="equal">
      <formula>"Moderado"</formula>
    </cfRule>
  </conditionalFormatting>
  <conditionalFormatting sqref="AI35">
    <cfRule type="cellIs" dxfId="56" priority="78" operator="equal">
      <formula>"Bajo"</formula>
    </cfRule>
  </conditionalFormatting>
  <conditionalFormatting sqref="T36">
    <cfRule type="cellIs" dxfId="55" priority="79" operator="equal">
      <formula>"Extremo"</formula>
    </cfRule>
  </conditionalFormatting>
  <conditionalFormatting sqref="T36">
    <cfRule type="cellIs" dxfId="54" priority="80" operator="equal">
      <formula>"Alto"</formula>
    </cfRule>
  </conditionalFormatting>
  <conditionalFormatting sqref="T36">
    <cfRule type="cellIs" dxfId="53" priority="81" operator="equal">
      <formula>"Moderado"</formula>
    </cfRule>
  </conditionalFormatting>
  <conditionalFormatting sqref="T36">
    <cfRule type="cellIs" dxfId="52" priority="82" operator="equal">
      <formula>"Bajo"</formula>
    </cfRule>
  </conditionalFormatting>
  <conditionalFormatting sqref="AE36">
    <cfRule type="cellIs" dxfId="51" priority="83" operator="equal">
      <formula>"Muy Alta"</formula>
    </cfRule>
  </conditionalFormatting>
  <conditionalFormatting sqref="AE36">
    <cfRule type="cellIs" dxfId="50" priority="84" operator="equal">
      <formula>"Alta"</formula>
    </cfRule>
  </conditionalFormatting>
  <conditionalFormatting sqref="AE36">
    <cfRule type="cellIs" dxfId="49" priority="85" operator="equal">
      <formula>"Media"</formula>
    </cfRule>
  </conditionalFormatting>
  <conditionalFormatting sqref="AE36">
    <cfRule type="cellIs" dxfId="48" priority="86" operator="equal">
      <formula>"Baja"</formula>
    </cfRule>
  </conditionalFormatting>
  <conditionalFormatting sqref="AE36">
    <cfRule type="cellIs" dxfId="47" priority="87" operator="equal">
      <formula>"Muy Baja"</formula>
    </cfRule>
  </conditionalFormatting>
  <conditionalFormatting sqref="AG36">
    <cfRule type="cellIs" dxfId="46" priority="88" operator="equal">
      <formula>"Catastrófico"</formula>
    </cfRule>
  </conditionalFormatting>
  <conditionalFormatting sqref="AG36">
    <cfRule type="cellIs" dxfId="45" priority="89" operator="equal">
      <formula>"Mayor"</formula>
    </cfRule>
  </conditionalFormatting>
  <conditionalFormatting sqref="AG36">
    <cfRule type="cellIs" dxfId="44" priority="90" operator="equal">
      <formula>"Moderado"</formula>
    </cfRule>
  </conditionalFormatting>
  <conditionalFormatting sqref="AG36">
    <cfRule type="cellIs" dxfId="43" priority="91" operator="equal">
      <formula>"Menor"</formula>
    </cfRule>
  </conditionalFormatting>
  <conditionalFormatting sqref="AG36">
    <cfRule type="cellIs" dxfId="42" priority="92" operator="equal">
      <formula>"Leve"</formula>
    </cfRule>
  </conditionalFormatting>
  <conditionalFormatting sqref="AI36">
    <cfRule type="cellIs" dxfId="41" priority="93" operator="equal">
      <formula>"Extremo"</formula>
    </cfRule>
  </conditionalFormatting>
  <conditionalFormatting sqref="AI36">
    <cfRule type="cellIs" dxfId="40" priority="94" operator="equal">
      <formula>"Alto"</formula>
    </cfRule>
  </conditionalFormatting>
  <conditionalFormatting sqref="AI36">
    <cfRule type="cellIs" dxfId="39" priority="95" operator="equal">
      <formula>"Moderado"</formula>
    </cfRule>
  </conditionalFormatting>
  <conditionalFormatting sqref="AI36">
    <cfRule type="cellIs" dxfId="38" priority="96" operator="equal">
      <formula>"Bajo"</formula>
    </cfRule>
  </conditionalFormatting>
  <conditionalFormatting sqref="N37 N39:N41 N44 N47">
    <cfRule type="cellIs" dxfId="37" priority="101" operator="equal">
      <formula>"Muy Alta"</formula>
    </cfRule>
  </conditionalFormatting>
  <conditionalFormatting sqref="N37 N39:N41 N44 N47">
    <cfRule type="cellIs" dxfId="36" priority="102" operator="equal">
      <formula>"Alta"</formula>
    </cfRule>
  </conditionalFormatting>
  <conditionalFormatting sqref="N37 N39:N41 N44 N47">
    <cfRule type="cellIs" dxfId="35" priority="103" operator="equal">
      <formula>"Media"</formula>
    </cfRule>
  </conditionalFormatting>
  <conditionalFormatting sqref="N37 N39:N41 N44 N47">
    <cfRule type="cellIs" dxfId="34" priority="104" operator="equal">
      <formula>"Baja"</formula>
    </cfRule>
  </conditionalFormatting>
  <conditionalFormatting sqref="N37 N39:N41 N44 N47">
    <cfRule type="cellIs" dxfId="33" priority="105" operator="equal">
      <formula>"Muy Baja"</formula>
    </cfRule>
  </conditionalFormatting>
  <conditionalFormatting sqref="T37 T39:T41 T44 T47">
    <cfRule type="cellIs" dxfId="32" priority="106" operator="equal">
      <formula>"Extremo"</formula>
    </cfRule>
  </conditionalFormatting>
  <conditionalFormatting sqref="T37 T39:T41 T44 T47">
    <cfRule type="cellIs" dxfId="31" priority="107" operator="equal">
      <formula>"Alto"</formula>
    </cfRule>
  </conditionalFormatting>
  <conditionalFormatting sqref="T37 T39:T41 T44 T47">
    <cfRule type="cellIs" dxfId="30" priority="108" operator="equal">
      <formula>"Moderado"</formula>
    </cfRule>
  </conditionalFormatting>
  <conditionalFormatting sqref="T37 T39:T41 T44 T47">
    <cfRule type="cellIs" dxfId="29" priority="109" operator="equal">
      <formula>"Bajo"</formula>
    </cfRule>
  </conditionalFormatting>
  <conditionalFormatting sqref="AE37">
    <cfRule type="cellIs" dxfId="28" priority="110" operator="equal">
      <formula>"Muy Alta"</formula>
    </cfRule>
  </conditionalFormatting>
  <conditionalFormatting sqref="AE37">
    <cfRule type="cellIs" dxfId="27" priority="111" operator="equal">
      <formula>"Alta"</formula>
    </cfRule>
  </conditionalFormatting>
  <conditionalFormatting sqref="AE37">
    <cfRule type="cellIs" dxfId="26" priority="112" operator="equal">
      <formula>"Media"</formula>
    </cfRule>
  </conditionalFormatting>
  <conditionalFormatting sqref="AE37">
    <cfRule type="cellIs" dxfId="25" priority="113" operator="equal">
      <formula>"Baja"</formula>
    </cfRule>
  </conditionalFormatting>
  <conditionalFormatting sqref="AE37">
    <cfRule type="cellIs" dxfId="24" priority="114" operator="equal">
      <formula>"Muy Baja"</formula>
    </cfRule>
  </conditionalFormatting>
  <conditionalFormatting sqref="AG37">
    <cfRule type="cellIs" dxfId="23" priority="115" operator="equal">
      <formula>"Catastrófico"</formula>
    </cfRule>
  </conditionalFormatting>
  <conditionalFormatting sqref="AG37">
    <cfRule type="cellIs" dxfId="22" priority="116" operator="equal">
      <formula>"Mayor"</formula>
    </cfRule>
  </conditionalFormatting>
  <conditionalFormatting sqref="AG37">
    <cfRule type="cellIs" dxfId="21" priority="117" operator="equal">
      <formula>"Moderado"</formula>
    </cfRule>
  </conditionalFormatting>
  <conditionalFormatting sqref="AG37">
    <cfRule type="cellIs" dxfId="20" priority="118" operator="equal">
      <formula>"Menor"</formula>
    </cfRule>
  </conditionalFormatting>
  <conditionalFormatting sqref="AG37">
    <cfRule type="cellIs" dxfId="19" priority="119" operator="equal">
      <formula>"Leve"</formula>
    </cfRule>
  </conditionalFormatting>
  <conditionalFormatting sqref="AI37">
    <cfRule type="cellIs" dxfId="18" priority="120" operator="equal">
      <formula>"Extremo"</formula>
    </cfRule>
  </conditionalFormatting>
  <conditionalFormatting sqref="AI37">
    <cfRule type="cellIs" dxfId="17" priority="121" operator="equal">
      <formula>"Alto"</formula>
    </cfRule>
  </conditionalFormatting>
  <conditionalFormatting sqref="AI37">
    <cfRule type="cellIs" dxfId="16" priority="122" operator="equal">
      <formula>"Moderado"</formula>
    </cfRule>
  </conditionalFormatting>
  <conditionalFormatting sqref="AI37">
    <cfRule type="cellIs" dxfId="15" priority="123" operator="equal">
      <formula>"Bajo"</formula>
    </cfRule>
  </conditionalFormatting>
  <conditionalFormatting sqref="Q28 Q30 Q35:Q37 Q39:Q40">
    <cfRule type="containsText" dxfId="14" priority="124" operator="containsText" text="❌">
      <formula>NOT(ISERROR(SEARCH(("❌"),(Q28))))</formula>
    </cfRule>
  </conditionalFormatting>
  <conditionalFormatting sqref="AE48">
    <cfRule type="cellIs" dxfId="13" priority="125" operator="equal">
      <formula>"Muy Alta"</formula>
    </cfRule>
  </conditionalFormatting>
  <conditionalFormatting sqref="AE48">
    <cfRule type="cellIs" dxfId="12" priority="126" operator="equal">
      <formula>"Alta"</formula>
    </cfRule>
  </conditionalFormatting>
  <conditionalFormatting sqref="AE48">
    <cfRule type="cellIs" dxfId="11" priority="127" operator="equal">
      <formula>"Media"</formula>
    </cfRule>
  </conditionalFormatting>
  <conditionalFormatting sqref="AE48">
    <cfRule type="cellIs" dxfId="10" priority="128" operator="equal">
      <formula>"Baja"</formula>
    </cfRule>
  </conditionalFormatting>
  <conditionalFormatting sqref="AE48">
    <cfRule type="cellIs" dxfId="9" priority="129" operator="equal">
      <formula>"Muy Baja"</formula>
    </cfRule>
  </conditionalFormatting>
  <conditionalFormatting sqref="AG48">
    <cfRule type="cellIs" dxfId="8" priority="130" operator="equal">
      <formula>"Catastrófico"</formula>
    </cfRule>
  </conditionalFormatting>
  <conditionalFormatting sqref="AG48">
    <cfRule type="cellIs" dxfId="7" priority="131" operator="equal">
      <formula>"Mayor"</formula>
    </cfRule>
  </conditionalFormatting>
  <conditionalFormatting sqref="AG48">
    <cfRule type="cellIs" dxfId="6" priority="132" operator="equal">
      <formula>"Moderado"</formula>
    </cfRule>
  </conditionalFormatting>
  <conditionalFormatting sqref="AG48">
    <cfRule type="cellIs" dxfId="5" priority="133" operator="equal">
      <formula>"Menor"</formula>
    </cfRule>
  </conditionalFormatting>
  <conditionalFormatting sqref="AG48">
    <cfRule type="cellIs" dxfId="4" priority="134" operator="equal">
      <formula>"Leve"</formula>
    </cfRule>
  </conditionalFormatting>
  <conditionalFormatting sqref="AI48">
    <cfRule type="cellIs" dxfId="3" priority="135" operator="equal">
      <formula>"Extremo"</formula>
    </cfRule>
  </conditionalFormatting>
  <conditionalFormatting sqref="AI48">
    <cfRule type="cellIs" dxfId="2" priority="136" operator="equal">
      <formula>"Alto"</formula>
    </cfRule>
  </conditionalFormatting>
  <conditionalFormatting sqref="AI48">
    <cfRule type="cellIs" dxfId="1" priority="137" operator="equal">
      <formula>"Moderado"</formula>
    </cfRule>
  </conditionalFormatting>
  <conditionalFormatting sqref="AI48">
    <cfRule type="cellIs" dxfId="0" priority="138" operator="equal">
      <formula>"Bajo"</formula>
    </cfRule>
  </conditionalFormatting>
  <dataValidations count="1">
    <dataValidation allowBlank="1" showInputMessage="1" showErrorMessage="1" prompt="Recuerde que las acciones se generan bajo la medida de mitigar el riesgo" sqref="AM49 AM50 AM51 AM52 AM53 AM54"/>
  </dataValidations>
  <pageMargins left="0.7" right="0.7" top="0.75" bottom="0.75" header="0" footer="0"/>
  <pageSetup scale="23" orientation="landscape" r:id="rId1"/>
  <legacyDrawing r:id="rId2"/>
  <extLst>
    <ext xmlns:x14="http://schemas.microsoft.com/office/spreadsheetml/2009/9/main" uri="{CCE6A557-97BC-4b89-ADB6-D9C93CAAB3DF}">
      <x14:dataValidations xmlns:xm="http://schemas.microsoft.com/office/excel/2006/main" count="17">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AN28 AN30 AN32:AN48 AN50:AN54</xm:sqref>
        </x14:dataValidation>
        <x14:dataValidation type="list" allowBlank="1" showErrorMessage="1">
          <x14:formula1>
            <xm:f>'Opciones Tratamiento'!$B$13:$B$19</xm:f>
          </x14:formula1>
          <xm:sqref>L28 L30 L32 L35:L37 L39:L41 L44 L47 L49:L54</xm:sqref>
        </x14:dataValidation>
        <x14:dataValidation type="list" allowBlank="1" showErrorMessage="1">
          <x14:formula1>
            <xm:f>'Tabla Valoración controles'!$D$11:$D$12</xm:f>
          </x14:formula1>
          <xm:sqref>AB28:AB37 AB39:AB54</xm:sqref>
        </x14:dataValidation>
        <x14:dataValidation type="list" allowBlank="1" showErrorMessage="1">
          <x14:formula1>
            <xm:f>'Tabla Valoración controles'!$D$7:$D$8</xm:f>
          </x14:formula1>
          <xm:sqref>Y28:Y37 Y39:Y54</xm:sqref>
        </x14:dataValidation>
        <x14:dataValidation type="list" allowBlank="1" showErrorMessage="1">
          <x14:formula1>
            <xm:f>'Tabla Valoración controles'!$D$13:$D$14</xm:f>
          </x14:formula1>
          <xm:sqref>AC28:AC37 AC39:AC54</xm:sqref>
        </x14:dataValidation>
        <x14:dataValidation type="list" allowBlank="1" showErrorMessage="1">
          <x14:formula1>
            <xm:f>'Tabla Impacto'!$F$210:$F$221</xm:f>
          </x14:formula1>
          <xm:sqref>P28 P30 P32 P35:P37 P39:P41 P44 P47 P49:P54</xm:sqref>
        </x14:dataValidation>
        <x14:dataValidation type="list" allowBlank="1" showErrorMessage="1">
          <x14:formula1>
            <xm:f>'Tabla Valoración controles'!$D$9:$D$10</xm:f>
          </x14:formula1>
          <xm:sqref>AA28:AA37 AA39:AA54</xm:sqref>
        </x14:dataValidation>
        <x14:dataValidation type="list" allowBlank="1" showErrorMessage="1">
          <x14:formula1>
            <xm:f>'Tabla Valoración controles'!$D$4:$D$6</xm:f>
          </x14:formula1>
          <xm:sqref>X28:X37 X39:X54</xm:sqref>
        </x14:dataValidation>
        <x14:dataValidation type="custom" allowBlank="1" showInputMessage="1" showErrorMessage="1" prompt="Recuerde que las acciones se generan bajo la medida de mitigar el riesgo">
          <x14:formula1>
            <xm:f>IF(OR(#REF!='Opciones Tratamiento'!$B$2,#REF!='Opciones Tratamiento'!$B$3,#REF!='Opciones Tratamiento'!$B$4),ISBLANK(#REF!),ISTEXT(#REF!))</xm:f>
          </x14:formula1>
          <xm:sqref>AN49</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AM28 AM30 AM32:AM48 AM55</xm:sqref>
        </x14:dataValidation>
        <x14:dataValidation type="custom" allowBlank="1" showInputMessage="1" showErrorMessage="1" prompt="Recuerde que las acciones se generan bajo la medida de mitigar el riesgo">
          <x14:formula1>
            <xm:f>IF(OR(AJ42='Opciones Tratamiento'!$B$2,AJ42='Opciones Tratamiento'!$B$3,AJ42='Opciones Tratamiento'!$B$4),ISBLANK(AJ42),ISTEXT(AJ42))</xm:f>
          </x14:formula1>
          <xm:sqref>AL41 AL44</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AK28:AL28 AK29 AK30:AL30 AK31 AK41 AK42:AL43 AK44 AK45:AL48 AK49 AK32:AL40 AL50:AL54</xm:sqref>
        </x14:dataValidation>
        <x14:dataValidation type="list" allowBlank="1" showErrorMessage="1">
          <x14:formula1>
            <xm:f>'Opciones Tratamiento'!$B$2:$B$5</xm:f>
          </x14:formula1>
          <xm:sqref>AJ28:AJ37 AJ39:AJ54</xm:sqref>
        </x14:dataValidation>
        <x14:dataValidation type="list" allowBlank="1" showErrorMessage="1">
          <x14:formula1>
            <xm:f>'Opciones Tratamiento'!$E$2:$E$4</xm:f>
          </x14:formula1>
          <xm:sqref>C28 C30 C32 C35:C37 C39:C41 C44 C47 C49:C54</xm:sqref>
        </x14:dataValidation>
        <x14:dataValidation type="list" allowBlank="1" showErrorMessage="1">
          <x14:formula1>
            <xm:f>'Opciones Tratamiento'!$B$9:$B$10</xm:f>
          </x14:formula1>
          <xm:sqref>AQ28:AQ38</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AP28:AP49</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AO28:AO49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6" width="9.375" customWidth="1"/>
  </cols>
  <sheetData>
    <row r="1" spans="2:5" ht="14.25" customHeight="1"/>
    <row r="2" spans="2:5" ht="14.25" customHeight="1">
      <c r="B2" s="2" t="s">
        <v>117</v>
      </c>
      <c r="E2" s="2" t="s">
        <v>158</v>
      </c>
    </row>
    <row r="3" spans="2:5" ht="14.25" customHeight="1">
      <c r="B3" s="2" t="s">
        <v>425</v>
      </c>
      <c r="E3" s="2" t="s">
        <v>88</v>
      </c>
    </row>
    <row r="4" spans="2:5" ht="14.25" customHeight="1">
      <c r="B4" s="2" t="s">
        <v>426</v>
      </c>
      <c r="E4" s="2" t="s">
        <v>134</v>
      </c>
    </row>
    <row r="5" spans="2:5" ht="14.25" customHeight="1">
      <c r="B5" s="2" t="s">
        <v>100</v>
      </c>
    </row>
    <row r="6" spans="2:5" ht="14.25" customHeight="1"/>
    <row r="7" spans="2:5" ht="14.25" customHeight="1"/>
    <row r="8" spans="2:5" ht="14.25" customHeight="1">
      <c r="B8" s="2" t="s">
        <v>427</v>
      </c>
    </row>
    <row r="9" spans="2:5" ht="14.25" customHeight="1">
      <c r="B9" s="2" t="s">
        <v>428</v>
      </c>
    </row>
    <row r="10" spans="2:5" ht="14.25" customHeight="1">
      <c r="B10" s="2" t="s">
        <v>429</v>
      </c>
    </row>
    <row r="11" spans="2:5" ht="14.25" customHeight="1"/>
    <row r="12" spans="2:5" ht="14.25" customHeight="1"/>
    <row r="13" spans="2:5" ht="14.25" customHeight="1">
      <c r="B13" s="2" t="s">
        <v>109</v>
      </c>
    </row>
    <row r="14" spans="2:5" ht="14.25" customHeight="1">
      <c r="B14" s="2" t="s">
        <v>430</v>
      </c>
    </row>
    <row r="15" spans="2:5" ht="14.25" customHeight="1">
      <c r="B15" s="2" t="s">
        <v>92</v>
      </c>
    </row>
    <row r="16" spans="2:5" ht="14.25" customHeight="1">
      <c r="B16" s="2" t="s">
        <v>431</v>
      </c>
    </row>
    <row r="17" spans="2:2" ht="14.25" customHeight="1">
      <c r="B17" s="2" t="s">
        <v>432</v>
      </c>
    </row>
    <row r="18" spans="2:2" ht="14.25" customHeight="1">
      <c r="B18" s="2" t="s">
        <v>433</v>
      </c>
    </row>
    <row r="19" spans="2:2" ht="14.25" customHeight="1">
      <c r="B19" s="2" t="s">
        <v>161</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baseColWidth="10" defaultColWidth="12.625" defaultRowHeight="15" customHeight="1"/>
  <cols>
    <col min="1" max="1" width="28.75" customWidth="1"/>
    <col min="2" max="21" width="10" customWidth="1"/>
  </cols>
  <sheetData>
    <row r="1" spans="1:21" ht="12.75" customHeight="1">
      <c r="A1" s="335"/>
      <c r="B1" s="335"/>
      <c r="C1" s="335"/>
      <c r="D1" s="335"/>
      <c r="E1" s="335"/>
      <c r="F1" s="335"/>
      <c r="G1" s="335"/>
      <c r="H1" s="335"/>
      <c r="I1" s="335"/>
      <c r="J1" s="335"/>
      <c r="K1" s="335"/>
      <c r="L1" s="335"/>
      <c r="M1" s="335"/>
      <c r="N1" s="335"/>
      <c r="O1" s="335"/>
      <c r="P1" s="335"/>
      <c r="Q1" s="335"/>
      <c r="R1" s="335"/>
      <c r="S1" s="335"/>
      <c r="T1" s="335"/>
      <c r="U1" s="335"/>
    </row>
    <row r="2" spans="1:21" ht="12.75" customHeight="1">
      <c r="A2" s="335"/>
      <c r="B2" s="335"/>
      <c r="C2" s="335"/>
      <c r="D2" s="335"/>
      <c r="E2" s="335"/>
      <c r="F2" s="335"/>
      <c r="G2" s="335"/>
      <c r="H2" s="335"/>
      <c r="I2" s="335"/>
      <c r="J2" s="335"/>
      <c r="K2" s="335"/>
      <c r="L2" s="335"/>
      <c r="M2" s="335"/>
      <c r="N2" s="335"/>
      <c r="O2" s="335"/>
      <c r="P2" s="335"/>
      <c r="Q2" s="335"/>
      <c r="R2" s="335"/>
      <c r="S2" s="335"/>
      <c r="T2" s="335"/>
      <c r="U2" s="335"/>
    </row>
    <row r="3" spans="1:21" ht="12.75" customHeight="1">
      <c r="A3" s="336" t="s">
        <v>95</v>
      </c>
      <c r="B3" s="335"/>
      <c r="C3" s="335"/>
      <c r="D3" s="335"/>
      <c r="E3" s="335"/>
      <c r="F3" s="335"/>
      <c r="G3" s="335"/>
      <c r="H3" s="335"/>
      <c r="I3" s="335"/>
      <c r="J3" s="335"/>
      <c r="K3" s="335"/>
      <c r="L3" s="335"/>
      <c r="M3" s="335"/>
      <c r="N3" s="335"/>
      <c r="O3" s="335"/>
      <c r="P3" s="335"/>
      <c r="Q3" s="335"/>
      <c r="R3" s="335"/>
      <c r="S3" s="335"/>
      <c r="T3" s="335"/>
      <c r="U3" s="335"/>
    </row>
    <row r="4" spans="1:21" ht="12.75" customHeight="1">
      <c r="A4" s="336" t="s">
        <v>327</v>
      </c>
      <c r="B4" s="335"/>
      <c r="C4" s="335"/>
      <c r="D4" s="335"/>
      <c r="E4" s="335"/>
      <c r="F4" s="335"/>
      <c r="G4" s="335"/>
      <c r="H4" s="335"/>
      <c r="I4" s="335"/>
      <c r="J4" s="335"/>
      <c r="K4" s="335"/>
      <c r="L4" s="335"/>
      <c r="M4" s="335"/>
      <c r="N4" s="335"/>
      <c r="O4" s="335"/>
      <c r="P4" s="335"/>
      <c r="Q4" s="335"/>
      <c r="R4" s="335"/>
      <c r="S4" s="335"/>
      <c r="T4" s="335"/>
      <c r="U4" s="335"/>
    </row>
    <row r="5" spans="1:21" ht="12.75" customHeight="1">
      <c r="A5" s="336" t="s">
        <v>329</v>
      </c>
      <c r="B5" s="335"/>
      <c r="C5" s="335"/>
      <c r="D5" s="335"/>
      <c r="E5" s="335"/>
      <c r="F5" s="335"/>
      <c r="G5" s="335"/>
      <c r="H5" s="335"/>
      <c r="I5" s="335"/>
      <c r="J5" s="335"/>
      <c r="K5" s="335"/>
      <c r="L5" s="335"/>
      <c r="M5" s="335"/>
      <c r="N5" s="335"/>
      <c r="O5" s="335"/>
      <c r="P5" s="335"/>
      <c r="Q5" s="335"/>
      <c r="R5" s="335"/>
      <c r="S5" s="335"/>
      <c r="T5" s="335"/>
      <c r="U5" s="335"/>
    </row>
    <row r="6" spans="1:21" ht="12.75" customHeight="1">
      <c r="A6" s="336" t="s">
        <v>104</v>
      </c>
      <c r="B6" s="335"/>
      <c r="C6" s="335"/>
      <c r="D6" s="335"/>
      <c r="E6" s="335"/>
      <c r="F6" s="335"/>
      <c r="G6" s="335"/>
      <c r="H6" s="335"/>
      <c r="I6" s="335"/>
      <c r="J6" s="335"/>
      <c r="K6" s="335"/>
      <c r="L6" s="335"/>
      <c r="M6" s="335"/>
      <c r="N6" s="335"/>
      <c r="O6" s="335"/>
      <c r="P6" s="335"/>
      <c r="Q6" s="335"/>
      <c r="R6" s="335"/>
      <c r="S6" s="335"/>
      <c r="T6" s="335"/>
      <c r="U6" s="335"/>
    </row>
    <row r="7" spans="1:21" ht="12.75" customHeight="1">
      <c r="A7" s="336" t="s">
        <v>96</v>
      </c>
      <c r="B7" s="335"/>
      <c r="C7" s="335"/>
      <c r="D7" s="335"/>
      <c r="E7" s="335"/>
      <c r="F7" s="335"/>
      <c r="G7" s="335"/>
      <c r="H7" s="335"/>
      <c r="I7" s="335"/>
      <c r="J7" s="335"/>
      <c r="K7" s="335"/>
      <c r="L7" s="335"/>
      <c r="M7" s="335"/>
      <c r="N7" s="335"/>
      <c r="O7" s="335"/>
      <c r="P7" s="335"/>
      <c r="Q7" s="335"/>
      <c r="R7" s="335"/>
      <c r="S7" s="335"/>
      <c r="T7" s="335"/>
      <c r="U7" s="335"/>
    </row>
    <row r="8" spans="1:21" ht="12.75" customHeight="1">
      <c r="A8" s="336" t="s">
        <v>97</v>
      </c>
      <c r="B8" s="335"/>
      <c r="C8" s="335"/>
      <c r="D8" s="335"/>
      <c r="E8" s="335"/>
      <c r="F8" s="335"/>
      <c r="G8" s="335"/>
      <c r="H8" s="335"/>
      <c r="I8" s="335"/>
      <c r="J8" s="335"/>
      <c r="K8" s="335"/>
      <c r="L8" s="335"/>
      <c r="M8" s="335"/>
      <c r="N8" s="335"/>
      <c r="O8" s="335"/>
      <c r="P8" s="335"/>
      <c r="Q8" s="335"/>
      <c r="R8" s="335"/>
      <c r="S8" s="335"/>
      <c r="T8" s="335"/>
      <c r="U8" s="335"/>
    </row>
    <row r="9" spans="1:21" ht="12.75" customHeight="1">
      <c r="A9" s="336" t="s">
        <v>114</v>
      </c>
      <c r="B9" s="335"/>
      <c r="C9" s="335"/>
      <c r="D9" s="335"/>
      <c r="E9" s="335"/>
      <c r="F9" s="335"/>
      <c r="G9" s="335"/>
      <c r="H9" s="335"/>
      <c r="I9" s="335"/>
      <c r="J9" s="335"/>
      <c r="K9" s="335"/>
      <c r="L9" s="335"/>
      <c r="M9" s="335"/>
      <c r="N9" s="335"/>
      <c r="O9" s="335"/>
      <c r="P9" s="335"/>
      <c r="Q9" s="335"/>
      <c r="R9" s="335"/>
      <c r="S9" s="335"/>
      <c r="T9" s="335"/>
      <c r="U9" s="335"/>
    </row>
    <row r="10" spans="1:21" ht="12.75" customHeight="1">
      <c r="A10" s="336" t="s">
        <v>105</v>
      </c>
      <c r="B10" s="335"/>
      <c r="C10" s="335"/>
      <c r="D10" s="335"/>
      <c r="E10" s="335"/>
      <c r="F10" s="335"/>
      <c r="G10" s="335"/>
      <c r="H10" s="335"/>
      <c r="I10" s="335"/>
      <c r="J10" s="335"/>
      <c r="K10" s="335"/>
      <c r="L10" s="335"/>
      <c r="M10" s="335"/>
      <c r="N10" s="335"/>
      <c r="O10" s="335"/>
      <c r="P10" s="335"/>
      <c r="Q10" s="335"/>
      <c r="R10" s="335"/>
      <c r="S10" s="335"/>
      <c r="T10" s="335"/>
      <c r="U10" s="335"/>
    </row>
    <row r="11" spans="1:21" ht="12.75" customHeight="1">
      <c r="A11" s="336" t="s">
        <v>98</v>
      </c>
      <c r="B11" s="335"/>
      <c r="C11" s="335"/>
      <c r="D11" s="335"/>
      <c r="E11" s="335"/>
      <c r="F11" s="335"/>
      <c r="G11" s="335"/>
      <c r="H11" s="335"/>
      <c r="I11" s="335"/>
      <c r="J11" s="335"/>
      <c r="K11" s="335"/>
      <c r="L11" s="335"/>
      <c r="M11" s="335"/>
      <c r="N11" s="335"/>
      <c r="O11" s="335"/>
      <c r="P11" s="335"/>
      <c r="Q11" s="335"/>
      <c r="R11" s="335"/>
      <c r="S11" s="335"/>
      <c r="T11" s="335"/>
      <c r="U11" s="335"/>
    </row>
    <row r="12" spans="1:21" ht="12.75" customHeight="1">
      <c r="A12" s="336" t="s">
        <v>434</v>
      </c>
      <c r="B12" s="335"/>
      <c r="C12" s="335"/>
      <c r="D12" s="335"/>
      <c r="E12" s="335"/>
      <c r="F12" s="335"/>
      <c r="G12" s="335"/>
      <c r="H12" s="335"/>
      <c r="I12" s="335"/>
      <c r="J12" s="335"/>
      <c r="K12" s="335"/>
      <c r="L12" s="335"/>
      <c r="M12" s="335"/>
      <c r="N12" s="335"/>
      <c r="O12" s="335"/>
      <c r="P12" s="335"/>
      <c r="Q12" s="335"/>
      <c r="R12" s="335"/>
      <c r="S12" s="335"/>
      <c r="T12" s="335"/>
      <c r="U12" s="335"/>
    </row>
    <row r="13" spans="1:21" ht="12.75" customHeight="1">
      <c r="A13" s="336" t="s">
        <v>435</v>
      </c>
      <c r="B13" s="335"/>
      <c r="C13" s="335"/>
      <c r="D13" s="335"/>
      <c r="E13" s="335"/>
      <c r="F13" s="335"/>
      <c r="G13" s="335"/>
      <c r="H13" s="335"/>
      <c r="I13" s="335"/>
      <c r="J13" s="335"/>
      <c r="K13" s="335"/>
      <c r="L13" s="335"/>
      <c r="M13" s="335"/>
      <c r="N13" s="335"/>
      <c r="O13" s="335"/>
      <c r="P13" s="335"/>
      <c r="Q13" s="335"/>
      <c r="R13" s="335"/>
      <c r="S13" s="335"/>
      <c r="T13" s="335"/>
      <c r="U13" s="335"/>
    </row>
    <row r="14" spans="1:21" ht="12.75" customHeight="1">
      <c r="A14" s="336" t="s">
        <v>436</v>
      </c>
      <c r="B14" s="335"/>
      <c r="C14" s="335"/>
      <c r="D14" s="335"/>
      <c r="E14" s="335"/>
      <c r="F14" s="335"/>
      <c r="G14" s="335"/>
      <c r="H14" s="335"/>
      <c r="I14" s="335"/>
      <c r="J14" s="335"/>
      <c r="K14" s="335"/>
      <c r="L14" s="335"/>
      <c r="M14" s="335"/>
      <c r="N14" s="335"/>
      <c r="O14" s="335"/>
      <c r="P14" s="335"/>
      <c r="Q14" s="335"/>
      <c r="R14" s="335"/>
      <c r="S14" s="335"/>
      <c r="T14" s="335"/>
      <c r="U14" s="335"/>
    </row>
    <row r="15" spans="1:21" ht="12.75" customHeight="1">
      <c r="A15" s="335"/>
      <c r="B15" s="335"/>
      <c r="C15" s="335"/>
      <c r="D15" s="335"/>
      <c r="E15" s="335"/>
      <c r="F15" s="335"/>
      <c r="G15" s="335"/>
      <c r="H15" s="335"/>
      <c r="I15" s="335"/>
      <c r="J15" s="335"/>
      <c r="K15" s="335"/>
      <c r="L15" s="335"/>
      <c r="M15" s="335"/>
      <c r="N15" s="335"/>
      <c r="O15" s="335"/>
      <c r="P15" s="335"/>
      <c r="Q15" s="335"/>
      <c r="R15" s="335"/>
      <c r="S15" s="335"/>
      <c r="T15" s="335"/>
      <c r="U15" s="335"/>
    </row>
    <row r="16" spans="1:21" ht="12.75" customHeight="1">
      <c r="A16" s="336" t="s">
        <v>437</v>
      </c>
      <c r="B16" s="335"/>
      <c r="C16" s="335"/>
      <c r="D16" s="335"/>
      <c r="E16" s="335"/>
      <c r="F16" s="335"/>
      <c r="G16" s="335"/>
      <c r="H16" s="335"/>
      <c r="I16" s="335"/>
      <c r="J16" s="335"/>
      <c r="K16" s="335"/>
      <c r="L16" s="335"/>
      <c r="M16" s="335"/>
      <c r="N16" s="335"/>
      <c r="O16" s="335"/>
      <c r="P16" s="335"/>
      <c r="Q16" s="335"/>
      <c r="R16" s="335"/>
      <c r="S16" s="335"/>
      <c r="T16" s="335"/>
      <c r="U16" s="335"/>
    </row>
    <row r="17" spans="1:21" ht="12.75" customHeight="1">
      <c r="A17" s="336" t="s">
        <v>117</v>
      </c>
      <c r="B17" s="335"/>
      <c r="C17" s="335"/>
      <c r="D17" s="335"/>
      <c r="E17" s="335"/>
      <c r="F17" s="335"/>
      <c r="G17" s="335"/>
      <c r="H17" s="335"/>
      <c r="I17" s="335"/>
      <c r="J17" s="335"/>
      <c r="K17" s="335"/>
      <c r="L17" s="335"/>
      <c r="M17" s="335"/>
      <c r="N17" s="335"/>
      <c r="O17" s="335"/>
      <c r="P17" s="335"/>
      <c r="Q17" s="335"/>
      <c r="R17" s="335"/>
      <c r="S17" s="335"/>
      <c r="T17" s="335"/>
      <c r="U17" s="335"/>
    </row>
    <row r="18" spans="1:21" ht="12.75" customHeight="1">
      <c r="A18" s="336" t="s">
        <v>425</v>
      </c>
      <c r="B18" s="335"/>
      <c r="C18" s="335"/>
      <c r="D18" s="335"/>
      <c r="E18" s="335"/>
      <c r="F18" s="335"/>
      <c r="G18" s="335"/>
      <c r="H18" s="335"/>
      <c r="I18" s="335"/>
      <c r="J18" s="335"/>
      <c r="K18" s="335"/>
      <c r="L18" s="335"/>
      <c r="M18" s="335"/>
      <c r="N18" s="335"/>
      <c r="O18" s="335"/>
      <c r="P18" s="335"/>
      <c r="Q18" s="335"/>
      <c r="R18" s="335"/>
      <c r="S18" s="335"/>
      <c r="T18" s="335"/>
      <c r="U18" s="335"/>
    </row>
    <row r="19" spans="1:21" ht="12.75" customHeight="1">
      <c r="A19" s="335"/>
      <c r="B19" s="335"/>
      <c r="C19" s="335"/>
      <c r="D19" s="335"/>
      <c r="E19" s="335"/>
      <c r="F19" s="335"/>
      <c r="G19" s="335"/>
      <c r="H19" s="335"/>
      <c r="I19" s="335"/>
      <c r="J19" s="335"/>
      <c r="K19" s="335"/>
      <c r="L19" s="335"/>
      <c r="M19" s="335"/>
      <c r="N19" s="335"/>
      <c r="O19" s="335"/>
      <c r="P19" s="335"/>
      <c r="Q19" s="335"/>
      <c r="R19" s="335"/>
      <c r="S19" s="335"/>
      <c r="T19" s="335"/>
      <c r="U19" s="335"/>
    </row>
    <row r="20" spans="1:21" ht="12.75" customHeight="1">
      <c r="A20" s="336" t="s">
        <v>428</v>
      </c>
      <c r="B20" s="335"/>
      <c r="C20" s="335"/>
      <c r="D20" s="335"/>
      <c r="E20" s="335"/>
      <c r="F20" s="335"/>
      <c r="G20" s="335"/>
      <c r="H20" s="335"/>
      <c r="I20" s="335"/>
      <c r="J20" s="335"/>
      <c r="K20" s="335"/>
      <c r="L20" s="335"/>
      <c r="M20" s="335"/>
      <c r="N20" s="335"/>
      <c r="O20" s="335"/>
      <c r="P20" s="335"/>
      <c r="Q20" s="335"/>
      <c r="R20" s="335"/>
      <c r="S20" s="335"/>
      <c r="T20" s="335"/>
      <c r="U20" s="335"/>
    </row>
    <row r="21" spans="1:21" ht="12.75" customHeight="1">
      <c r="A21" s="336" t="s">
        <v>429</v>
      </c>
      <c r="B21" s="335"/>
      <c r="C21" s="335"/>
      <c r="D21" s="335"/>
      <c r="E21" s="335"/>
      <c r="F21" s="335"/>
      <c r="G21" s="335"/>
      <c r="H21" s="335"/>
      <c r="I21" s="335"/>
      <c r="J21" s="335"/>
      <c r="K21" s="335"/>
      <c r="L21" s="335"/>
      <c r="M21" s="335"/>
      <c r="N21" s="335"/>
      <c r="O21" s="335"/>
      <c r="P21" s="335"/>
      <c r="Q21" s="335"/>
      <c r="R21" s="335"/>
      <c r="S21" s="335"/>
      <c r="T21" s="335"/>
      <c r="U21" s="335"/>
    </row>
    <row r="22" spans="1:21" ht="12.75" customHeight="1">
      <c r="A22" s="335"/>
      <c r="B22" s="335"/>
      <c r="C22" s="335"/>
      <c r="D22" s="335"/>
      <c r="E22" s="335"/>
      <c r="F22" s="335"/>
      <c r="G22" s="335"/>
      <c r="H22" s="335"/>
      <c r="I22" s="335"/>
      <c r="J22" s="335"/>
      <c r="K22" s="335"/>
      <c r="L22" s="335"/>
      <c r="M22" s="335"/>
      <c r="N22" s="335"/>
      <c r="O22" s="335"/>
      <c r="P22" s="335"/>
      <c r="Q22" s="335"/>
      <c r="R22" s="335"/>
      <c r="S22" s="335"/>
      <c r="T22" s="335"/>
      <c r="U22" s="335"/>
    </row>
    <row r="23" spans="1:21" ht="12.75" customHeight="1">
      <c r="A23" s="335"/>
      <c r="B23" s="335"/>
      <c r="C23" s="335"/>
      <c r="D23" s="335"/>
      <c r="E23" s="335"/>
      <c r="F23" s="335"/>
      <c r="G23" s="335"/>
      <c r="H23" s="335"/>
      <c r="I23" s="335"/>
      <c r="J23" s="335"/>
      <c r="K23" s="335"/>
      <c r="L23" s="335"/>
      <c r="M23" s="335"/>
      <c r="N23" s="335"/>
      <c r="O23" s="335"/>
      <c r="P23" s="335"/>
      <c r="Q23" s="335"/>
      <c r="R23" s="335"/>
      <c r="S23" s="335"/>
      <c r="T23" s="335"/>
      <c r="U23" s="335"/>
    </row>
    <row r="24" spans="1:21" ht="12.75" customHeight="1">
      <c r="A24" s="335"/>
      <c r="B24" s="335"/>
      <c r="C24" s="335"/>
      <c r="D24" s="335"/>
      <c r="E24" s="335"/>
      <c r="F24" s="335"/>
      <c r="G24" s="335"/>
      <c r="H24" s="335"/>
      <c r="I24" s="335"/>
      <c r="J24" s="335"/>
      <c r="K24" s="335"/>
      <c r="L24" s="335"/>
      <c r="M24" s="335"/>
      <c r="N24" s="335"/>
      <c r="O24" s="335"/>
      <c r="P24" s="335"/>
      <c r="Q24" s="335"/>
      <c r="R24" s="335"/>
      <c r="S24" s="335"/>
      <c r="T24" s="335"/>
      <c r="U24" s="335"/>
    </row>
    <row r="25" spans="1:21" ht="12.75" customHeight="1">
      <c r="A25" s="335"/>
      <c r="B25" s="335"/>
      <c r="C25" s="335"/>
      <c r="D25" s="335"/>
      <c r="E25" s="335"/>
      <c r="F25" s="335"/>
      <c r="G25" s="335"/>
      <c r="H25" s="335"/>
      <c r="I25" s="335"/>
      <c r="J25" s="335"/>
      <c r="K25" s="335"/>
      <c r="L25" s="335"/>
      <c r="M25" s="335"/>
      <c r="N25" s="335"/>
      <c r="O25" s="335"/>
      <c r="P25" s="335"/>
      <c r="Q25" s="335"/>
      <c r="R25" s="335"/>
      <c r="S25" s="335"/>
      <c r="T25" s="335"/>
      <c r="U25" s="335"/>
    </row>
    <row r="26" spans="1:21" ht="12.75" customHeight="1">
      <c r="A26" s="335"/>
      <c r="B26" s="335"/>
      <c r="C26" s="335"/>
      <c r="D26" s="335"/>
      <c r="E26" s="335"/>
      <c r="F26" s="335"/>
      <c r="G26" s="335"/>
      <c r="H26" s="335"/>
      <c r="I26" s="335"/>
      <c r="J26" s="335"/>
      <c r="K26" s="335"/>
      <c r="L26" s="335"/>
      <c r="M26" s="335"/>
      <c r="N26" s="335"/>
      <c r="O26" s="335"/>
      <c r="P26" s="335"/>
      <c r="Q26" s="335"/>
      <c r="R26" s="335"/>
      <c r="S26" s="335"/>
      <c r="T26" s="335"/>
      <c r="U26" s="335"/>
    </row>
    <row r="27" spans="1:21" ht="12.75" customHeight="1">
      <c r="A27" s="335"/>
      <c r="B27" s="335"/>
      <c r="C27" s="335"/>
      <c r="D27" s="335"/>
      <c r="E27" s="335"/>
      <c r="F27" s="335"/>
      <c r="G27" s="335"/>
      <c r="H27" s="335"/>
      <c r="I27" s="335"/>
      <c r="J27" s="335"/>
      <c r="K27" s="335"/>
      <c r="L27" s="335"/>
      <c r="M27" s="335"/>
      <c r="N27" s="335"/>
      <c r="O27" s="335"/>
      <c r="P27" s="335"/>
      <c r="Q27" s="335"/>
      <c r="R27" s="335"/>
      <c r="S27" s="335"/>
      <c r="T27" s="335"/>
      <c r="U27" s="335"/>
    </row>
    <row r="28" spans="1:21" ht="12.75" customHeight="1">
      <c r="A28" s="335"/>
      <c r="B28" s="335"/>
      <c r="C28" s="335"/>
      <c r="D28" s="335"/>
      <c r="E28" s="335"/>
      <c r="F28" s="335"/>
      <c r="G28" s="335"/>
      <c r="H28" s="335"/>
      <c r="I28" s="335"/>
      <c r="J28" s="335"/>
      <c r="K28" s="335"/>
      <c r="L28" s="335"/>
      <c r="M28" s="335"/>
      <c r="N28" s="335"/>
      <c r="O28" s="335"/>
      <c r="P28" s="335"/>
      <c r="Q28" s="335"/>
      <c r="R28" s="335"/>
      <c r="S28" s="335"/>
      <c r="T28" s="335"/>
      <c r="U28" s="335"/>
    </row>
    <row r="29" spans="1:21" ht="12.75" customHeight="1">
      <c r="A29" s="335"/>
      <c r="B29" s="335"/>
      <c r="C29" s="335"/>
      <c r="D29" s="335"/>
      <c r="E29" s="335"/>
      <c r="F29" s="335"/>
      <c r="G29" s="335"/>
      <c r="H29" s="335"/>
      <c r="I29" s="335"/>
      <c r="J29" s="335"/>
      <c r="K29" s="335"/>
      <c r="L29" s="335"/>
      <c r="M29" s="335"/>
      <c r="N29" s="335"/>
      <c r="O29" s="335"/>
      <c r="P29" s="335"/>
      <c r="Q29" s="335"/>
      <c r="R29" s="335"/>
      <c r="S29" s="335"/>
      <c r="T29" s="335"/>
      <c r="U29" s="335"/>
    </row>
    <row r="30" spans="1:21" ht="12.75" customHeight="1">
      <c r="A30" s="335"/>
      <c r="B30" s="335"/>
      <c r="C30" s="335"/>
      <c r="D30" s="335"/>
      <c r="E30" s="335"/>
      <c r="F30" s="335"/>
      <c r="G30" s="335"/>
      <c r="H30" s="335"/>
      <c r="I30" s="335"/>
      <c r="J30" s="335"/>
      <c r="K30" s="335"/>
      <c r="L30" s="335"/>
      <c r="M30" s="335"/>
      <c r="N30" s="335"/>
      <c r="O30" s="335"/>
      <c r="P30" s="335"/>
      <c r="Q30" s="335"/>
      <c r="R30" s="335"/>
      <c r="S30" s="335"/>
      <c r="T30" s="335"/>
      <c r="U30" s="335"/>
    </row>
    <row r="31" spans="1:21" ht="12.75" customHeight="1">
      <c r="A31" s="335"/>
      <c r="B31" s="335"/>
      <c r="C31" s="335"/>
      <c r="D31" s="335"/>
      <c r="E31" s="335"/>
      <c r="F31" s="335"/>
      <c r="G31" s="335"/>
      <c r="H31" s="335"/>
      <c r="I31" s="335"/>
      <c r="J31" s="335"/>
      <c r="K31" s="335"/>
      <c r="L31" s="335"/>
      <c r="M31" s="335"/>
      <c r="N31" s="335"/>
      <c r="O31" s="335"/>
      <c r="P31" s="335"/>
      <c r="Q31" s="335"/>
      <c r="R31" s="335"/>
      <c r="S31" s="335"/>
      <c r="T31" s="335"/>
      <c r="U31" s="335"/>
    </row>
    <row r="32" spans="1:21" ht="12.75" customHeight="1">
      <c r="A32" s="335"/>
      <c r="B32" s="335"/>
      <c r="C32" s="335"/>
      <c r="D32" s="335"/>
      <c r="E32" s="335"/>
      <c r="F32" s="335"/>
      <c r="G32" s="335"/>
      <c r="H32" s="335"/>
      <c r="I32" s="335"/>
      <c r="J32" s="335"/>
      <c r="K32" s="335"/>
      <c r="L32" s="335"/>
      <c r="M32" s="335"/>
      <c r="N32" s="335"/>
      <c r="O32" s="335"/>
      <c r="P32" s="335"/>
      <c r="Q32" s="335"/>
      <c r="R32" s="335"/>
      <c r="S32" s="335"/>
      <c r="T32" s="335"/>
      <c r="U32" s="335"/>
    </row>
    <row r="33" spans="1:21" ht="12.75" customHeight="1">
      <c r="A33" s="335"/>
      <c r="B33" s="335"/>
      <c r="C33" s="335"/>
      <c r="D33" s="335"/>
      <c r="E33" s="335"/>
      <c r="F33" s="335"/>
      <c r="G33" s="335"/>
      <c r="H33" s="335"/>
      <c r="I33" s="335"/>
      <c r="J33" s="335"/>
      <c r="K33" s="335"/>
      <c r="L33" s="335"/>
      <c r="M33" s="335"/>
      <c r="N33" s="335"/>
      <c r="O33" s="335"/>
      <c r="P33" s="335"/>
      <c r="Q33" s="335"/>
      <c r="R33" s="335"/>
      <c r="S33" s="335"/>
      <c r="T33" s="335"/>
      <c r="U33" s="335"/>
    </row>
    <row r="34" spans="1:21" ht="12.75" customHeight="1">
      <c r="A34" s="335"/>
      <c r="B34" s="335"/>
      <c r="C34" s="335"/>
      <c r="D34" s="335"/>
      <c r="E34" s="335"/>
      <c r="F34" s="335"/>
      <c r="G34" s="335"/>
      <c r="H34" s="335"/>
      <c r="I34" s="335"/>
      <c r="J34" s="335"/>
      <c r="K34" s="335"/>
      <c r="L34" s="335"/>
      <c r="M34" s="335"/>
      <c r="N34" s="335"/>
      <c r="O34" s="335"/>
      <c r="P34" s="335"/>
      <c r="Q34" s="335"/>
      <c r="R34" s="335"/>
      <c r="S34" s="335"/>
      <c r="T34" s="335"/>
      <c r="U34" s="335"/>
    </row>
    <row r="35" spans="1:21" ht="12.75" customHeight="1">
      <c r="A35" s="335"/>
      <c r="B35" s="335"/>
      <c r="C35" s="335"/>
      <c r="D35" s="335"/>
      <c r="E35" s="335"/>
      <c r="F35" s="335"/>
      <c r="G35" s="335"/>
      <c r="H35" s="335"/>
      <c r="I35" s="335"/>
      <c r="J35" s="335"/>
      <c r="K35" s="335"/>
      <c r="L35" s="335"/>
      <c r="M35" s="335"/>
      <c r="N35" s="335"/>
      <c r="O35" s="335"/>
      <c r="P35" s="335"/>
      <c r="Q35" s="335"/>
      <c r="R35" s="335"/>
      <c r="S35" s="335"/>
      <c r="T35" s="335"/>
      <c r="U35" s="335"/>
    </row>
    <row r="36" spans="1:21" ht="12.75" customHeight="1">
      <c r="A36" s="335"/>
      <c r="B36" s="335"/>
      <c r="C36" s="335"/>
      <c r="D36" s="335"/>
      <c r="E36" s="335"/>
      <c r="F36" s="335"/>
      <c r="G36" s="335"/>
      <c r="H36" s="335"/>
      <c r="I36" s="335"/>
      <c r="J36" s="335"/>
      <c r="K36" s="335"/>
      <c r="L36" s="335"/>
      <c r="M36" s="335"/>
      <c r="N36" s="335"/>
      <c r="O36" s="335"/>
      <c r="P36" s="335"/>
      <c r="Q36" s="335"/>
      <c r="R36" s="335"/>
      <c r="S36" s="335"/>
      <c r="T36" s="335"/>
      <c r="U36" s="335"/>
    </row>
    <row r="37" spans="1:21" ht="12.75" customHeight="1">
      <c r="A37" s="335"/>
      <c r="B37" s="335"/>
      <c r="C37" s="335"/>
      <c r="D37" s="335"/>
      <c r="E37" s="335"/>
      <c r="F37" s="335"/>
      <c r="G37" s="335"/>
      <c r="H37" s="335"/>
      <c r="I37" s="335"/>
      <c r="J37" s="335"/>
      <c r="K37" s="335"/>
      <c r="L37" s="335"/>
      <c r="M37" s="335"/>
      <c r="N37" s="335"/>
      <c r="O37" s="335"/>
      <c r="P37" s="335"/>
      <c r="Q37" s="335"/>
      <c r="R37" s="335"/>
      <c r="S37" s="335"/>
      <c r="T37" s="335"/>
      <c r="U37" s="335"/>
    </row>
    <row r="38" spans="1:21" ht="12.75" customHeight="1">
      <c r="A38" s="335"/>
      <c r="B38" s="335"/>
      <c r="C38" s="335"/>
      <c r="D38" s="335"/>
      <c r="E38" s="335"/>
      <c r="F38" s="335"/>
      <c r="G38" s="335"/>
      <c r="H38" s="335"/>
      <c r="I38" s="335"/>
      <c r="J38" s="335"/>
      <c r="K38" s="335"/>
      <c r="L38" s="335"/>
      <c r="M38" s="335"/>
      <c r="N38" s="335"/>
      <c r="O38" s="335"/>
      <c r="P38" s="335"/>
      <c r="Q38" s="335"/>
      <c r="R38" s="335"/>
      <c r="S38" s="335"/>
      <c r="T38" s="335"/>
      <c r="U38" s="335"/>
    </row>
    <row r="39" spans="1:21" ht="12.75" customHeight="1">
      <c r="A39" s="335"/>
      <c r="B39" s="335"/>
      <c r="C39" s="335"/>
      <c r="D39" s="335"/>
      <c r="E39" s="335"/>
      <c r="F39" s="335"/>
      <c r="G39" s="335"/>
      <c r="H39" s="335"/>
      <c r="I39" s="335"/>
      <c r="J39" s="335"/>
      <c r="K39" s="335"/>
      <c r="L39" s="335"/>
      <c r="M39" s="335"/>
      <c r="N39" s="335"/>
      <c r="O39" s="335"/>
      <c r="P39" s="335"/>
      <c r="Q39" s="335"/>
      <c r="R39" s="335"/>
      <c r="S39" s="335"/>
      <c r="T39" s="335"/>
      <c r="U39" s="335"/>
    </row>
    <row r="40" spans="1:21" ht="12.75" customHeight="1">
      <c r="A40" s="335"/>
      <c r="B40" s="335"/>
      <c r="C40" s="335"/>
      <c r="D40" s="335"/>
      <c r="E40" s="335"/>
      <c r="F40" s="335"/>
      <c r="G40" s="335"/>
      <c r="H40" s="335"/>
      <c r="I40" s="335"/>
      <c r="J40" s="335"/>
      <c r="K40" s="335"/>
      <c r="L40" s="335"/>
      <c r="M40" s="335"/>
      <c r="N40" s="335"/>
      <c r="O40" s="335"/>
      <c r="P40" s="335"/>
      <c r="Q40" s="335"/>
      <c r="R40" s="335"/>
      <c r="S40" s="335"/>
      <c r="T40" s="335"/>
      <c r="U40" s="335"/>
    </row>
    <row r="41" spans="1:21" ht="12.75" customHeight="1">
      <c r="A41" s="335"/>
      <c r="B41" s="335"/>
      <c r="C41" s="335"/>
      <c r="D41" s="335"/>
      <c r="E41" s="335"/>
      <c r="F41" s="335"/>
      <c r="G41" s="335"/>
      <c r="H41" s="335"/>
      <c r="I41" s="335"/>
      <c r="J41" s="335"/>
      <c r="K41" s="335"/>
      <c r="L41" s="335"/>
      <c r="M41" s="335"/>
      <c r="N41" s="335"/>
      <c r="O41" s="335"/>
      <c r="P41" s="335"/>
      <c r="Q41" s="335"/>
      <c r="R41" s="335"/>
      <c r="S41" s="335"/>
      <c r="T41" s="335"/>
      <c r="U41" s="335"/>
    </row>
    <row r="42" spans="1:21" ht="12.75" customHeight="1">
      <c r="A42" s="335"/>
      <c r="B42" s="335"/>
      <c r="C42" s="335"/>
      <c r="D42" s="335"/>
      <c r="E42" s="335"/>
      <c r="F42" s="335"/>
      <c r="G42" s="335"/>
      <c r="H42" s="335"/>
      <c r="I42" s="335"/>
      <c r="J42" s="335"/>
      <c r="K42" s="335"/>
      <c r="L42" s="335"/>
      <c r="M42" s="335"/>
      <c r="N42" s="335"/>
      <c r="O42" s="335"/>
      <c r="P42" s="335"/>
      <c r="Q42" s="335"/>
      <c r="R42" s="335"/>
      <c r="S42" s="335"/>
      <c r="T42" s="335"/>
      <c r="U42" s="335"/>
    </row>
    <row r="43" spans="1:21" ht="12.75" customHeight="1">
      <c r="A43" s="335"/>
      <c r="B43" s="335"/>
      <c r="C43" s="335"/>
      <c r="D43" s="335"/>
      <c r="E43" s="335"/>
      <c r="F43" s="335"/>
      <c r="G43" s="335"/>
      <c r="H43" s="335"/>
      <c r="I43" s="335"/>
      <c r="J43" s="335"/>
      <c r="K43" s="335"/>
      <c r="L43" s="335"/>
      <c r="M43" s="335"/>
      <c r="N43" s="335"/>
      <c r="O43" s="335"/>
      <c r="P43" s="335"/>
      <c r="Q43" s="335"/>
      <c r="R43" s="335"/>
      <c r="S43" s="335"/>
      <c r="T43" s="335"/>
      <c r="U43" s="335"/>
    </row>
    <row r="44" spans="1:21" ht="12.75" customHeight="1">
      <c r="A44" s="335"/>
      <c r="B44" s="335"/>
      <c r="C44" s="335"/>
      <c r="D44" s="335"/>
      <c r="E44" s="335"/>
      <c r="F44" s="335"/>
      <c r="G44" s="335"/>
      <c r="H44" s="335"/>
      <c r="I44" s="335"/>
      <c r="J44" s="335"/>
      <c r="K44" s="335"/>
      <c r="L44" s="335"/>
      <c r="M44" s="335"/>
      <c r="N44" s="335"/>
      <c r="O44" s="335"/>
      <c r="P44" s="335"/>
      <c r="Q44" s="335"/>
      <c r="R44" s="335"/>
      <c r="S44" s="335"/>
      <c r="T44" s="335"/>
      <c r="U44" s="335"/>
    </row>
    <row r="45" spans="1:21" ht="12.75" customHeight="1">
      <c r="A45" s="335"/>
      <c r="B45" s="335"/>
      <c r="C45" s="335"/>
      <c r="D45" s="335"/>
      <c r="E45" s="335"/>
      <c r="F45" s="335"/>
      <c r="G45" s="335"/>
      <c r="H45" s="335"/>
      <c r="I45" s="335"/>
      <c r="J45" s="335"/>
      <c r="K45" s="335"/>
      <c r="L45" s="335"/>
      <c r="M45" s="335"/>
      <c r="N45" s="335"/>
      <c r="O45" s="335"/>
      <c r="P45" s="335"/>
      <c r="Q45" s="335"/>
      <c r="R45" s="335"/>
      <c r="S45" s="335"/>
      <c r="T45" s="335"/>
      <c r="U45" s="335"/>
    </row>
    <row r="46" spans="1:21" ht="12.75" customHeight="1">
      <c r="A46" s="335"/>
      <c r="B46" s="335"/>
      <c r="C46" s="335"/>
      <c r="D46" s="335"/>
      <c r="E46" s="335"/>
      <c r="F46" s="335"/>
      <c r="G46" s="335"/>
      <c r="H46" s="335"/>
      <c r="I46" s="335"/>
      <c r="J46" s="335"/>
      <c r="K46" s="335"/>
      <c r="L46" s="335"/>
      <c r="M46" s="335"/>
      <c r="N46" s="335"/>
      <c r="O46" s="335"/>
      <c r="P46" s="335"/>
      <c r="Q46" s="335"/>
      <c r="R46" s="335"/>
      <c r="S46" s="335"/>
      <c r="T46" s="335"/>
      <c r="U46" s="335"/>
    </row>
    <row r="47" spans="1:21" ht="12.75" customHeight="1">
      <c r="A47" s="335"/>
      <c r="B47" s="335"/>
      <c r="C47" s="335"/>
      <c r="D47" s="335"/>
      <c r="E47" s="335"/>
      <c r="F47" s="335"/>
      <c r="G47" s="335"/>
      <c r="H47" s="335"/>
      <c r="I47" s="335"/>
      <c r="J47" s="335"/>
      <c r="K47" s="335"/>
      <c r="L47" s="335"/>
      <c r="M47" s="335"/>
      <c r="N47" s="335"/>
      <c r="O47" s="335"/>
      <c r="P47" s="335"/>
      <c r="Q47" s="335"/>
      <c r="R47" s="335"/>
      <c r="S47" s="335"/>
      <c r="T47" s="335"/>
      <c r="U47" s="335"/>
    </row>
    <row r="48" spans="1:21" ht="12.75" customHeight="1">
      <c r="A48" s="335"/>
      <c r="B48" s="335"/>
      <c r="C48" s="335"/>
      <c r="D48" s="335"/>
      <c r="E48" s="335"/>
      <c r="F48" s="335"/>
      <c r="G48" s="335"/>
      <c r="H48" s="335"/>
      <c r="I48" s="335"/>
      <c r="J48" s="335"/>
      <c r="K48" s="335"/>
      <c r="L48" s="335"/>
      <c r="M48" s="335"/>
      <c r="N48" s="335"/>
      <c r="O48" s="335"/>
      <c r="P48" s="335"/>
      <c r="Q48" s="335"/>
      <c r="R48" s="335"/>
      <c r="S48" s="335"/>
      <c r="T48" s="335"/>
      <c r="U48" s="335"/>
    </row>
    <row r="49" spans="1:21" ht="12.75" customHeight="1">
      <c r="A49" s="335"/>
      <c r="B49" s="335"/>
      <c r="C49" s="335"/>
      <c r="D49" s="335"/>
      <c r="E49" s="335"/>
      <c r="F49" s="335"/>
      <c r="G49" s="335"/>
      <c r="H49" s="335"/>
      <c r="I49" s="335"/>
      <c r="J49" s="335"/>
      <c r="K49" s="335"/>
      <c r="L49" s="335"/>
      <c r="M49" s="335"/>
      <c r="N49" s="335"/>
      <c r="O49" s="335"/>
      <c r="P49" s="335"/>
      <c r="Q49" s="335"/>
      <c r="R49" s="335"/>
      <c r="S49" s="335"/>
      <c r="T49" s="335"/>
      <c r="U49" s="335"/>
    </row>
    <row r="50" spans="1:21" ht="12.75" customHeight="1">
      <c r="A50" s="335"/>
      <c r="B50" s="335"/>
      <c r="C50" s="335"/>
      <c r="D50" s="335"/>
      <c r="E50" s="335"/>
      <c r="F50" s="335"/>
      <c r="G50" s="335"/>
      <c r="H50" s="335"/>
      <c r="I50" s="335"/>
      <c r="J50" s="335"/>
      <c r="K50" s="335"/>
      <c r="L50" s="335"/>
      <c r="M50" s="335"/>
      <c r="N50" s="335"/>
      <c r="O50" s="335"/>
      <c r="P50" s="335"/>
      <c r="Q50" s="335"/>
      <c r="R50" s="335"/>
      <c r="S50" s="335"/>
      <c r="T50" s="335"/>
      <c r="U50" s="335"/>
    </row>
    <row r="51" spans="1:21" ht="12.75" customHeight="1">
      <c r="A51" s="335"/>
      <c r="B51" s="335"/>
      <c r="C51" s="335"/>
      <c r="D51" s="335"/>
      <c r="E51" s="335"/>
      <c r="F51" s="335"/>
      <c r="G51" s="335"/>
      <c r="H51" s="335"/>
      <c r="I51" s="335"/>
      <c r="J51" s="335"/>
      <c r="K51" s="335"/>
      <c r="L51" s="335"/>
      <c r="M51" s="335"/>
      <c r="N51" s="335"/>
      <c r="O51" s="335"/>
      <c r="P51" s="335"/>
      <c r="Q51" s="335"/>
      <c r="R51" s="335"/>
      <c r="S51" s="335"/>
      <c r="T51" s="335"/>
      <c r="U51" s="335"/>
    </row>
    <row r="52" spans="1:21" ht="12.75" customHeight="1">
      <c r="A52" s="335"/>
      <c r="B52" s="335"/>
      <c r="C52" s="335"/>
      <c r="D52" s="335"/>
      <c r="E52" s="335"/>
      <c r="F52" s="335"/>
      <c r="G52" s="335"/>
      <c r="H52" s="335"/>
      <c r="I52" s="335"/>
      <c r="J52" s="335"/>
      <c r="K52" s="335"/>
      <c r="L52" s="335"/>
      <c r="M52" s="335"/>
      <c r="N52" s="335"/>
      <c r="O52" s="335"/>
      <c r="P52" s="335"/>
      <c r="Q52" s="335"/>
      <c r="R52" s="335"/>
      <c r="S52" s="335"/>
      <c r="T52" s="335"/>
      <c r="U52" s="335"/>
    </row>
    <row r="53" spans="1:21" ht="12.75" customHeight="1">
      <c r="A53" s="335"/>
      <c r="B53" s="335"/>
      <c r="C53" s="335"/>
      <c r="D53" s="335"/>
      <c r="E53" s="335"/>
      <c r="F53" s="335"/>
      <c r="G53" s="335"/>
      <c r="H53" s="335"/>
      <c r="I53" s="335"/>
      <c r="J53" s="335"/>
      <c r="K53" s="335"/>
      <c r="L53" s="335"/>
      <c r="M53" s="335"/>
      <c r="N53" s="335"/>
      <c r="O53" s="335"/>
      <c r="P53" s="335"/>
      <c r="Q53" s="335"/>
      <c r="R53" s="335"/>
      <c r="S53" s="335"/>
      <c r="T53" s="335"/>
      <c r="U53" s="335"/>
    </row>
    <row r="54" spans="1:21" ht="12.75" customHeight="1">
      <c r="A54" s="335"/>
      <c r="B54" s="335"/>
      <c r="C54" s="335"/>
      <c r="D54" s="335"/>
      <c r="E54" s="335"/>
      <c r="F54" s="335"/>
      <c r="G54" s="335"/>
      <c r="H54" s="335"/>
      <c r="I54" s="335"/>
      <c r="J54" s="335"/>
      <c r="K54" s="335"/>
      <c r="L54" s="335"/>
      <c r="M54" s="335"/>
      <c r="N54" s="335"/>
      <c r="O54" s="335"/>
      <c r="P54" s="335"/>
      <c r="Q54" s="335"/>
      <c r="R54" s="335"/>
      <c r="S54" s="335"/>
      <c r="T54" s="335"/>
      <c r="U54" s="335"/>
    </row>
    <row r="55" spans="1:21" ht="12.75" customHeight="1">
      <c r="A55" s="335"/>
      <c r="B55" s="335"/>
      <c r="C55" s="335"/>
      <c r="D55" s="335"/>
      <c r="E55" s="335"/>
      <c r="F55" s="335"/>
      <c r="G55" s="335"/>
      <c r="H55" s="335"/>
      <c r="I55" s="335"/>
      <c r="J55" s="335"/>
      <c r="K55" s="335"/>
      <c r="L55" s="335"/>
      <c r="M55" s="335"/>
      <c r="N55" s="335"/>
      <c r="O55" s="335"/>
      <c r="P55" s="335"/>
      <c r="Q55" s="335"/>
      <c r="R55" s="335"/>
      <c r="S55" s="335"/>
      <c r="T55" s="335"/>
      <c r="U55" s="335"/>
    </row>
    <row r="56" spans="1:21" ht="12.75" customHeight="1">
      <c r="A56" s="335"/>
      <c r="B56" s="335"/>
      <c r="C56" s="335"/>
      <c r="D56" s="335"/>
      <c r="E56" s="335"/>
      <c r="F56" s="335"/>
      <c r="G56" s="335"/>
      <c r="H56" s="335"/>
      <c r="I56" s="335"/>
      <c r="J56" s="335"/>
      <c r="K56" s="335"/>
      <c r="L56" s="335"/>
      <c r="M56" s="335"/>
      <c r="N56" s="335"/>
      <c r="O56" s="335"/>
      <c r="P56" s="335"/>
      <c r="Q56" s="335"/>
      <c r="R56" s="335"/>
      <c r="S56" s="335"/>
      <c r="T56" s="335"/>
      <c r="U56" s="335"/>
    </row>
    <row r="57" spans="1:21" ht="12.75" customHeight="1">
      <c r="A57" s="335"/>
      <c r="B57" s="335"/>
      <c r="C57" s="335"/>
      <c r="D57" s="335"/>
      <c r="E57" s="335"/>
      <c r="F57" s="335"/>
      <c r="G57" s="335"/>
      <c r="H57" s="335"/>
      <c r="I57" s="335"/>
      <c r="J57" s="335"/>
      <c r="K57" s="335"/>
      <c r="L57" s="335"/>
      <c r="M57" s="335"/>
      <c r="N57" s="335"/>
      <c r="O57" s="335"/>
      <c r="P57" s="335"/>
      <c r="Q57" s="335"/>
      <c r="R57" s="335"/>
      <c r="S57" s="335"/>
      <c r="T57" s="335"/>
      <c r="U57" s="335"/>
    </row>
    <row r="58" spans="1:21" ht="12.75" customHeight="1">
      <c r="A58" s="335"/>
      <c r="B58" s="335"/>
      <c r="C58" s="335"/>
      <c r="D58" s="335"/>
      <c r="E58" s="335"/>
      <c r="F58" s="335"/>
      <c r="G58" s="335"/>
      <c r="H58" s="335"/>
      <c r="I58" s="335"/>
      <c r="J58" s="335"/>
      <c r="K58" s="335"/>
      <c r="L58" s="335"/>
      <c r="M58" s="335"/>
      <c r="N58" s="335"/>
      <c r="O58" s="335"/>
      <c r="P58" s="335"/>
      <c r="Q58" s="335"/>
      <c r="R58" s="335"/>
      <c r="S58" s="335"/>
      <c r="T58" s="335"/>
      <c r="U58" s="335"/>
    </row>
    <row r="59" spans="1:21" ht="12.75" customHeight="1">
      <c r="A59" s="335"/>
      <c r="B59" s="335"/>
      <c r="C59" s="335"/>
      <c r="D59" s="335"/>
      <c r="E59" s="335"/>
      <c r="F59" s="335"/>
      <c r="G59" s="335"/>
      <c r="H59" s="335"/>
      <c r="I59" s="335"/>
      <c r="J59" s="335"/>
      <c r="K59" s="335"/>
      <c r="L59" s="335"/>
      <c r="M59" s="335"/>
      <c r="N59" s="335"/>
      <c r="O59" s="335"/>
      <c r="P59" s="335"/>
      <c r="Q59" s="335"/>
      <c r="R59" s="335"/>
      <c r="S59" s="335"/>
      <c r="T59" s="335"/>
      <c r="U59" s="335"/>
    </row>
    <row r="60" spans="1:21" ht="12.75" customHeight="1">
      <c r="A60" s="335"/>
      <c r="B60" s="335"/>
      <c r="C60" s="335"/>
      <c r="D60" s="335"/>
      <c r="E60" s="335"/>
      <c r="F60" s="335"/>
      <c r="G60" s="335"/>
      <c r="H60" s="335"/>
      <c r="I60" s="335"/>
      <c r="J60" s="335"/>
      <c r="K60" s="335"/>
      <c r="L60" s="335"/>
      <c r="M60" s="335"/>
      <c r="N60" s="335"/>
      <c r="O60" s="335"/>
      <c r="P60" s="335"/>
      <c r="Q60" s="335"/>
      <c r="R60" s="335"/>
      <c r="S60" s="335"/>
      <c r="T60" s="335"/>
      <c r="U60" s="335"/>
    </row>
    <row r="61" spans="1:21" ht="12.75" customHeight="1">
      <c r="A61" s="335"/>
      <c r="B61" s="335"/>
      <c r="C61" s="335"/>
      <c r="D61" s="335"/>
      <c r="E61" s="335"/>
      <c r="F61" s="335"/>
      <c r="G61" s="335"/>
      <c r="H61" s="335"/>
      <c r="I61" s="335"/>
      <c r="J61" s="335"/>
      <c r="K61" s="335"/>
      <c r="L61" s="335"/>
      <c r="M61" s="335"/>
      <c r="N61" s="335"/>
      <c r="O61" s="335"/>
      <c r="P61" s="335"/>
      <c r="Q61" s="335"/>
      <c r="R61" s="335"/>
      <c r="S61" s="335"/>
      <c r="T61" s="335"/>
      <c r="U61" s="335"/>
    </row>
    <row r="62" spans="1:21" ht="12.75" customHeight="1">
      <c r="A62" s="335"/>
      <c r="B62" s="335"/>
      <c r="C62" s="335"/>
      <c r="D62" s="335"/>
      <c r="E62" s="335"/>
      <c r="F62" s="335"/>
      <c r="G62" s="335"/>
      <c r="H62" s="335"/>
      <c r="I62" s="335"/>
      <c r="J62" s="335"/>
      <c r="K62" s="335"/>
      <c r="L62" s="335"/>
      <c r="M62" s="335"/>
      <c r="N62" s="335"/>
      <c r="O62" s="335"/>
      <c r="P62" s="335"/>
      <c r="Q62" s="335"/>
      <c r="R62" s="335"/>
      <c r="S62" s="335"/>
      <c r="T62" s="335"/>
      <c r="U62" s="335"/>
    </row>
    <row r="63" spans="1:21" ht="12.75" customHeight="1">
      <c r="A63" s="335"/>
      <c r="B63" s="335"/>
      <c r="C63" s="335"/>
      <c r="D63" s="335"/>
      <c r="E63" s="335"/>
      <c r="F63" s="335"/>
      <c r="G63" s="335"/>
      <c r="H63" s="335"/>
      <c r="I63" s="335"/>
      <c r="J63" s="335"/>
      <c r="K63" s="335"/>
      <c r="L63" s="335"/>
      <c r="M63" s="335"/>
      <c r="N63" s="335"/>
      <c r="O63" s="335"/>
      <c r="P63" s="335"/>
      <c r="Q63" s="335"/>
      <c r="R63" s="335"/>
      <c r="S63" s="335"/>
      <c r="T63" s="335"/>
      <c r="U63" s="335"/>
    </row>
    <row r="64" spans="1:21" ht="12.75" customHeight="1">
      <c r="A64" s="335"/>
      <c r="B64" s="335"/>
      <c r="C64" s="335"/>
      <c r="D64" s="335"/>
      <c r="E64" s="335"/>
      <c r="F64" s="335"/>
      <c r="G64" s="335"/>
      <c r="H64" s="335"/>
      <c r="I64" s="335"/>
      <c r="J64" s="335"/>
      <c r="K64" s="335"/>
      <c r="L64" s="335"/>
      <c r="M64" s="335"/>
      <c r="N64" s="335"/>
      <c r="O64" s="335"/>
      <c r="P64" s="335"/>
      <c r="Q64" s="335"/>
      <c r="R64" s="335"/>
      <c r="S64" s="335"/>
      <c r="T64" s="335"/>
      <c r="U64" s="335"/>
    </row>
    <row r="65" spans="1:21" ht="12.75" customHeight="1">
      <c r="A65" s="335"/>
      <c r="B65" s="335"/>
      <c r="C65" s="335"/>
      <c r="D65" s="335"/>
      <c r="E65" s="335"/>
      <c r="F65" s="335"/>
      <c r="G65" s="335"/>
      <c r="H65" s="335"/>
      <c r="I65" s="335"/>
      <c r="J65" s="335"/>
      <c r="K65" s="335"/>
      <c r="L65" s="335"/>
      <c r="M65" s="335"/>
      <c r="N65" s="335"/>
      <c r="O65" s="335"/>
      <c r="P65" s="335"/>
      <c r="Q65" s="335"/>
      <c r="R65" s="335"/>
      <c r="S65" s="335"/>
      <c r="T65" s="335"/>
      <c r="U65" s="335"/>
    </row>
    <row r="66" spans="1:21" ht="12.75" customHeight="1">
      <c r="A66" s="335"/>
      <c r="B66" s="335"/>
      <c r="C66" s="335"/>
      <c r="D66" s="335"/>
      <c r="E66" s="335"/>
      <c r="F66" s="335"/>
      <c r="G66" s="335"/>
      <c r="H66" s="335"/>
      <c r="I66" s="335"/>
      <c r="J66" s="335"/>
      <c r="K66" s="335"/>
      <c r="L66" s="335"/>
      <c r="M66" s="335"/>
      <c r="N66" s="335"/>
      <c r="O66" s="335"/>
      <c r="P66" s="335"/>
      <c r="Q66" s="335"/>
      <c r="R66" s="335"/>
      <c r="S66" s="335"/>
      <c r="T66" s="335"/>
      <c r="U66" s="335"/>
    </row>
    <row r="67" spans="1:21" ht="12.75" customHeight="1">
      <c r="A67" s="335"/>
      <c r="B67" s="335"/>
      <c r="C67" s="335"/>
      <c r="D67" s="335"/>
      <c r="E67" s="335"/>
      <c r="F67" s="335"/>
      <c r="G67" s="335"/>
      <c r="H67" s="335"/>
      <c r="I67" s="335"/>
      <c r="J67" s="335"/>
      <c r="K67" s="335"/>
      <c r="L67" s="335"/>
      <c r="M67" s="335"/>
      <c r="N67" s="335"/>
      <c r="O67" s="335"/>
      <c r="P67" s="335"/>
      <c r="Q67" s="335"/>
      <c r="R67" s="335"/>
      <c r="S67" s="335"/>
      <c r="T67" s="335"/>
      <c r="U67" s="335"/>
    </row>
    <row r="68" spans="1:21" ht="12.75" customHeight="1">
      <c r="A68" s="335"/>
      <c r="B68" s="335"/>
      <c r="C68" s="335"/>
      <c r="D68" s="335"/>
      <c r="E68" s="335"/>
      <c r="F68" s="335"/>
      <c r="G68" s="335"/>
      <c r="H68" s="335"/>
      <c r="I68" s="335"/>
      <c r="J68" s="335"/>
      <c r="K68" s="335"/>
      <c r="L68" s="335"/>
      <c r="M68" s="335"/>
      <c r="N68" s="335"/>
      <c r="O68" s="335"/>
      <c r="P68" s="335"/>
      <c r="Q68" s="335"/>
      <c r="R68" s="335"/>
      <c r="S68" s="335"/>
      <c r="T68" s="335"/>
      <c r="U68" s="335"/>
    </row>
    <row r="69" spans="1:21" ht="12.75" customHeight="1">
      <c r="A69" s="335"/>
      <c r="B69" s="335"/>
      <c r="C69" s="335"/>
      <c r="D69" s="335"/>
      <c r="E69" s="335"/>
      <c r="F69" s="335"/>
      <c r="G69" s="335"/>
      <c r="H69" s="335"/>
      <c r="I69" s="335"/>
      <c r="J69" s="335"/>
      <c r="K69" s="335"/>
      <c r="L69" s="335"/>
      <c r="M69" s="335"/>
      <c r="N69" s="335"/>
      <c r="O69" s="335"/>
      <c r="P69" s="335"/>
      <c r="Q69" s="335"/>
      <c r="R69" s="335"/>
      <c r="S69" s="335"/>
      <c r="T69" s="335"/>
      <c r="U69" s="335"/>
    </row>
    <row r="70" spans="1:21" ht="12.75" customHeight="1">
      <c r="A70" s="335"/>
      <c r="B70" s="335"/>
      <c r="C70" s="335"/>
      <c r="D70" s="335"/>
      <c r="E70" s="335"/>
      <c r="F70" s="335"/>
      <c r="G70" s="335"/>
      <c r="H70" s="335"/>
      <c r="I70" s="335"/>
      <c r="J70" s="335"/>
      <c r="K70" s="335"/>
      <c r="L70" s="335"/>
      <c r="M70" s="335"/>
      <c r="N70" s="335"/>
      <c r="O70" s="335"/>
      <c r="P70" s="335"/>
      <c r="Q70" s="335"/>
      <c r="R70" s="335"/>
      <c r="S70" s="335"/>
      <c r="T70" s="335"/>
      <c r="U70" s="335"/>
    </row>
    <row r="71" spans="1:21" ht="12.75" customHeight="1">
      <c r="A71" s="335"/>
      <c r="B71" s="335"/>
      <c r="C71" s="335"/>
      <c r="D71" s="335"/>
      <c r="E71" s="335"/>
      <c r="F71" s="335"/>
      <c r="G71" s="335"/>
      <c r="H71" s="335"/>
      <c r="I71" s="335"/>
      <c r="J71" s="335"/>
      <c r="K71" s="335"/>
      <c r="L71" s="335"/>
      <c r="M71" s="335"/>
      <c r="N71" s="335"/>
      <c r="O71" s="335"/>
      <c r="P71" s="335"/>
      <c r="Q71" s="335"/>
      <c r="R71" s="335"/>
      <c r="S71" s="335"/>
      <c r="T71" s="335"/>
      <c r="U71" s="335"/>
    </row>
    <row r="72" spans="1:21" ht="12.75" customHeight="1">
      <c r="A72" s="335"/>
      <c r="B72" s="335"/>
      <c r="C72" s="335"/>
      <c r="D72" s="335"/>
      <c r="E72" s="335"/>
      <c r="F72" s="335"/>
      <c r="G72" s="335"/>
      <c r="H72" s="335"/>
      <c r="I72" s="335"/>
      <c r="J72" s="335"/>
      <c r="K72" s="335"/>
      <c r="L72" s="335"/>
      <c r="M72" s="335"/>
      <c r="N72" s="335"/>
      <c r="O72" s="335"/>
      <c r="P72" s="335"/>
      <c r="Q72" s="335"/>
      <c r="R72" s="335"/>
      <c r="S72" s="335"/>
      <c r="T72" s="335"/>
      <c r="U72" s="335"/>
    </row>
    <row r="73" spans="1:21" ht="12.75" customHeight="1">
      <c r="A73" s="335"/>
      <c r="B73" s="335"/>
      <c r="C73" s="335"/>
      <c r="D73" s="335"/>
      <c r="E73" s="335"/>
      <c r="F73" s="335"/>
      <c r="G73" s="335"/>
      <c r="H73" s="335"/>
      <c r="I73" s="335"/>
      <c r="J73" s="335"/>
      <c r="K73" s="335"/>
      <c r="L73" s="335"/>
      <c r="M73" s="335"/>
      <c r="N73" s="335"/>
      <c r="O73" s="335"/>
      <c r="P73" s="335"/>
      <c r="Q73" s="335"/>
      <c r="R73" s="335"/>
      <c r="S73" s="335"/>
      <c r="T73" s="335"/>
      <c r="U73" s="335"/>
    </row>
    <row r="74" spans="1:21" ht="12.75" customHeight="1">
      <c r="A74" s="335"/>
      <c r="B74" s="335"/>
      <c r="C74" s="335"/>
      <c r="D74" s="335"/>
      <c r="E74" s="335"/>
      <c r="F74" s="335"/>
      <c r="G74" s="335"/>
      <c r="H74" s="335"/>
      <c r="I74" s="335"/>
      <c r="J74" s="335"/>
      <c r="K74" s="335"/>
      <c r="L74" s="335"/>
      <c r="M74" s="335"/>
      <c r="N74" s="335"/>
      <c r="O74" s="335"/>
      <c r="P74" s="335"/>
      <c r="Q74" s="335"/>
      <c r="R74" s="335"/>
      <c r="S74" s="335"/>
      <c r="T74" s="335"/>
      <c r="U74" s="335"/>
    </row>
    <row r="75" spans="1:21" ht="12.75" customHeight="1">
      <c r="A75" s="335"/>
      <c r="B75" s="335"/>
      <c r="C75" s="335"/>
      <c r="D75" s="335"/>
      <c r="E75" s="335"/>
      <c r="F75" s="335"/>
      <c r="G75" s="335"/>
      <c r="H75" s="335"/>
      <c r="I75" s="335"/>
      <c r="J75" s="335"/>
      <c r="K75" s="335"/>
      <c r="L75" s="335"/>
      <c r="M75" s="335"/>
      <c r="N75" s="335"/>
      <c r="O75" s="335"/>
      <c r="P75" s="335"/>
      <c r="Q75" s="335"/>
      <c r="R75" s="335"/>
      <c r="S75" s="335"/>
      <c r="T75" s="335"/>
      <c r="U75" s="335"/>
    </row>
    <row r="76" spans="1:21" ht="12.75" customHeight="1">
      <c r="A76" s="335"/>
      <c r="B76" s="335"/>
      <c r="C76" s="335"/>
      <c r="D76" s="335"/>
      <c r="E76" s="335"/>
      <c r="F76" s="335"/>
      <c r="G76" s="335"/>
      <c r="H76" s="335"/>
      <c r="I76" s="335"/>
      <c r="J76" s="335"/>
      <c r="K76" s="335"/>
      <c r="L76" s="335"/>
      <c r="M76" s="335"/>
      <c r="N76" s="335"/>
      <c r="O76" s="335"/>
      <c r="P76" s="335"/>
      <c r="Q76" s="335"/>
      <c r="R76" s="335"/>
      <c r="S76" s="335"/>
      <c r="T76" s="335"/>
      <c r="U76" s="335"/>
    </row>
    <row r="77" spans="1:21" ht="12.75" customHeight="1">
      <c r="A77" s="335"/>
      <c r="B77" s="335"/>
      <c r="C77" s="335"/>
      <c r="D77" s="335"/>
      <c r="E77" s="335"/>
      <c r="F77" s="335"/>
      <c r="G77" s="335"/>
      <c r="H77" s="335"/>
      <c r="I77" s="335"/>
      <c r="J77" s="335"/>
      <c r="K77" s="335"/>
      <c r="L77" s="335"/>
      <c r="M77" s="335"/>
      <c r="N77" s="335"/>
      <c r="O77" s="335"/>
      <c r="P77" s="335"/>
      <c r="Q77" s="335"/>
      <c r="R77" s="335"/>
      <c r="S77" s="335"/>
      <c r="T77" s="335"/>
      <c r="U77" s="335"/>
    </row>
    <row r="78" spans="1:21" ht="12.75" customHeight="1">
      <c r="A78" s="335"/>
      <c r="B78" s="335"/>
      <c r="C78" s="335"/>
      <c r="D78" s="335"/>
      <c r="E78" s="335"/>
      <c r="F78" s="335"/>
      <c r="G78" s="335"/>
      <c r="H78" s="335"/>
      <c r="I78" s="335"/>
      <c r="J78" s="335"/>
      <c r="K78" s="335"/>
      <c r="L78" s="335"/>
      <c r="M78" s="335"/>
      <c r="N78" s="335"/>
      <c r="O78" s="335"/>
      <c r="P78" s="335"/>
      <c r="Q78" s="335"/>
      <c r="R78" s="335"/>
      <c r="S78" s="335"/>
      <c r="T78" s="335"/>
      <c r="U78" s="335"/>
    </row>
    <row r="79" spans="1:21" ht="12.75" customHeight="1">
      <c r="A79" s="335"/>
      <c r="B79" s="335"/>
      <c r="C79" s="335"/>
      <c r="D79" s="335"/>
      <c r="E79" s="335"/>
      <c r="F79" s="335"/>
      <c r="G79" s="335"/>
      <c r="H79" s="335"/>
      <c r="I79" s="335"/>
      <c r="J79" s="335"/>
      <c r="K79" s="335"/>
      <c r="L79" s="335"/>
      <c r="M79" s="335"/>
      <c r="N79" s="335"/>
      <c r="O79" s="335"/>
      <c r="P79" s="335"/>
      <c r="Q79" s="335"/>
      <c r="R79" s="335"/>
      <c r="S79" s="335"/>
      <c r="T79" s="335"/>
      <c r="U79" s="335"/>
    </row>
    <row r="80" spans="1:21" ht="12.75" customHeight="1">
      <c r="A80" s="335"/>
      <c r="B80" s="335"/>
      <c r="C80" s="335"/>
      <c r="D80" s="335"/>
      <c r="E80" s="335"/>
      <c r="F80" s="335"/>
      <c r="G80" s="335"/>
      <c r="H80" s="335"/>
      <c r="I80" s="335"/>
      <c r="J80" s="335"/>
      <c r="K80" s="335"/>
      <c r="L80" s="335"/>
      <c r="M80" s="335"/>
      <c r="N80" s="335"/>
      <c r="O80" s="335"/>
      <c r="P80" s="335"/>
      <c r="Q80" s="335"/>
      <c r="R80" s="335"/>
      <c r="S80" s="335"/>
      <c r="T80" s="335"/>
      <c r="U80" s="335"/>
    </row>
    <row r="81" spans="1:21" ht="12.75" customHeight="1">
      <c r="A81" s="335"/>
      <c r="B81" s="335"/>
      <c r="C81" s="335"/>
      <c r="D81" s="335"/>
      <c r="E81" s="335"/>
      <c r="F81" s="335"/>
      <c r="G81" s="335"/>
      <c r="H81" s="335"/>
      <c r="I81" s="335"/>
      <c r="J81" s="335"/>
      <c r="K81" s="335"/>
      <c r="L81" s="335"/>
      <c r="M81" s="335"/>
      <c r="N81" s="335"/>
      <c r="O81" s="335"/>
      <c r="P81" s="335"/>
      <c r="Q81" s="335"/>
      <c r="R81" s="335"/>
      <c r="S81" s="335"/>
      <c r="T81" s="335"/>
      <c r="U81" s="335"/>
    </row>
    <row r="82" spans="1:21" ht="12.75" customHeight="1">
      <c r="A82" s="335"/>
      <c r="B82" s="335"/>
      <c r="C82" s="335"/>
      <c r="D82" s="335"/>
      <c r="E82" s="335"/>
      <c r="F82" s="335"/>
      <c r="G82" s="335"/>
      <c r="H82" s="335"/>
      <c r="I82" s="335"/>
      <c r="J82" s="335"/>
      <c r="K82" s="335"/>
      <c r="L82" s="335"/>
      <c r="M82" s="335"/>
      <c r="N82" s="335"/>
      <c r="O82" s="335"/>
      <c r="P82" s="335"/>
      <c r="Q82" s="335"/>
      <c r="R82" s="335"/>
      <c r="S82" s="335"/>
      <c r="T82" s="335"/>
      <c r="U82" s="335"/>
    </row>
    <row r="83" spans="1:21" ht="12.75" customHeight="1">
      <c r="A83" s="335"/>
      <c r="B83" s="335"/>
      <c r="C83" s="335"/>
      <c r="D83" s="335"/>
      <c r="E83" s="335"/>
      <c r="F83" s="335"/>
      <c r="G83" s="335"/>
      <c r="H83" s="335"/>
      <c r="I83" s="335"/>
      <c r="J83" s="335"/>
      <c r="K83" s="335"/>
      <c r="L83" s="335"/>
      <c r="M83" s="335"/>
      <c r="N83" s="335"/>
      <c r="O83" s="335"/>
      <c r="P83" s="335"/>
      <c r="Q83" s="335"/>
      <c r="R83" s="335"/>
      <c r="S83" s="335"/>
      <c r="T83" s="335"/>
      <c r="U83" s="335"/>
    </row>
    <row r="84" spans="1:21" ht="12.75" customHeight="1">
      <c r="A84" s="335"/>
      <c r="B84" s="335"/>
      <c r="C84" s="335"/>
      <c r="D84" s="335"/>
      <c r="E84" s="335"/>
      <c r="F84" s="335"/>
      <c r="G84" s="335"/>
      <c r="H84" s="335"/>
      <c r="I84" s="335"/>
      <c r="J84" s="335"/>
      <c r="K84" s="335"/>
      <c r="L84" s="335"/>
      <c r="M84" s="335"/>
      <c r="N84" s="335"/>
      <c r="O84" s="335"/>
      <c r="P84" s="335"/>
      <c r="Q84" s="335"/>
      <c r="R84" s="335"/>
      <c r="S84" s="335"/>
      <c r="T84" s="335"/>
      <c r="U84" s="335"/>
    </row>
    <row r="85" spans="1:21" ht="12.75" customHeight="1">
      <c r="A85" s="335"/>
      <c r="B85" s="335"/>
      <c r="C85" s="335"/>
      <c r="D85" s="335"/>
      <c r="E85" s="335"/>
      <c r="F85" s="335"/>
      <c r="G85" s="335"/>
      <c r="H85" s="335"/>
      <c r="I85" s="335"/>
      <c r="J85" s="335"/>
      <c r="K85" s="335"/>
      <c r="L85" s="335"/>
      <c r="M85" s="335"/>
      <c r="N85" s="335"/>
      <c r="O85" s="335"/>
      <c r="P85" s="335"/>
      <c r="Q85" s="335"/>
      <c r="R85" s="335"/>
      <c r="S85" s="335"/>
      <c r="T85" s="335"/>
      <c r="U85" s="335"/>
    </row>
    <row r="86" spans="1:21" ht="12.75" customHeight="1">
      <c r="A86" s="335"/>
      <c r="B86" s="335"/>
      <c r="C86" s="335"/>
      <c r="D86" s="335"/>
      <c r="E86" s="335"/>
      <c r="F86" s="335"/>
      <c r="G86" s="335"/>
      <c r="H86" s="335"/>
      <c r="I86" s="335"/>
      <c r="J86" s="335"/>
      <c r="K86" s="335"/>
      <c r="L86" s="335"/>
      <c r="M86" s="335"/>
      <c r="N86" s="335"/>
      <c r="O86" s="335"/>
      <c r="P86" s="335"/>
      <c r="Q86" s="335"/>
      <c r="R86" s="335"/>
      <c r="S86" s="335"/>
      <c r="T86" s="335"/>
      <c r="U86" s="335"/>
    </row>
    <row r="87" spans="1:21" ht="12.75" customHeight="1">
      <c r="A87" s="335"/>
      <c r="B87" s="335"/>
      <c r="C87" s="335"/>
      <c r="D87" s="335"/>
      <c r="E87" s="335"/>
      <c r="F87" s="335"/>
      <c r="G87" s="335"/>
      <c r="H87" s="335"/>
      <c r="I87" s="335"/>
      <c r="J87" s="335"/>
      <c r="K87" s="335"/>
      <c r="L87" s="335"/>
      <c r="M87" s="335"/>
      <c r="N87" s="335"/>
      <c r="O87" s="335"/>
      <c r="P87" s="335"/>
      <c r="Q87" s="335"/>
      <c r="R87" s="335"/>
      <c r="S87" s="335"/>
      <c r="T87" s="335"/>
      <c r="U87" s="335"/>
    </row>
    <row r="88" spans="1:21" ht="12.75" customHeight="1">
      <c r="A88" s="335"/>
      <c r="B88" s="335"/>
      <c r="C88" s="335"/>
      <c r="D88" s="335"/>
      <c r="E88" s="335"/>
      <c r="F88" s="335"/>
      <c r="G88" s="335"/>
      <c r="H88" s="335"/>
      <c r="I88" s="335"/>
      <c r="J88" s="335"/>
      <c r="K88" s="335"/>
      <c r="L88" s="335"/>
      <c r="M88" s="335"/>
      <c r="N88" s="335"/>
      <c r="O88" s="335"/>
      <c r="P88" s="335"/>
      <c r="Q88" s="335"/>
      <c r="R88" s="335"/>
      <c r="S88" s="335"/>
      <c r="T88" s="335"/>
      <c r="U88" s="335"/>
    </row>
    <row r="89" spans="1:21" ht="12.75" customHeight="1">
      <c r="A89" s="335"/>
      <c r="B89" s="335"/>
      <c r="C89" s="335"/>
      <c r="D89" s="335"/>
      <c r="E89" s="335"/>
      <c r="F89" s="335"/>
      <c r="G89" s="335"/>
      <c r="H89" s="335"/>
      <c r="I89" s="335"/>
      <c r="J89" s="335"/>
      <c r="K89" s="335"/>
      <c r="L89" s="335"/>
      <c r="M89" s="335"/>
      <c r="N89" s="335"/>
      <c r="O89" s="335"/>
      <c r="P89" s="335"/>
      <c r="Q89" s="335"/>
      <c r="R89" s="335"/>
      <c r="S89" s="335"/>
      <c r="T89" s="335"/>
      <c r="U89" s="335"/>
    </row>
    <row r="90" spans="1:21" ht="12.75" customHeight="1">
      <c r="A90" s="335"/>
      <c r="B90" s="335"/>
      <c r="C90" s="335"/>
      <c r="D90" s="335"/>
      <c r="E90" s="335"/>
      <c r="F90" s="335"/>
      <c r="G90" s="335"/>
      <c r="H90" s="335"/>
      <c r="I90" s="335"/>
      <c r="J90" s="335"/>
      <c r="K90" s="335"/>
      <c r="L90" s="335"/>
      <c r="M90" s="335"/>
      <c r="N90" s="335"/>
      <c r="O90" s="335"/>
      <c r="P90" s="335"/>
      <c r="Q90" s="335"/>
      <c r="R90" s="335"/>
      <c r="S90" s="335"/>
      <c r="T90" s="335"/>
      <c r="U90" s="335"/>
    </row>
    <row r="91" spans="1:21" ht="12.75" customHeight="1">
      <c r="A91" s="335"/>
      <c r="B91" s="335"/>
      <c r="C91" s="335"/>
      <c r="D91" s="335"/>
      <c r="E91" s="335"/>
      <c r="F91" s="335"/>
      <c r="G91" s="335"/>
      <c r="H91" s="335"/>
      <c r="I91" s="335"/>
      <c r="J91" s="335"/>
      <c r="K91" s="335"/>
      <c r="L91" s="335"/>
      <c r="M91" s="335"/>
      <c r="N91" s="335"/>
      <c r="O91" s="335"/>
      <c r="P91" s="335"/>
      <c r="Q91" s="335"/>
      <c r="R91" s="335"/>
      <c r="S91" s="335"/>
      <c r="T91" s="335"/>
      <c r="U91" s="335"/>
    </row>
    <row r="92" spans="1:21" ht="12.75" customHeight="1">
      <c r="A92" s="335"/>
      <c r="B92" s="335"/>
      <c r="C92" s="335"/>
      <c r="D92" s="335"/>
      <c r="E92" s="335"/>
      <c r="F92" s="335"/>
      <c r="G92" s="335"/>
      <c r="H92" s="335"/>
      <c r="I92" s="335"/>
      <c r="J92" s="335"/>
      <c r="K92" s="335"/>
      <c r="L92" s="335"/>
      <c r="M92" s="335"/>
      <c r="N92" s="335"/>
      <c r="O92" s="335"/>
      <c r="P92" s="335"/>
      <c r="Q92" s="335"/>
      <c r="R92" s="335"/>
      <c r="S92" s="335"/>
      <c r="T92" s="335"/>
      <c r="U92" s="335"/>
    </row>
    <row r="93" spans="1:21" ht="12.75" customHeight="1">
      <c r="A93" s="335"/>
      <c r="B93" s="335"/>
      <c r="C93" s="335"/>
      <c r="D93" s="335"/>
      <c r="E93" s="335"/>
      <c r="F93" s="335"/>
      <c r="G93" s="335"/>
      <c r="H93" s="335"/>
      <c r="I93" s="335"/>
      <c r="J93" s="335"/>
      <c r="K93" s="335"/>
      <c r="L93" s="335"/>
      <c r="M93" s="335"/>
      <c r="N93" s="335"/>
      <c r="O93" s="335"/>
      <c r="P93" s="335"/>
      <c r="Q93" s="335"/>
      <c r="R93" s="335"/>
      <c r="S93" s="335"/>
      <c r="T93" s="335"/>
      <c r="U93" s="335"/>
    </row>
    <row r="94" spans="1:21" ht="12.75" customHeight="1">
      <c r="A94" s="335"/>
      <c r="B94" s="335"/>
      <c r="C94" s="335"/>
      <c r="D94" s="335"/>
      <c r="E94" s="335"/>
      <c r="F94" s="335"/>
      <c r="G94" s="335"/>
      <c r="H94" s="335"/>
      <c r="I94" s="335"/>
      <c r="J94" s="335"/>
      <c r="K94" s="335"/>
      <c r="L94" s="335"/>
      <c r="M94" s="335"/>
      <c r="N94" s="335"/>
      <c r="O94" s="335"/>
      <c r="P94" s="335"/>
      <c r="Q94" s="335"/>
      <c r="R94" s="335"/>
      <c r="S94" s="335"/>
      <c r="T94" s="335"/>
      <c r="U94" s="335"/>
    </row>
    <row r="95" spans="1:21" ht="12.75" customHeight="1">
      <c r="A95" s="335"/>
      <c r="B95" s="335"/>
      <c r="C95" s="335"/>
      <c r="D95" s="335"/>
      <c r="E95" s="335"/>
      <c r="F95" s="335"/>
      <c r="G95" s="335"/>
      <c r="H95" s="335"/>
      <c r="I95" s="335"/>
      <c r="J95" s="335"/>
      <c r="K95" s="335"/>
      <c r="L95" s="335"/>
      <c r="M95" s="335"/>
      <c r="N95" s="335"/>
      <c r="O95" s="335"/>
      <c r="P95" s="335"/>
      <c r="Q95" s="335"/>
      <c r="R95" s="335"/>
      <c r="S95" s="335"/>
      <c r="T95" s="335"/>
      <c r="U95" s="335"/>
    </row>
    <row r="96" spans="1:21" ht="12.75" customHeight="1">
      <c r="A96" s="335"/>
      <c r="B96" s="335"/>
      <c r="C96" s="335"/>
      <c r="D96" s="335"/>
      <c r="E96" s="335"/>
      <c r="F96" s="335"/>
      <c r="G96" s="335"/>
      <c r="H96" s="335"/>
      <c r="I96" s="335"/>
      <c r="J96" s="335"/>
      <c r="K96" s="335"/>
      <c r="L96" s="335"/>
      <c r="M96" s="335"/>
      <c r="N96" s="335"/>
      <c r="O96" s="335"/>
      <c r="P96" s="335"/>
      <c r="Q96" s="335"/>
      <c r="R96" s="335"/>
      <c r="S96" s="335"/>
      <c r="T96" s="335"/>
      <c r="U96" s="335"/>
    </row>
    <row r="97" spans="1:21" ht="12.75" customHeight="1">
      <c r="A97" s="335"/>
      <c r="B97" s="335"/>
      <c r="C97" s="335"/>
      <c r="D97" s="335"/>
      <c r="E97" s="335"/>
      <c r="F97" s="335"/>
      <c r="G97" s="335"/>
      <c r="H97" s="335"/>
      <c r="I97" s="335"/>
      <c r="J97" s="335"/>
      <c r="K97" s="335"/>
      <c r="L97" s="335"/>
      <c r="M97" s="335"/>
      <c r="N97" s="335"/>
      <c r="O97" s="335"/>
      <c r="P97" s="335"/>
      <c r="Q97" s="335"/>
      <c r="R97" s="335"/>
      <c r="S97" s="335"/>
      <c r="T97" s="335"/>
      <c r="U97" s="335"/>
    </row>
    <row r="98" spans="1:21" ht="12.75" customHeight="1">
      <c r="A98" s="335"/>
      <c r="B98" s="335"/>
      <c r="C98" s="335"/>
      <c r="D98" s="335"/>
      <c r="E98" s="335"/>
      <c r="F98" s="335"/>
      <c r="G98" s="335"/>
      <c r="H98" s="335"/>
      <c r="I98" s="335"/>
      <c r="J98" s="335"/>
      <c r="K98" s="335"/>
      <c r="L98" s="335"/>
      <c r="M98" s="335"/>
      <c r="N98" s="335"/>
      <c r="O98" s="335"/>
      <c r="P98" s="335"/>
      <c r="Q98" s="335"/>
      <c r="R98" s="335"/>
      <c r="S98" s="335"/>
      <c r="T98" s="335"/>
      <c r="U98" s="335"/>
    </row>
    <row r="99" spans="1:21" ht="12.75" customHeight="1">
      <c r="A99" s="335"/>
      <c r="B99" s="335"/>
      <c r="C99" s="335"/>
      <c r="D99" s="335"/>
      <c r="E99" s="335"/>
      <c r="F99" s="335"/>
      <c r="G99" s="335"/>
      <c r="H99" s="335"/>
      <c r="I99" s="335"/>
      <c r="J99" s="335"/>
      <c r="K99" s="335"/>
      <c r="L99" s="335"/>
      <c r="M99" s="335"/>
      <c r="N99" s="335"/>
      <c r="O99" s="335"/>
      <c r="P99" s="335"/>
      <c r="Q99" s="335"/>
      <c r="R99" s="335"/>
      <c r="S99" s="335"/>
      <c r="T99" s="335"/>
      <c r="U99" s="335"/>
    </row>
    <row r="100" spans="1:21" ht="12.75" customHeight="1">
      <c r="A100" s="335"/>
      <c r="B100" s="335"/>
      <c r="C100" s="335"/>
      <c r="D100" s="335"/>
      <c r="E100" s="335"/>
      <c r="F100" s="335"/>
      <c r="G100" s="335"/>
      <c r="H100" s="335"/>
      <c r="I100" s="335"/>
      <c r="J100" s="335"/>
      <c r="K100" s="335"/>
      <c r="L100" s="335"/>
      <c r="M100" s="335"/>
      <c r="N100" s="335"/>
      <c r="O100" s="335"/>
      <c r="P100" s="335"/>
      <c r="Q100" s="335"/>
      <c r="R100" s="335"/>
      <c r="S100" s="335"/>
      <c r="T100" s="335"/>
      <c r="U100" s="335"/>
    </row>
    <row r="101" spans="1:21" ht="12.75" customHeight="1">
      <c r="A101" s="335"/>
      <c r="B101" s="335"/>
      <c r="C101" s="335"/>
      <c r="D101" s="335"/>
      <c r="E101" s="335"/>
      <c r="F101" s="335"/>
      <c r="G101" s="335"/>
      <c r="H101" s="335"/>
      <c r="I101" s="335"/>
      <c r="J101" s="335"/>
      <c r="K101" s="335"/>
      <c r="L101" s="335"/>
      <c r="M101" s="335"/>
      <c r="N101" s="335"/>
      <c r="O101" s="335"/>
      <c r="P101" s="335"/>
      <c r="Q101" s="335"/>
      <c r="R101" s="335"/>
      <c r="S101" s="335"/>
      <c r="T101" s="335"/>
      <c r="U101" s="335"/>
    </row>
    <row r="102" spans="1:21" ht="12.75" customHeight="1">
      <c r="A102" s="335"/>
      <c r="B102" s="335"/>
      <c r="C102" s="335"/>
      <c r="D102" s="335"/>
      <c r="E102" s="335"/>
      <c r="F102" s="335"/>
      <c r="G102" s="335"/>
      <c r="H102" s="335"/>
      <c r="I102" s="335"/>
      <c r="J102" s="335"/>
      <c r="K102" s="335"/>
      <c r="L102" s="335"/>
      <c r="M102" s="335"/>
      <c r="N102" s="335"/>
      <c r="O102" s="335"/>
      <c r="P102" s="335"/>
      <c r="Q102" s="335"/>
      <c r="R102" s="335"/>
      <c r="S102" s="335"/>
      <c r="T102" s="335"/>
      <c r="U102" s="335"/>
    </row>
    <row r="103" spans="1:21" ht="12.75" customHeight="1">
      <c r="A103" s="335"/>
      <c r="B103" s="335"/>
      <c r="C103" s="335"/>
      <c r="D103" s="335"/>
      <c r="E103" s="335"/>
      <c r="F103" s="335"/>
      <c r="G103" s="335"/>
      <c r="H103" s="335"/>
      <c r="I103" s="335"/>
      <c r="J103" s="335"/>
      <c r="K103" s="335"/>
      <c r="L103" s="335"/>
      <c r="M103" s="335"/>
      <c r="N103" s="335"/>
      <c r="O103" s="335"/>
      <c r="P103" s="335"/>
      <c r="Q103" s="335"/>
      <c r="R103" s="335"/>
      <c r="S103" s="335"/>
      <c r="T103" s="335"/>
      <c r="U103" s="335"/>
    </row>
    <row r="104" spans="1:21" ht="12.75" customHeight="1">
      <c r="A104" s="335"/>
      <c r="B104" s="335"/>
      <c r="C104" s="335"/>
      <c r="D104" s="335"/>
      <c r="E104" s="335"/>
      <c r="F104" s="335"/>
      <c r="G104" s="335"/>
      <c r="H104" s="335"/>
      <c r="I104" s="335"/>
      <c r="J104" s="335"/>
      <c r="K104" s="335"/>
      <c r="L104" s="335"/>
      <c r="M104" s="335"/>
      <c r="N104" s="335"/>
      <c r="O104" s="335"/>
      <c r="P104" s="335"/>
      <c r="Q104" s="335"/>
      <c r="R104" s="335"/>
      <c r="S104" s="335"/>
      <c r="T104" s="335"/>
      <c r="U104" s="335"/>
    </row>
    <row r="105" spans="1:21" ht="12.75" customHeight="1">
      <c r="A105" s="335"/>
      <c r="B105" s="335"/>
      <c r="C105" s="335"/>
      <c r="D105" s="335"/>
      <c r="E105" s="335"/>
      <c r="F105" s="335"/>
      <c r="G105" s="335"/>
      <c r="H105" s="335"/>
      <c r="I105" s="335"/>
      <c r="J105" s="335"/>
      <c r="K105" s="335"/>
      <c r="L105" s="335"/>
      <c r="M105" s="335"/>
      <c r="N105" s="335"/>
      <c r="O105" s="335"/>
      <c r="P105" s="335"/>
      <c r="Q105" s="335"/>
      <c r="R105" s="335"/>
      <c r="S105" s="335"/>
      <c r="T105" s="335"/>
      <c r="U105" s="335"/>
    </row>
    <row r="106" spans="1:21" ht="12.75" customHeight="1">
      <c r="A106" s="335"/>
      <c r="B106" s="335"/>
      <c r="C106" s="335"/>
      <c r="D106" s="335"/>
      <c r="E106" s="335"/>
      <c r="F106" s="335"/>
      <c r="G106" s="335"/>
      <c r="H106" s="335"/>
      <c r="I106" s="335"/>
      <c r="J106" s="335"/>
      <c r="K106" s="335"/>
      <c r="L106" s="335"/>
      <c r="M106" s="335"/>
      <c r="N106" s="335"/>
      <c r="O106" s="335"/>
      <c r="P106" s="335"/>
      <c r="Q106" s="335"/>
      <c r="R106" s="335"/>
      <c r="S106" s="335"/>
      <c r="T106" s="335"/>
      <c r="U106" s="335"/>
    </row>
    <row r="107" spans="1:21" ht="12.75" customHeight="1">
      <c r="A107" s="335"/>
      <c r="B107" s="335"/>
      <c r="C107" s="335"/>
      <c r="D107" s="335"/>
      <c r="E107" s="335"/>
      <c r="F107" s="335"/>
      <c r="G107" s="335"/>
      <c r="H107" s="335"/>
      <c r="I107" s="335"/>
      <c r="J107" s="335"/>
      <c r="K107" s="335"/>
      <c r="L107" s="335"/>
      <c r="M107" s="335"/>
      <c r="N107" s="335"/>
      <c r="O107" s="335"/>
      <c r="P107" s="335"/>
      <c r="Q107" s="335"/>
      <c r="R107" s="335"/>
      <c r="S107" s="335"/>
      <c r="T107" s="335"/>
      <c r="U107" s="335"/>
    </row>
    <row r="108" spans="1:21" ht="12.75" customHeight="1">
      <c r="A108" s="335"/>
      <c r="B108" s="335"/>
      <c r="C108" s="335"/>
      <c r="D108" s="335"/>
      <c r="E108" s="335"/>
      <c r="F108" s="335"/>
      <c r="G108" s="335"/>
      <c r="H108" s="335"/>
      <c r="I108" s="335"/>
      <c r="J108" s="335"/>
      <c r="K108" s="335"/>
      <c r="L108" s="335"/>
      <c r="M108" s="335"/>
      <c r="N108" s="335"/>
      <c r="O108" s="335"/>
      <c r="P108" s="335"/>
      <c r="Q108" s="335"/>
      <c r="R108" s="335"/>
      <c r="S108" s="335"/>
      <c r="T108" s="335"/>
      <c r="U108" s="335"/>
    </row>
    <row r="109" spans="1:21" ht="12.75" customHeight="1">
      <c r="A109" s="335"/>
      <c r="B109" s="335"/>
      <c r="C109" s="335"/>
      <c r="D109" s="335"/>
      <c r="E109" s="335"/>
      <c r="F109" s="335"/>
      <c r="G109" s="335"/>
      <c r="H109" s="335"/>
      <c r="I109" s="335"/>
      <c r="J109" s="335"/>
      <c r="K109" s="335"/>
      <c r="L109" s="335"/>
      <c r="M109" s="335"/>
      <c r="N109" s="335"/>
      <c r="O109" s="335"/>
      <c r="P109" s="335"/>
      <c r="Q109" s="335"/>
      <c r="R109" s="335"/>
      <c r="S109" s="335"/>
      <c r="T109" s="335"/>
      <c r="U109" s="335"/>
    </row>
    <row r="110" spans="1:21" ht="12.75" customHeight="1">
      <c r="A110" s="335"/>
      <c r="B110" s="335"/>
      <c r="C110" s="335"/>
      <c r="D110" s="335"/>
      <c r="E110" s="335"/>
      <c r="F110" s="335"/>
      <c r="G110" s="335"/>
      <c r="H110" s="335"/>
      <c r="I110" s="335"/>
      <c r="J110" s="335"/>
      <c r="K110" s="335"/>
      <c r="L110" s="335"/>
      <c r="M110" s="335"/>
      <c r="N110" s="335"/>
      <c r="O110" s="335"/>
      <c r="P110" s="335"/>
      <c r="Q110" s="335"/>
      <c r="R110" s="335"/>
      <c r="S110" s="335"/>
      <c r="T110" s="335"/>
      <c r="U110" s="335"/>
    </row>
    <row r="111" spans="1:21" ht="12.75" customHeight="1">
      <c r="A111" s="335"/>
      <c r="B111" s="335"/>
      <c r="C111" s="335"/>
      <c r="D111" s="335"/>
      <c r="E111" s="335"/>
      <c r="F111" s="335"/>
      <c r="G111" s="335"/>
      <c r="H111" s="335"/>
      <c r="I111" s="335"/>
      <c r="J111" s="335"/>
      <c r="K111" s="335"/>
      <c r="L111" s="335"/>
      <c r="M111" s="335"/>
      <c r="N111" s="335"/>
      <c r="O111" s="335"/>
      <c r="P111" s="335"/>
      <c r="Q111" s="335"/>
      <c r="R111" s="335"/>
      <c r="S111" s="335"/>
      <c r="T111" s="335"/>
      <c r="U111" s="335"/>
    </row>
    <row r="112" spans="1:21" ht="12.75" customHeight="1">
      <c r="A112" s="335"/>
      <c r="B112" s="335"/>
      <c r="C112" s="335"/>
      <c r="D112" s="335"/>
      <c r="E112" s="335"/>
      <c r="F112" s="335"/>
      <c r="G112" s="335"/>
      <c r="H112" s="335"/>
      <c r="I112" s="335"/>
      <c r="J112" s="335"/>
      <c r="K112" s="335"/>
      <c r="L112" s="335"/>
      <c r="M112" s="335"/>
      <c r="N112" s="335"/>
      <c r="O112" s="335"/>
      <c r="P112" s="335"/>
      <c r="Q112" s="335"/>
      <c r="R112" s="335"/>
      <c r="S112" s="335"/>
      <c r="T112" s="335"/>
      <c r="U112" s="335"/>
    </row>
    <row r="113" spans="1:21" ht="12.75" customHeight="1">
      <c r="A113" s="335"/>
      <c r="B113" s="335"/>
      <c r="C113" s="335"/>
      <c r="D113" s="335"/>
      <c r="E113" s="335"/>
      <c r="F113" s="335"/>
      <c r="G113" s="335"/>
      <c r="H113" s="335"/>
      <c r="I113" s="335"/>
      <c r="J113" s="335"/>
      <c r="K113" s="335"/>
      <c r="L113" s="335"/>
      <c r="M113" s="335"/>
      <c r="N113" s="335"/>
      <c r="O113" s="335"/>
      <c r="P113" s="335"/>
      <c r="Q113" s="335"/>
      <c r="R113" s="335"/>
      <c r="S113" s="335"/>
      <c r="T113" s="335"/>
      <c r="U113" s="335"/>
    </row>
    <row r="114" spans="1:21" ht="12.75" customHeight="1">
      <c r="A114" s="335"/>
      <c r="B114" s="335"/>
      <c r="C114" s="335"/>
      <c r="D114" s="335"/>
      <c r="E114" s="335"/>
      <c r="F114" s="335"/>
      <c r="G114" s="335"/>
      <c r="H114" s="335"/>
      <c r="I114" s="335"/>
      <c r="J114" s="335"/>
      <c r="K114" s="335"/>
      <c r="L114" s="335"/>
      <c r="M114" s="335"/>
      <c r="N114" s="335"/>
      <c r="O114" s="335"/>
      <c r="P114" s="335"/>
      <c r="Q114" s="335"/>
      <c r="R114" s="335"/>
      <c r="S114" s="335"/>
      <c r="T114" s="335"/>
      <c r="U114" s="335"/>
    </row>
    <row r="115" spans="1:21" ht="12.75" customHeight="1">
      <c r="A115" s="335"/>
      <c r="B115" s="335"/>
      <c r="C115" s="335"/>
      <c r="D115" s="335"/>
      <c r="E115" s="335"/>
      <c r="F115" s="335"/>
      <c r="G115" s="335"/>
      <c r="H115" s="335"/>
      <c r="I115" s="335"/>
      <c r="J115" s="335"/>
      <c r="K115" s="335"/>
      <c r="L115" s="335"/>
      <c r="M115" s="335"/>
      <c r="N115" s="335"/>
      <c r="O115" s="335"/>
      <c r="P115" s="335"/>
      <c r="Q115" s="335"/>
      <c r="R115" s="335"/>
      <c r="S115" s="335"/>
      <c r="T115" s="335"/>
      <c r="U115" s="335"/>
    </row>
    <row r="116" spans="1:21" ht="12.75" customHeight="1">
      <c r="A116" s="335"/>
      <c r="B116" s="335"/>
      <c r="C116" s="335"/>
      <c r="D116" s="335"/>
      <c r="E116" s="335"/>
      <c r="F116" s="335"/>
      <c r="G116" s="335"/>
      <c r="H116" s="335"/>
      <c r="I116" s="335"/>
      <c r="J116" s="335"/>
      <c r="K116" s="335"/>
      <c r="L116" s="335"/>
      <c r="M116" s="335"/>
      <c r="N116" s="335"/>
      <c r="O116" s="335"/>
      <c r="P116" s="335"/>
      <c r="Q116" s="335"/>
      <c r="R116" s="335"/>
      <c r="S116" s="335"/>
      <c r="T116" s="335"/>
      <c r="U116" s="335"/>
    </row>
    <row r="117" spans="1:21" ht="12.75" customHeight="1">
      <c r="A117" s="335"/>
      <c r="B117" s="335"/>
      <c r="C117" s="335"/>
      <c r="D117" s="335"/>
      <c r="E117" s="335"/>
      <c r="F117" s="335"/>
      <c r="G117" s="335"/>
      <c r="H117" s="335"/>
      <c r="I117" s="335"/>
      <c r="J117" s="335"/>
      <c r="K117" s="335"/>
      <c r="L117" s="335"/>
      <c r="M117" s="335"/>
      <c r="N117" s="335"/>
      <c r="O117" s="335"/>
      <c r="P117" s="335"/>
      <c r="Q117" s="335"/>
      <c r="R117" s="335"/>
      <c r="S117" s="335"/>
      <c r="T117" s="335"/>
      <c r="U117" s="335"/>
    </row>
    <row r="118" spans="1:21" ht="12.75" customHeight="1">
      <c r="A118" s="335"/>
      <c r="B118" s="335"/>
      <c r="C118" s="335"/>
      <c r="D118" s="335"/>
      <c r="E118" s="335"/>
      <c r="F118" s="335"/>
      <c r="G118" s="335"/>
      <c r="H118" s="335"/>
      <c r="I118" s="335"/>
      <c r="J118" s="335"/>
      <c r="K118" s="335"/>
      <c r="L118" s="335"/>
      <c r="M118" s="335"/>
      <c r="N118" s="335"/>
      <c r="O118" s="335"/>
      <c r="P118" s="335"/>
      <c r="Q118" s="335"/>
      <c r="R118" s="335"/>
      <c r="S118" s="335"/>
      <c r="T118" s="335"/>
      <c r="U118" s="335"/>
    </row>
    <row r="119" spans="1:21" ht="12.75" customHeight="1">
      <c r="A119" s="335"/>
      <c r="B119" s="335"/>
      <c r="C119" s="335"/>
      <c r="D119" s="335"/>
      <c r="E119" s="335"/>
      <c r="F119" s="335"/>
      <c r="G119" s="335"/>
      <c r="H119" s="335"/>
      <c r="I119" s="335"/>
      <c r="J119" s="335"/>
      <c r="K119" s="335"/>
      <c r="L119" s="335"/>
      <c r="M119" s="335"/>
      <c r="N119" s="335"/>
      <c r="O119" s="335"/>
      <c r="P119" s="335"/>
      <c r="Q119" s="335"/>
      <c r="R119" s="335"/>
      <c r="S119" s="335"/>
      <c r="T119" s="335"/>
      <c r="U119" s="335"/>
    </row>
    <row r="120" spans="1:21" ht="12.75" customHeight="1">
      <c r="A120" s="335"/>
      <c r="B120" s="335"/>
      <c r="C120" s="335"/>
      <c r="D120" s="335"/>
      <c r="E120" s="335"/>
      <c r="F120" s="335"/>
      <c r="G120" s="335"/>
      <c r="H120" s="335"/>
      <c r="I120" s="335"/>
      <c r="J120" s="335"/>
      <c r="K120" s="335"/>
      <c r="L120" s="335"/>
      <c r="M120" s="335"/>
      <c r="N120" s="335"/>
      <c r="O120" s="335"/>
      <c r="P120" s="335"/>
      <c r="Q120" s="335"/>
      <c r="R120" s="335"/>
      <c r="S120" s="335"/>
      <c r="T120" s="335"/>
      <c r="U120" s="335"/>
    </row>
    <row r="121" spans="1:21" ht="12.75" customHeight="1">
      <c r="A121" s="335"/>
      <c r="B121" s="335"/>
      <c r="C121" s="335"/>
      <c r="D121" s="335"/>
      <c r="E121" s="335"/>
      <c r="F121" s="335"/>
      <c r="G121" s="335"/>
      <c r="H121" s="335"/>
      <c r="I121" s="335"/>
      <c r="J121" s="335"/>
      <c r="K121" s="335"/>
      <c r="L121" s="335"/>
      <c r="M121" s="335"/>
      <c r="N121" s="335"/>
      <c r="O121" s="335"/>
      <c r="P121" s="335"/>
      <c r="Q121" s="335"/>
      <c r="R121" s="335"/>
      <c r="S121" s="335"/>
      <c r="T121" s="335"/>
      <c r="U121" s="335"/>
    </row>
    <row r="122" spans="1:21" ht="12.75" customHeight="1">
      <c r="A122" s="335"/>
      <c r="B122" s="335"/>
      <c r="C122" s="335"/>
      <c r="D122" s="335"/>
      <c r="E122" s="335"/>
      <c r="F122" s="335"/>
      <c r="G122" s="335"/>
      <c r="H122" s="335"/>
      <c r="I122" s="335"/>
      <c r="J122" s="335"/>
      <c r="K122" s="335"/>
      <c r="L122" s="335"/>
      <c r="M122" s="335"/>
      <c r="N122" s="335"/>
      <c r="O122" s="335"/>
      <c r="P122" s="335"/>
      <c r="Q122" s="335"/>
      <c r="R122" s="335"/>
      <c r="S122" s="335"/>
      <c r="T122" s="335"/>
      <c r="U122" s="335"/>
    </row>
    <row r="123" spans="1:21" ht="12.75" customHeight="1">
      <c r="A123" s="335"/>
      <c r="B123" s="335"/>
      <c r="C123" s="335"/>
      <c r="D123" s="335"/>
      <c r="E123" s="335"/>
      <c r="F123" s="335"/>
      <c r="G123" s="335"/>
      <c r="H123" s="335"/>
      <c r="I123" s="335"/>
      <c r="J123" s="335"/>
      <c r="K123" s="335"/>
      <c r="L123" s="335"/>
      <c r="M123" s="335"/>
      <c r="N123" s="335"/>
      <c r="O123" s="335"/>
      <c r="P123" s="335"/>
      <c r="Q123" s="335"/>
      <c r="R123" s="335"/>
      <c r="S123" s="335"/>
      <c r="T123" s="335"/>
      <c r="U123" s="335"/>
    </row>
    <row r="124" spans="1:21" ht="12.75" customHeight="1">
      <c r="A124" s="335"/>
      <c r="B124" s="335"/>
      <c r="C124" s="335"/>
      <c r="D124" s="335"/>
      <c r="E124" s="335"/>
      <c r="F124" s="335"/>
      <c r="G124" s="335"/>
      <c r="H124" s="335"/>
      <c r="I124" s="335"/>
      <c r="J124" s="335"/>
      <c r="K124" s="335"/>
      <c r="L124" s="335"/>
      <c r="M124" s="335"/>
      <c r="N124" s="335"/>
      <c r="O124" s="335"/>
      <c r="P124" s="335"/>
      <c r="Q124" s="335"/>
      <c r="R124" s="335"/>
      <c r="S124" s="335"/>
      <c r="T124" s="335"/>
      <c r="U124" s="335"/>
    </row>
    <row r="125" spans="1:21" ht="12.75" customHeight="1">
      <c r="A125" s="335"/>
      <c r="B125" s="335"/>
      <c r="C125" s="335"/>
      <c r="D125" s="335"/>
      <c r="E125" s="335"/>
      <c r="F125" s="335"/>
      <c r="G125" s="335"/>
      <c r="H125" s="335"/>
      <c r="I125" s="335"/>
      <c r="J125" s="335"/>
      <c r="K125" s="335"/>
      <c r="L125" s="335"/>
      <c r="M125" s="335"/>
      <c r="N125" s="335"/>
      <c r="O125" s="335"/>
      <c r="P125" s="335"/>
      <c r="Q125" s="335"/>
      <c r="R125" s="335"/>
      <c r="S125" s="335"/>
      <c r="T125" s="335"/>
      <c r="U125" s="335"/>
    </row>
    <row r="126" spans="1:21" ht="12.75" customHeight="1">
      <c r="A126" s="335"/>
      <c r="B126" s="335"/>
      <c r="C126" s="335"/>
      <c r="D126" s="335"/>
      <c r="E126" s="335"/>
      <c r="F126" s="335"/>
      <c r="G126" s="335"/>
      <c r="H126" s="335"/>
      <c r="I126" s="335"/>
      <c r="J126" s="335"/>
      <c r="K126" s="335"/>
      <c r="L126" s="335"/>
      <c r="M126" s="335"/>
      <c r="N126" s="335"/>
      <c r="O126" s="335"/>
      <c r="P126" s="335"/>
      <c r="Q126" s="335"/>
      <c r="R126" s="335"/>
      <c r="S126" s="335"/>
      <c r="T126" s="335"/>
      <c r="U126" s="335"/>
    </row>
    <row r="127" spans="1:21" ht="12.75" customHeight="1">
      <c r="A127" s="335"/>
      <c r="B127" s="335"/>
      <c r="C127" s="335"/>
      <c r="D127" s="335"/>
      <c r="E127" s="335"/>
      <c r="F127" s="335"/>
      <c r="G127" s="335"/>
      <c r="H127" s="335"/>
      <c r="I127" s="335"/>
      <c r="J127" s="335"/>
      <c r="K127" s="335"/>
      <c r="L127" s="335"/>
      <c r="M127" s="335"/>
      <c r="N127" s="335"/>
      <c r="O127" s="335"/>
      <c r="P127" s="335"/>
      <c r="Q127" s="335"/>
      <c r="R127" s="335"/>
      <c r="S127" s="335"/>
      <c r="T127" s="335"/>
      <c r="U127" s="335"/>
    </row>
    <row r="128" spans="1:21" ht="12.75" customHeight="1">
      <c r="A128" s="335"/>
      <c r="B128" s="335"/>
      <c r="C128" s="335"/>
      <c r="D128" s="335"/>
      <c r="E128" s="335"/>
      <c r="F128" s="335"/>
      <c r="G128" s="335"/>
      <c r="H128" s="335"/>
      <c r="I128" s="335"/>
      <c r="J128" s="335"/>
      <c r="K128" s="335"/>
      <c r="L128" s="335"/>
      <c r="M128" s="335"/>
      <c r="N128" s="335"/>
      <c r="O128" s="335"/>
      <c r="P128" s="335"/>
      <c r="Q128" s="335"/>
      <c r="R128" s="335"/>
      <c r="S128" s="335"/>
      <c r="T128" s="335"/>
      <c r="U128" s="335"/>
    </row>
    <row r="129" spans="1:21" ht="12.75" customHeight="1">
      <c r="A129" s="335"/>
      <c r="B129" s="335"/>
      <c r="C129" s="335"/>
      <c r="D129" s="335"/>
      <c r="E129" s="335"/>
      <c r="F129" s="335"/>
      <c r="G129" s="335"/>
      <c r="H129" s="335"/>
      <c r="I129" s="335"/>
      <c r="J129" s="335"/>
      <c r="K129" s="335"/>
      <c r="L129" s="335"/>
      <c r="M129" s="335"/>
      <c r="N129" s="335"/>
      <c r="O129" s="335"/>
      <c r="P129" s="335"/>
      <c r="Q129" s="335"/>
      <c r="R129" s="335"/>
      <c r="S129" s="335"/>
      <c r="T129" s="335"/>
      <c r="U129" s="335"/>
    </row>
    <row r="130" spans="1:21" ht="12.75" customHeight="1">
      <c r="A130" s="335"/>
      <c r="B130" s="335"/>
      <c r="C130" s="335"/>
      <c r="D130" s="335"/>
      <c r="E130" s="335"/>
      <c r="F130" s="335"/>
      <c r="G130" s="335"/>
      <c r="H130" s="335"/>
      <c r="I130" s="335"/>
      <c r="J130" s="335"/>
      <c r="K130" s="335"/>
      <c r="L130" s="335"/>
      <c r="M130" s="335"/>
      <c r="N130" s="335"/>
      <c r="O130" s="335"/>
      <c r="P130" s="335"/>
      <c r="Q130" s="335"/>
      <c r="R130" s="335"/>
      <c r="S130" s="335"/>
      <c r="T130" s="335"/>
      <c r="U130" s="335"/>
    </row>
    <row r="131" spans="1:21" ht="12.75" customHeight="1">
      <c r="A131" s="335"/>
      <c r="B131" s="335"/>
      <c r="C131" s="335"/>
      <c r="D131" s="335"/>
      <c r="E131" s="335"/>
      <c r="F131" s="335"/>
      <c r="G131" s="335"/>
      <c r="H131" s="335"/>
      <c r="I131" s="335"/>
      <c r="J131" s="335"/>
      <c r="K131" s="335"/>
      <c r="L131" s="335"/>
      <c r="M131" s="335"/>
      <c r="N131" s="335"/>
      <c r="O131" s="335"/>
      <c r="P131" s="335"/>
      <c r="Q131" s="335"/>
      <c r="R131" s="335"/>
      <c r="S131" s="335"/>
      <c r="T131" s="335"/>
      <c r="U131" s="335"/>
    </row>
    <row r="132" spans="1:21" ht="12.75" customHeight="1">
      <c r="A132" s="335"/>
      <c r="B132" s="335"/>
      <c r="C132" s="335"/>
      <c r="D132" s="335"/>
      <c r="E132" s="335"/>
      <c r="F132" s="335"/>
      <c r="G132" s="335"/>
      <c r="H132" s="335"/>
      <c r="I132" s="335"/>
      <c r="J132" s="335"/>
      <c r="K132" s="335"/>
      <c r="L132" s="335"/>
      <c r="M132" s="335"/>
      <c r="N132" s="335"/>
      <c r="O132" s="335"/>
      <c r="P132" s="335"/>
      <c r="Q132" s="335"/>
      <c r="R132" s="335"/>
      <c r="S132" s="335"/>
      <c r="T132" s="335"/>
      <c r="U132" s="335"/>
    </row>
    <row r="133" spans="1:21" ht="12.75" customHeight="1">
      <c r="A133" s="335"/>
      <c r="B133" s="335"/>
      <c r="C133" s="335"/>
      <c r="D133" s="335"/>
      <c r="E133" s="335"/>
      <c r="F133" s="335"/>
      <c r="G133" s="335"/>
      <c r="H133" s="335"/>
      <c r="I133" s="335"/>
      <c r="J133" s="335"/>
      <c r="K133" s="335"/>
      <c r="L133" s="335"/>
      <c r="M133" s="335"/>
      <c r="N133" s="335"/>
      <c r="O133" s="335"/>
      <c r="P133" s="335"/>
      <c r="Q133" s="335"/>
      <c r="R133" s="335"/>
      <c r="S133" s="335"/>
      <c r="T133" s="335"/>
      <c r="U133" s="335"/>
    </row>
    <row r="134" spans="1:21" ht="12.75" customHeight="1">
      <c r="A134" s="335"/>
      <c r="B134" s="335"/>
      <c r="C134" s="335"/>
      <c r="D134" s="335"/>
      <c r="E134" s="335"/>
      <c r="F134" s="335"/>
      <c r="G134" s="335"/>
      <c r="H134" s="335"/>
      <c r="I134" s="335"/>
      <c r="J134" s="335"/>
      <c r="K134" s="335"/>
      <c r="L134" s="335"/>
      <c r="M134" s="335"/>
      <c r="N134" s="335"/>
      <c r="O134" s="335"/>
      <c r="P134" s="335"/>
      <c r="Q134" s="335"/>
      <c r="R134" s="335"/>
      <c r="S134" s="335"/>
      <c r="T134" s="335"/>
      <c r="U134" s="335"/>
    </row>
    <row r="135" spans="1:21" ht="12.75" customHeight="1">
      <c r="A135" s="335"/>
      <c r="B135" s="335"/>
      <c r="C135" s="335"/>
      <c r="D135" s="335"/>
      <c r="E135" s="335"/>
      <c r="F135" s="335"/>
      <c r="G135" s="335"/>
      <c r="H135" s="335"/>
      <c r="I135" s="335"/>
      <c r="J135" s="335"/>
      <c r="K135" s="335"/>
      <c r="L135" s="335"/>
      <c r="M135" s="335"/>
      <c r="N135" s="335"/>
      <c r="O135" s="335"/>
      <c r="P135" s="335"/>
      <c r="Q135" s="335"/>
      <c r="R135" s="335"/>
      <c r="S135" s="335"/>
      <c r="T135" s="335"/>
      <c r="U135" s="335"/>
    </row>
    <row r="136" spans="1:21" ht="12.75" customHeight="1">
      <c r="A136" s="335"/>
      <c r="B136" s="335"/>
      <c r="C136" s="335"/>
      <c r="D136" s="335"/>
      <c r="E136" s="335"/>
      <c r="F136" s="335"/>
      <c r="G136" s="335"/>
      <c r="H136" s="335"/>
      <c r="I136" s="335"/>
      <c r="J136" s="335"/>
      <c r="K136" s="335"/>
      <c r="L136" s="335"/>
      <c r="M136" s="335"/>
      <c r="N136" s="335"/>
      <c r="O136" s="335"/>
      <c r="P136" s="335"/>
      <c r="Q136" s="335"/>
      <c r="R136" s="335"/>
      <c r="S136" s="335"/>
      <c r="T136" s="335"/>
      <c r="U136" s="335"/>
    </row>
    <row r="137" spans="1:21" ht="12.75" customHeight="1">
      <c r="A137" s="335"/>
      <c r="B137" s="335"/>
      <c r="C137" s="335"/>
      <c r="D137" s="335"/>
      <c r="E137" s="335"/>
      <c r="F137" s="335"/>
      <c r="G137" s="335"/>
      <c r="H137" s="335"/>
      <c r="I137" s="335"/>
      <c r="J137" s="335"/>
      <c r="K137" s="335"/>
      <c r="L137" s="335"/>
      <c r="M137" s="335"/>
      <c r="N137" s="335"/>
      <c r="O137" s="335"/>
      <c r="P137" s="335"/>
      <c r="Q137" s="335"/>
      <c r="R137" s="335"/>
      <c r="S137" s="335"/>
      <c r="T137" s="335"/>
      <c r="U137" s="335"/>
    </row>
    <row r="138" spans="1:21" ht="12.75" customHeight="1">
      <c r="A138" s="335"/>
      <c r="B138" s="335"/>
      <c r="C138" s="335"/>
      <c r="D138" s="335"/>
      <c r="E138" s="335"/>
      <c r="F138" s="335"/>
      <c r="G138" s="335"/>
      <c r="H138" s="335"/>
      <c r="I138" s="335"/>
      <c r="J138" s="335"/>
      <c r="K138" s="335"/>
      <c r="L138" s="335"/>
      <c r="M138" s="335"/>
      <c r="N138" s="335"/>
      <c r="O138" s="335"/>
      <c r="P138" s="335"/>
      <c r="Q138" s="335"/>
      <c r="R138" s="335"/>
      <c r="S138" s="335"/>
      <c r="T138" s="335"/>
      <c r="U138" s="335"/>
    </row>
    <row r="139" spans="1:21" ht="12.75" customHeight="1">
      <c r="A139" s="335"/>
      <c r="B139" s="335"/>
      <c r="C139" s="335"/>
      <c r="D139" s="335"/>
      <c r="E139" s="335"/>
      <c r="F139" s="335"/>
      <c r="G139" s="335"/>
      <c r="H139" s="335"/>
      <c r="I139" s="335"/>
      <c r="J139" s="335"/>
      <c r="K139" s="335"/>
      <c r="L139" s="335"/>
      <c r="M139" s="335"/>
      <c r="N139" s="335"/>
      <c r="O139" s="335"/>
      <c r="P139" s="335"/>
      <c r="Q139" s="335"/>
      <c r="R139" s="335"/>
      <c r="S139" s="335"/>
      <c r="T139" s="335"/>
      <c r="U139" s="335"/>
    </row>
    <row r="140" spans="1:21" ht="12.75" customHeight="1">
      <c r="A140" s="335"/>
      <c r="B140" s="335"/>
      <c r="C140" s="335"/>
      <c r="D140" s="335"/>
      <c r="E140" s="335"/>
      <c r="F140" s="335"/>
      <c r="G140" s="335"/>
      <c r="H140" s="335"/>
      <c r="I140" s="335"/>
      <c r="J140" s="335"/>
      <c r="K140" s="335"/>
      <c r="L140" s="335"/>
      <c r="M140" s="335"/>
      <c r="N140" s="335"/>
      <c r="O140" s="335"/>
      <c r="P140" s="335"/>
      <c r="Q140" s="335"/>
      <c r="R140" s="335"/>
      <c r="S140" s="335"/>
      <c r="T140" s="335"/>
      <c r="U140" s="335"/>
    </row>
    <row r="141" spans="1:21" ht="12.75" customHeight="1">
      <c r="A141" s="335"/>
      <c r="B141" s="335"/>
      <c r="C141" s="335"/>
      <c r="D141" s="335"/>
      <c r="E141" s="335"/>
      <c r="F141" s="335"/>
      <c r="G141" s="335"/>
      <c r="H141" s="335"/>
      <c r="I141" s="335"/>
      <c r="J141" s="335"/>
      <c r="K141" s="335"/>
      <c r="L141" s="335"/>
      <c r="M141" s="335"/>
      <c r="N141" s="335"/>
      <c r="O141" s="335"/>
      <c r="P141" s="335"/>
      <c r="Q141" s="335"/>
      <c r="R141" s="335"/>
      <c r="S141" s="335"/>
      <c r="T141" s="335"/>
      <c r="U141" s="335"/>
    </row>
    <row r="142" spans="1:21" ht="12.75" customHeight="1">
      <c r="A142" s="335"/>
      <c r="B142" s="335"/>
      <c r="C142" s="335"/>
      <c r="D142" s="335"/>
      <c r="E142" s="335"/>
      <c r="F142" s="335"/>
      <c r="G142" s="335"/>
      <c r="H142" s="335"/>
      <c r="I142" s="335"/>
      <c r="J142" s="335"/>
      <c r="K142" s="335"/>
      <c r="L142" s="335"/>
      <c r="M142" s="335"/>
      <c r="N142" s="335"/>
      <c r="O142" s="335"/>
      <c r="P142" s="335"/>
      <c r="Q142" s="335"/>
      <c r="R142" s="335"/>
      <c r="S142" s="335"/>
      <c r="T142" s="335"/>
      <c r="U142" s="335"/>
    </row>
    <row r="143" spans="1:21" ht="12.75" customHeight="1">
      <c r="A143" s="335"/>
      <c r="B143" s="335"/>
      <c r="C143" s="335"/>
      <c r="D143" s="335"/>
      <c r="E143" s="335"/>
      <c r="F143" s="335"/>
      <c r="G143" s="335"/>
      <c r="H143" s="335"/>
      <c r="I143" s="335"/>
      <c r="J143" s="335"/>
      <c r="K143" s="335"/>
      <c r="L143" s="335"/>
      <c r="M143" s="335"/>
      <c r="N143" s="335"/>
      <c r="O143" s="335"/>
      <c r="P143" s="335"/>
      <c r="Q143" s="335"/>
      <c r="R143" s="335"/>
      <c r="S143" s="335"/>
      <c r="T143" s="335"/>
      <c r="U143" s="335"/>
    </row>
    <row r="144" spans="1:21" ht="12.75" customHeight="1">
      <c r="A144" s="335"/>
      <c r="B144" s="335"/>
      <c r="C144" s="335"/>
      <c r="D144" s="335"/>
      <c r="E144" s="335"/>
      <c r="F144" s="335"/>
      <c r="G144" s="335"/>
      <c r="H144" s="335"/>
      <c r="I144" s="335"/>
      <c r="J144" s="335"/>
      <c r="K144" s="335"/>
      <c r="L144" s="335"/>
      <c r="M144" s="335"/>
      <c r="N144" s="335"/>
      <c r="O144" s="335"/>
      <c r="P144" s="335"/>
      <c r="Q144" s="335"/>
      <c r="R144" s="335"/>
      <c r="S144" s="335"/>
      <c r="T144" s="335"/>
      <c r="U144" s="335"/>
    </row>
    <row r="145" spans="1:21" ht="12.75" customHeight="1">
      <c r="A145" s="335"/>
      <c r="B145" s="335"/>
      <c r="C145" s="335"/>
      <c r="D145" s="335"/>
      <c r="E145" s="335"/>
      <c r="F145" s="335"/>
      <c r="G145" s="335"/>
      <c r="H145" s="335"/>
      <c r="I145" s="335"/>
      <c r="J145" s="335"/>
      <c r="K145" s="335"/>
      <c r="L145" s="335"/>
      <c r="M145" s="335"/>
      <c r="N145" s="335"/>
      <c r="O145" s="335"/>
      <c r="P145" s="335"/>
      <c r="Q145" s="335"/>
      <c r="R145" s="335"/>
      <c r="S145" s="335"/>
      <c r="T145" s="335"/>
      <c r="U145" s="335"/>
    </row>
    <row r="146" spans="1:21" ht="12.75" customHeight="1">
      <c r="A146" s="335"/>
      <c r="B146" s="335"/>
      <c r="C146" s="335"/>
      <c r="D146" s="335"/>
      <c r="E146" s="335"/>
      <c r="F146" s="335"/>
      <c r="G146" s="335"/>
      <c r="H146" s="335"/>
      <c r="I146" s="335"/>
      <c r="J146" s="335"/>
      <c r="K146" s="335"/>
      <c r="L146" s="335"/>
      <c r="M146" s="335"/>
      <c r="N146" s="335"/>
      <c r="O146" s="335"/>
      <c r="P146" s="335"/>
      <c r="Q146" s="335"/>
      <c r="R146" s="335"/>
      <c r="S146" s="335"/>
      <c r="T146" s="335"/>
      <c r="U146" s="335"/>
    </row>
    <row r="147" spans="1:21" ht="12.75" customHeight="1">
      <c r="A147" s="335"/>
      <c r="B147" s="335"/>
      <c r="C147" s="335"/>
      <c r="D147" s="335"/>
      <c r="E147" s="335"/>
      <c r="F147" s="335"/>
      <c r="G147" s="335"/>
      <c r="H147" s="335"/>
      <c r="I147" s="335"/>
      <c r="J147" s="335"/>
      <c r="K147" s="335"/>
      <c r="L147" s="335"/>
      <c r="M147" s="335"/>
      <c r="N147" s="335"/>
      <c r="O147" s="335"/>
      <c r="P147" s="335"/>
      <c r="Q147" s="335"/>
      <c r="R147" s="335"/>
      <c r="S147" s="335"/>
      <c r="T147" s="335"/>
      <c r="U147" s="335"/>
    </row>
    <row r="148" spans="1:21" ht="12.75" customHeight="1">
      <c r="A148" s="335"/>
      <c r="B148" s="335"/>
      <c r="C148" s="335"/>
      <c r="D148" s="335"/>
      <c r="E148" s="335"/>
      <c r="F148" s="335"/>
      <c r="G148" s="335"/>
      <c r="H148" s="335"/>
      <c r="I148" s="335"/>
      <c r="J148" s="335"/>
      <c r="K148" s="335"/>
      <c r="L148" s="335"/>
      <c r="M148" s="335"/>
      <c r="N148" s="335"/>
      <c r="O148" s="335"/>
      <c r="P148" s="335"/>
      <c r="Q148" s="335"/>
      <c r="R148" s="335"/>
      <c r="S148" s="335"/>
      <c r="T148" s="335"/>
      <c r="U148" s="335"/>
    </row>
    <row r="149" spans="1:21" ht="12.75" customHeight="1">
      <c r="A149" s="335"/>
      <c r="B149" s="335"/>
      <c r="C149" s="335"/>
      <c r="D149" s="335"/>
      <c r="E149" s="335"/>
      <c r="F149" s="335"/>
      <c r="G149" s="335"/>
      <c r="H149" s="335"/>
      <c r="I149" s="335"/>
      <c r="J149" s="335"/>
      <c r="K149" s="335"/>
      <c r="L149" s="335"/>
      <c r="M149" s="335"/>
      <c r="N149" s="335"/>
      <c r="O149" s="335"/>
      <c r="P149" s="335"/>
      <c r="Q149" s="335"/>
      <c r="R149" s="335"/>
      <c r="S149" s="335"/>
      <c r="T149" s="335"/>
      <c r="U149" s="335"/>
    </row>
    <row r="150" spans="1:21" ht="12.75" customHeight="1">
      <c r="A150" s="335"/>
      <c r="B150" s="335"/>
      <c r="C150" s="335"/>
      <c r="D150" s="335"/>
      <c r="E150" s="335"/>
      <c r="F150" s="335"/>
      <c r="G150" s="335"/>
      <c r="H150" s="335"/>
      <c r="I150" s="335"/>
      <c r="J150" s="335"/>
      <c r="K150" s="335"/>
      <c r="L150" s="335"/>
      <c r="M150" s="335"/>
      <c r="N150" s="335"/>
      <c r="O150" s="335"/>
      <c r="P150" s="335"/>
      <c r="Q150" s="335"/>
      <c r="R150" s="335"/>
      <c r="S150" s="335"/>
      <c r="T150" s="335"/>
      <c r="U150" s="335"/>
    </row>
    <row r="151" spans="1:21" ht="12.75" customHeight="1">
      <c r="A151" s="335"/>
      <c r="B151" s="335"/>
      <c r="C151" s="335"/>
      <c r="D151" s="335"/>
      <c r="E151" s="335"/>
      <c r="F151" s="335"/>
      <c r="G151" s="335"/>
      <c r="H151" s="335"/>
      <c r="I151" s="335"/>
      <c r="J151" s="335"/>
      <c r="K151" s="335"/>
      <c r="L151" s="335"/>
      <c r="M151" s="335"/>
      <c r="N151" s="335"/>
      <c r="O151" s="335"/>
      <c r="P151" s="335"/>
      <c r="Q151" s="335"/>
      <c r="R151" s="335"/>
      <c r="S151" s="335"/>
      <c r="T151" s="335"/>
      <c r="U151" s="335"/>
    </row>
    <row r="152" spans="1:21" ht="12.75" customHeight="1">
      <c r="A152" s="335"/>
      <c r="B152" s="335"/>
      <c r="C152" s="335"/>
      <c r="D152" s="335"/>
      <c r="E152" s="335"/>
      <c r="F152" s="335"/>
      <c r="G152" s="335"/>
      <c r="H152" s="335"/>
      <c r="I152" s="335"/>
      <c r="J152" s="335"/>
      <c r="K152" s="335"/>
      <c r="L152" s="335"/>
      <c r="M152" s="335"/>
      <c r="N152" s="335"/>
      <c r="O152" s="335"/>
      <c r="P152" s="335"/>
      <c r="Q152" s="335"/>
      <c r="R152" s="335"/>
      <c r="S152" s="335"/>
      <c r="T152" s="335"/>
      <c r="U152" s="335"/>
    </row>
    <row r="153" spans="1:21" ht="12.75" customHeight="1">
      <c r="A153" s="335"/>
      <c r="B153" s="335"/>
      <c r="C153" s="335"/>
      <c r="D153" s="335"/>
      <c r="E153" s="335"/>
      <c r="F153" s="335"/>
      <c r="G153" s="335"/>
      <c r="H153" s="335"/>
      <c r="I153" s="335"/>
      <c r="J153" s="335"/>
      <c r="K153" s="335"/>
      <c r="L153" s="335"/>
      <c r="M153" s="335"/>
      <c r="N153" s="335"/>
      <c r="O153" s="335"/>
      <c r="P153" s="335"/>
      <c r="Q153" s="335"/>
      <c r="R153" s="335"/>
      <c r="S153" s="335"/>
      <c r="T153" s="335"/>
      <c r="U153" s="335"/>
    </row>
    <row r="154" spans="1:21" ht="12.75" customHeight="1">
      <c r="A154" s="335"/>
      <c r="B154" s="335"/>
      <c r="C154" s="335"/>
      <c r="D154" s="335"/>
      <c r="E154" s="335"/>
      <c r="F154" s="335"/>
      <c r="G154" s="335"/>
      <c r="H154" s="335"/>
      <c r="I154" s="335"/>
      <c r="J154" s="335"/>
      <c r="K154" s="335"/>
      <c r="L154" s="335"/>
      <c r="M154" s="335"/>
      <c r="N154" s="335"/>
      <c r="O154" s="335"/>
      <c r="P154" s="335"/>
      <c r="Q154" s="335"/>
      <c r="R154" s="335"/>
      <c r="S154" s="335"/>
      <c r="T154" s="335"/>
      <c r="U154" s="335"/>
    </row>
    <row r="155" spans="1:21" ht="12.75" customHeight="1">
      <c r="A155" s="335"/>
      <c r="B155" s="335"/>
      <c r="C155" s="335"/>
      <c r="D155" s="335"/>
      <c r="E155" s="335"/>
      <c r="F155" s="335"/>
      <c r="G155" s="335"/>
      <c r="H155" s="335"/>
      <c r="I155" s="335"/>
      <c r="J155" s="335"/>
      <c r="K155" s="335"/>
      <c r="L155" s="335"/>
      <c r="M155" s="335"/>
      <c r="N155" s="335"/>
      <c r="O155" s="335"/>
      <c r="P155" s="335"/>
      <c r="Q155" s="335"/>
      <c r="R155" s="335"/>
      <c r="S155" s="335"/>
      <c r="T155" s="335"/>
      <c r="U155" s="335"/>
    </row>
    <row r="156" spans="1:21" ht="12.75" customHeight="1">
      <c r="A156" s="335"/>
      <c r="B156" s="335"/>
      <c r="C156" s="335"/>
      <c r="D156" s="335"/>
      <c r="E156" s="335"/>
      <c r="F156" s="335"/>
      <c r="G156" s="335"/>
      <c r="H156" s="335"/>
      <c r="I156" s="335"/>
      <c r="J156" s="335"/>
      <c r="K156" s="335"/>
      <c r="L156" s="335"/>
      <c r="M156" s="335"/>
      <c r="N156" s="335"/>
      <c r="O156" s="335"/>
      <c r="P156" s="335"/>
      <c r="Q156" s="335"/>
      <c r="R156" s="335"/>
      <c r="S156" s="335"/>
      <c r="T156" s="335"/>
      <c r="U156" s="335"/>
    </row>
    <row r="157" spans="1:21" ht="12.75" customHeight="1">
      <c r="A157" s="335"/>
      <c r="B157" s="335"/>
      <c r="C157" s="335"/>
      <c r="D157" s="335"/>
      <c r="E157" s="335"/>
      <c r="F157" s="335"/>
      <c r="G157" s="335"/>
      <c r="H157" s="335"/>
      <c r="I157" s="335"/>
      <c r="J157" s="335"/>
      <c r="K157" s="335"/>
      <c r="L157" s="335"/>
      <c r="M157" s="335"/>
      <c r="N157" s="335"/>
      <c r="O157" s="335"/>
      <c r="P157" s="335"/>
      <c r="Q157" s="335"/>
      <c r="R157" s="335"/>
      <c r="S157" s="335"/>
      <c r="T157" s="335"/>
      <c r="U157" s="335"/>
    </row>
    <row r="158" spans="1:21" ht="12.75" customHeight="1">
      <c r="A158" s="335"/>
      <c r="B158" s="335"/>
      <c r="C158" s="335"/>
      <c r="D158" s="335"/>
      <c r="E158" s="335"/>
      <c r="F158" s="335"/>
      <c r="G158" s="335"/>
      <c r="H158" s="335"/>
      <c r="I158" s="335"/>
      <c r="J158" s="335"/>
      <c r="K158" s="335"/>
      <c r="L158" s="335"/>
      <c r="M158" s="335"/>
      <c r="N158" s="335"/>
      <c r="O158" s="335"/>
      <c r="P158" s="335"/>
      <c r="Q158" s="335"/>
      <c r="R158" s="335"/>
      <c r="S158" s="335"/>
      <c r="T158" s="335"/>
      <c r="U158" s="335"/>
    </row>
    <row r="159" spans="1:21" ht="12.75" customHeight="1">
      <c r="A159" s="335"/>
      <c r="B159" s="335"/>
      <c r="C159" s="335"/>
      <c r="D159" s="335"/>
      <c r="E159" s="335"/>
      <c r="F159" s="335"/>
      <c r="G159" s="335"/>
      <c r="H159" s="335"/>
      <c r="I159" s="335"/>
      <c r="J159" s="335"/>
      <c r="K159" s="335"/>
      <c r="L159" s="335"/>
      <c r="M159" s="335"/>
      <c r="N159" s="335"/>
      <c r="O159" s="335"/>
      <c r="P159" s="335"/>
      <c r="Q159" s="335"/>
      <c r="R159" s="335"/>
      <c r="S159" s="335"/>
      <c r="T159" s="335"/>
      <c r="U159" s="335"/>
    </row>
    <row r="160" spans="1:21" ht="12.75" customHeight="1">
      <c r="A160" s="335"/>
      <c r="B160" s="335"/>
      <c r="C160" s="335"/>
      <c r="D160" s="335"/>
      <c r="E160" s="335"/>
      <c r="F160" s="335"/>
      <c r="G160" s="335"/>
      <c r="H160" s="335"/>
      <c r="I160" s="335"/>
      <c r="J160" s="335"/>
      <c r="K160" s="335"/>
      <c r="L160" s="335"/>
      <c r="M160" s="335"/>
      <c r="N160" s="335"/>
      <c r="O160" s="335"/>
      <c r="P160" s="335"/>
      <c r="Q160" s="335"/>
      <c r="R160" s="335"/>
      <c r="S160" s="335"/>
      <c r="T160" s="335"/>
      <c r="U160" s="335"/>
    </row>
    <row r="161" spans="1:21" ht="12.75" customHeight="1">
      <c r="A161" s="335"/>
      <c r="B161" s="335"/>
      <c r="C161" s="335"/>
      <c r="D161" s="335"/>
      <c r="E161" s="335"/>
      <c r="F161" s="335"/>
      <c r="G161" s="335"/>
      <c r="H161" s="335"/>
      <c r="I161" s="335"/>
      <c r="J161" s="335"/>
      <c r="K161" s="335"/>
      <c r="L161" s="335"/>
      <c r="M161" s="335"/>
      <c r="N161" s="335"/>
      <c r="O161" s="335"/>
      <c r="P161" s="335"/>
      <c r="Q161" s="335"/>
      <c r="R161" s="335"/>
      <c r="S161" s="335"/>
      <c r="T161" s="335"/>
      <c r="U161" s="335"/>
    </row>
    <row r="162" spans="1:21" ht="12.75" customHeight="1">
      <c r="A162" s="335"/>
      <c r="B162" s="335"/>
      <c r="C162" s="335"/>
      <c r="D162" s="335"/>
      <c r="E162" s="335"/>
      <c r="F162" s="335"/>
      <c r="G162" s="335"/>
      <c r="H162" s="335"/>
      <c r="I162" s="335"/>
      <c r="J162" s="335"/>
      <c r="K162" s="335"/>
      <c r="L162" s="335"/>
      <c r="M162" s="335"/>
      <c r="N162" s="335"/>
      <c r="O162" s="335"/>
      <c r="P162" s="335"/>
      <c r="Q162" s="335"/>
      <c r="R162" s="335"/>
      <c r="S162" s="335"/>
      <c r="T162" s="335"/>
      <c r="U162" s="335"/>
    </row>
    <row r="163" spans="1:21" ht="12.75" customHeight="1">
      <c r="A163" s="335"/>
      <c r="B163" s="335"/>
      <c r="C163" s="335"/>
      <c r="D163" s="335"/>
      <c r="E163" s="335"/>
      <c r="F163" s="335"/>
      <c r="G163" s="335"/>
      <c r="H163" s="335"/>
      <c r="I163" s="335"/>
      <c r="J163" s="335"/>
      <c r="K163" s="335"/>
      <c r="L163" s="335"/>
      <c r="M163" s="335"/>
      <c r="N163" s="335"/>
      <c r="O163" s="335"/>
      <c r="P163" s="335"/>
      <c r="Q163" s="335"/>
      <c r="R163" s="335"/>
      <c r="S163" s="335"/>
      <c r="T163" s="335"/>
      <c r="U163" s="335"/>
    </row>
    <row r="164" spans="1:21" ht="12.75" customHeight="1">
      <c r="A164" s="335"/>
      <c r="B164" s="335"/>
      <c r="C164" s="335"/>
      <c r="D164" s="335"/>
      <c r="E164" s="335"/>
      <c r="F164" s="335"/>
      <c r="G164" s="335"/>
      <c r="H164" s="335"/>
      <c r="I164" s="335"/>
      <c r="J164" s="335"/>
      <c r="K164" s="335"/>
      <c r="L164" s="335"/>
      <c r="M164" s="335"/>
      <c r="N164" s="335"/>
      <c r="O164" s="335"/>
      <c r="P164" s="335"/>
      <c r="Q164" s="335"/>
      <c r="R164" s="335"/>
      <c r="S164" s="335"/>
      <c r="T164" s="335"/>
      <c r="U164" s="335"/>
    </row>
    <row r="165" spans="1:21" ht="12.75" customHeight="1">
      <c r="A165" s="335"/>
      <c r="B165" s="335"/>
      <c r="C165" s="335"/>
      <c r="D165" s="335"/>
      <c r="E165" s="335"/>
      <c r="F165" s="335"/>
      <c r="G165" s="335"/>
      <c r="H165" s="335"/>
      <c r="I165" s="335"/>
      <c r="J165" s="335"/>
      <c r="K165" s="335"/>
      <c r="L165" s="335"/>
      <c r="M165" s="335"/>
      <c r="N165" s="335"/>
      <c r="O165" s="335"/>
      <c r="P165" s="335"/>
      <c r="Q165" s="335"/>
      <c r="R165" s="335"/>
      <c r="S165" s="335"/>
      <c r="T165" s="335"/>
      <c r="U165" s="335"/>
    </row>
    <row r="166" spans="1:21" ht="12.75" customHeight="1">
      <c r="A166" s="335"/>
      <c r="B166" s="335"/>
      <c r="C166" s="335"/>
      <c r="D166" s="335"/>
      <c r="E166" s="335"/>
      <c r="F166" s="335"/>
      <c r="G166" s="335"/>
      <c r="H166" s="335"/>
      <c r="I166" s="335"/>
      <c r="J166" s="335"/>
      <c r="K166" s="335"/>
      <c r="L166" s="335"/>
      <c r="M166" s="335"/>
      <c r="N166" s="335"/>
      <c r="O166" s="335"/>
      <c r="P166" s="335"/>
      <c r="Q166" s="335"/>
      <c r="R166" s="335"/>
      <c r="S166" s="335"/>
      <c r="T166" s="335"/>
      <c r="U166" s="335"/>
    </row>
    <row r="167" spans="1:21" ht="12.75" customHeight="1">
      <c r="A167" s="335"/>
      <c r="B167" s="335"/>
      <c r="C167" s="335"/>
      <c r="D167" s="335"/>
      <c r="E167" s="335"/>
      <c r="F167" s="335"/>
      <c r="G167" s="335"/>
      <c r="H167" s="335"/>
      <c r="I167" s="335"/>
      <c r="J167" s="335"/>
      <c r="K167" s="335"/>
      <c r="L167" s="335"/>
      <c r="M167" s="335"/>
      <c r="N167" s="335"/>
      <c r="O167" s="335"/>
      <c r="P167" s="335"/>
      <c r="Q167" s="335"/>
      <c r="R167" s="335"/>
      <c r="S167" s="335"/>
      <c r="T167" s="335"/>
      <c r="U167" s="335"/>
    </row>
    <row r="168" spans="1:21" ht="12.75" customHeight="1">
      <c r="A168" s="335"/>
      <c r="B168" s="335"/>
      <c r="C168" s="335"/>
      <c r="D168" s="335"/>
      <c r="E168" s="335"/>
      <c r="F168" s="335"/>
      <c r="G168" s="335"/>
      <c r="H168" s="335"/>
      <c r="I168" s="335"/>
      <c r="J168" s="335"/>
      <c r="K168" s="335"/>
      <c r="L168" s="335"/>
      <c r="M168" s="335"/>
      <c r="N168" s="335"/>
      <c r="O168" s="335"/>
      <c r="P168" s="335"/>
      <c r="Q168" s="335"/>
      <c r="R168" s="335"/>
      <c r="S168" s="335"/>
      <c r="T168" s="335"/>
      <c r="U168" s="335"/>
    </row>
    <row r="169" spans="1:21" ht="12.75" customHeight="1">
      <c r="A169" s="335"/>
      <c r="B169" s="335"/>
      <c r="C169" s="335"/>
      <c r="D169" s="335"/>
      <c r="E169" s="335"/>
      <c r="F169" s="335"/>
      <c r="G169" s="335"/>
      <c r="H169" s="335"/>
      <c r="I169" s="335"/>
      <c r="J169" s="335"/>
      <c r="K169" s="335"/>
      <c r="L169" s="335"/>
      <c r="M169" s="335"/>
      <c r="N169" s="335"/>
      <c r="O169" s="335"/>
      <c r="P169" s="335"/>
      <c r="Q169" s="335"/>
      <c r="R169" s="335"/>
      <c r="S169" s="335"/>
      <c r="T169" s="335"/>
      <c r="U169" s="335"/>
    </row>
    <row r="170" spans="1:21" ht="12.75" customHeight="1">
      <c r="A170" s="335"/>
      <c r="B170" s="335"/>
      <c r="C170" s="335"/>
      <c r="D170" s="335"/>
      <c r="E170" s="335"/>
      <c r="F170" s="335"/>
      <c r="G170" s="335"/>
      <c r="H170" s="335"/>
      <c r="I170" s="335"/>
      <c r="J170" s="335"/>
      <c r="K170" s="335"/>
      <c r="L170" s="335"/>
      <c r="M170" s="335"/>
      <c r="N170" s="335"/>
      <c r="O170" s="335"/>
      <c r="P170" s="335"/>
      <c r="Q170" s="335"/>
      <c r="R170" s="335"/>
      <c r="S170" s="335"/>
      <c r="T170" s="335"/>
      <c r="U170" s="335"/>
    </row>
    <row r="171" spans="1:21" ht="12.75" customHeight="1">
      <c r="A171" s="335"/>
      <c r="B171" s="335"/>
      <c r="C171" s="335"/>
      <c r="D171" s="335"/>
      <c r="E171" s="335"/>
      <c r="F171" s="335"/>
      <c r="G171" s="335"/>
      <c r="H171" s="335"/>
      <c r="I171" s="335"/>
      <c r="J171" s="335"/>
      <c r="K171" s="335"/>
      <c r="L171" s="335"/>
      <c r="M171" s="335"/>
      <c r="N171" s="335"/>
      <c r="O171" s="335"/>
      <c r="P171" s="335"/>
      <c r="Q171" s="335"/>
      <c r="R171" s="335"/>
      <c r="S171" s="335"/>
      <c r="T171" s="335"/>
      <c r="U171" s="335"/>
    </row>
    <row r="172" spans="1:21" ht="12.75" customHeight="1">
      <c r="A172" s="335"/>
      <c r="B172" s="335"/>
      <c r="C172" s="335"/>
      <c r="D172" s="335"/>
      <c r="E172" s="335"/>
      <c r="F172" s="335"/>
      <c r="G172" s="335"/>
      <c r="H172" s="335"/>
      <c r="I172" s="335"/>
      <c r="J172" s="335"/>
      <c r="K172" s="335"/>
      <c r="L172" s="335"/>
      <c r="M172" s="335"/>
      <c r="N172" s="335"/>
      <c r="O172" s="335"/>
      <c r="P172" s="335"/>
      <c r="Q172" s="335"/>
      <c r="R172" s="335"/>
      <c r="S172" s="335"/>
      <c r="T172" s="335"/>
      <c r="U172" s="335"/>
    </row>
    <row r="173" spans="1:21" ht="12.75" customHeight="1">
      <c r="A173" s="335"/>
      <c r="B173" s="335"/>
      <c r="C173" s="335"/>
      <c r="D173" s="335"/>
      <c r="E173" s="335"/>
      <c r="F173" s="335"/>
      <c r="G173" s="335"/>
      <c r="H173" s="335"/>
      <c r="I173" s="335"/>
      <c r="J173" s="335"/>
      <c r="K173" s="335"/>
      <c r="L173" s="335"/>
      <c r="M173" s="335"/>
      <c r="N173" s="335"/>
      <c r="O173" s="335"/>
      <c r="P173" s="335"/>
      <c r="Q173" s="335"/>
      <c r="R173" s="335"/>
      <c r="S173" s="335"/>
      <c r="T173" s="335"/>
      <c r="U173" s="335"/>
    </row>
    <row r="174" spans="1:21" ht="12.75" customHeight="1">
      <c r="A174" s="335"/>
      <c r="B174" s="335"/>
      <c r="C174" s="335"/>
      <c r="D174" s="335"/>
      <c r="E174" s="335"/>
      <c r="F174" s="335"/>
      <c r="G174" s="335"/>
      <c r="H174" s="335"/>
      <c r="I174" s="335"/>
      <c r="J174" s="335"/>
      <c r="K174" s="335"/>
      <c r="L174" s="335"/>
      <c r="M174" s="335"/>
      <c r="N174" s="335"/>
      <c r="O174" s="335"/>
      <c r="P174" s="335"/>
      <c r="Q174" s="335"/>
      <c r="R174" s="335"/>
      <c r="S174" s="335"/>
      <c r="T174" s="335"/>
      <c r="U174" s="335"/>
    </row>
    <row r="175" spans="1:21" ht="12.75" customHeight="1">
      <c r="A175" s="335"/>
      <c r="B175" s="335"/>
      <c r="C175" s="335"/>
      <c r="D175" s="335"/>
      <c r="E175" s="335"/>
      <c r="F175" s="335"/>
      <c r="G175" s="335"/>
      <c r="H175" s="335"/>
      <c r="I175" s="335"/>
      <c r="J175" s="335"/>
      <c r="K175" s="335"/>
      <c r="L175" s="335"/>
      <c r="M175" s="335"/>
      <c r="N175" s="335"/>
      <c r="O175" s="335"/>
      <c r="P175" s="335"/>
      <c r="Q175" s="335"/>
      <c r="R175" s="335"/>
      <c r="S175" s="335"/>
      <c r="T175" s="335"/>
      <c r="U175" s="335"/>
    </row>
    <row r="176" spans="1:21" ht="12.75" customHeight="1">
      <c r="A176" s="335"/>
      <c r="B176" s="335"/>
      <c r="C176" s="335"/>
      <c r="D176" s="335"/>
      <c r="E176" s="335"/>
      <c r="F176" s="335"/>
      <c r="G176" s="335"/>
      <c r="H176" s="335"/>
      <c r="I176" s="335"/>
      <c r="J176" s="335"/>
      <c r="K176" s="335"/>
      <c r="L176" s="335"/>
      <c r="M176" s="335"/>
      <c r="N176" s="335"/>
      <c r="O176" s="335"/>
      <c r="P176" s="335"/>
      <c r="Q176" s="335"/>
      <c r="R176" s="335"/>
      <c r="S176" s="335"/>
      <c r="T176" s="335"/>
      <c r="U176" s="335"/>
    </row>
    <row r="177" spans="1:21" ht="12.75" customHeight="1">
      <c r="A177" s="335"/>
      <c r="B177" s="335"/>
      <c r="C177" s="335"/>
      <c r="D177" s="335"/>
      <c r="E177" s="335"/>
      <c r="F177" s="335"/>
      <c r="G177" s="335"/>
      <c r="H177" s="335"/>
      <c r="I177" s="335"/>
      <c r="J177" s="335"/>
      <c r="K177" s="335"/>
      <c r="L177" s="335"/>
      <c r="M177" s="335"/>
      <c r="N177" s="335"/>
      <c r="O177" s="335"/>
      <c r="P177" s="335"/>
      <c r="Q177" s="335"/>
      <c r="R177" s="335"/>
      <c r="S177" s="335"/>
      <c r="T177" s="335"/>
      <c r="U177" s="335"/>
    </row>
    <row r="178" spans="1:21" ht="12.75" customHeight="1">
      <c r="A178" s="335"/>
      <c r="B178" s="335"/>
      <c r="C178" s="335"/>
      <c r="D178" s="335"/>
      <c r="E178" s="335"/>
      <c r="F178" s="335"/>
      <c r="G178" s="335"/>
      <c r="H178" s="335"/>
      <c r="I178" s="335"/>
      <c r="J178" s="335"/>
      <c r="K178" s="335"/>
      <c r="L178" s="335"/>
      <c r="M178" s="335"/>
      <c r="N178" s="335"/>
      <c r="O178" s="335"/>
      <c r="P178" s="335"/>
      <c r="Q178" s="335"/>
      <c r="R178" s="335"/>
      <c r="S178" s="335"/>
      <c r="T178" s="335"/>
      <c r="U178" s="335"/>
    </row>
    <row r="179" spans="1:21" ht="12.75" customHeight="1">
      <c r="A179" s="335"/>
      <c r="B179" s="335"/>
      <c r="C179" s="335"/>
      <c r="D179" s="335"/>
      <c r="E179" s="335"/>
      <c r="F179" s="335"/>
      <c r="G179" s="335"/>
      <c r="H179" s="335"/>
      <c r="I179" s="335"/>
      <c r="J179" s="335"/>
      <c r="K179" s="335"/>
      <c r="L179" s="335"/>
      <c r="M179" s="335"/>
      <c r="N179" s="335"/>
      <c r="O179" s="335"/>
      <c r="P179" s="335"/>
      <c r="Q179" s="335"/>
      <c r="R179" s="335"/>
      <c r="S179" s="335"/>
      <c r="T179" s="335"/>
      <c r="U179" s="335"/>
    </row>
    <row r="180" spans="1:21" ht="12.75" customHeight="1">
      <c r="A180" s="335"/>
      <c r="B180" s="335"/>
      <c r="C180" s="335"/>
      <c r="D180" s="335"/>
      <c r="E180" s="335"/>
      <c r="F180" s="335"/>
      <c r="G180" s="335"/>
      <c r="H180" s="335"/>
      <c r="I180" s="335"/>
      <c r="J180" s="335"/>
      <c r="K180" s="335"/>
      <c r="L180" s="335"/>
      <c r="M180" s="335"/>
      <c r="N180" s="335"/>
      <c r="O180" s="335"/>
      <c r="P180" s="335"/>
      <c r="Q180" s="335"/>
      <c r="R180" s="335"/>
      <c r="S180" s="335"/>
      <c r="T180" s="335"/>
      <c r="U180" s="335"/>
    </row>
    <row r="181" spans="1:21" ht="12.75" customHeight="1">
      <c r="A181" s="335"/>
      <c r="B181" s="335"/>
      <c r="C181" s="335"/>
      <c r="D181" s="335"/>
      <c r="E181" s="335"/>
      <c r="F181" s="335"/>
      <c r="G181" s="335"/>
      <c r="H181" s="335"/>
      <c r="I181" s="335"/>
      <c r="J181" s="335"/>
      <c r="K181" s="335"/>
      <c r="L181" s="335"/>
      <c r="M181" s="335"/>
      <c r="N181" s="335"/>
      <c r="O181" s="335"/>
      <c r="P181" s="335"/>
      <c r="Q181" s="335"/>
      <c r="R181" s="335"/>
      <c r="S181" s="335"/>
      <c r="T181" s="335"/>
      <c r="U181" s="335"/>
    </row>
    <row r="182" spans="1:21" ht="12.75" customHeight="1">
      <c r="A182" s="335"/>
      <c r="B182" s="335"/>
      <c r="C182" s="335"/>
      <c r="D182" s="335"/>
      <c r="E182" s="335"/>
      <c r="F182" s="335"/>
      <c r="G182" s="335"/>
      <c r="H182" s="335"/>
      <c r="I182" s="335"/>
      <c r="J182" s="335"/>
      <c r="K182" s="335"/>
      <c r="L182" s="335"/>
      <c r="M182" s="335"/>
      <c r="N182" s="335"/>
      <c r="O182" s="335"/>
      <c r="P182" s="335"/>
      <c r="Q182" s="335"/>
      <c r="R182" s="335"/>
      <c r="S182" s="335"/>
      <c r="T182" s="335"/>
      <c r="U182" s="335"/>
    </row>
    <row r="183" spans="1:21" ht="12.75" customHeight="1">
      <c r="A183" s="335"/>
      <c r="B183" s="335"/>
      <c r="C183" s="335"/>
      <c r="D183" s="335"/>
      <c r="E183" s="335"/>
      <c r="F183" s="335"/>
      <c r="G183" s="335"/>
      <c r="H183" s="335"/>
      <c r="I183" s="335"/>
      <c r="J183" s="335"/>
      <c r="K183" s="335"/>
      <c r="L183" s="335"/>
      <c r="M183" s="335"/>
      <c r="N183" s="335"/>
      <c r="O183" s="335"/>
      <c r="P183" s="335"/>
      <c r="Q183" s="335"/>
      <c r="R183" s="335"/>
      <c r="S183" s="335"/>
      <c r="T183" s="335"/>
      <c r="U183" s="335"/>
    </row>
    <row r="184" spans="1:21" ht="12.75" customHeight="1">
      <c r="A184" s="335"/>
      <c r="B184" s="335"/>
      <c r="C184" s="335"/>
      <c r="D184" s="335"/>
      <c r="E184" s="335"/>
      <c r="F184" s="335"/>
      <c r="G184" s="335"/>
      <c r="H184" s="335"/>
      <c r="I184" s="335"/>
      <c r="J184" s="335"/>
      <c r="K184" s="335"/>
      <c r="L184" s="335"/>
      <c r="M184" s="335"/>
      <c r="N184" s="335"/>
      <c r="O184" s="335"/>
      <c r="P184" s="335"/>
      <c r="Q184" s="335"/>
      <c r="R184" s="335"/>
      <c r="S184" s="335"/>
      <c r="T184" s="335"/>
      <c r="U184" s="335"/>
    </row>
    <row r="185" spans="1:21" ht="12.75" customHeight="1">
      <c r="A185" s="335"/>
      <c r="B185" s="335"/>
      <c r="C185" s="335"/>
      <c r="D185" s="335"/>
      <c r="E185" s="335"/>
      <c r="F185" s="335"/>
      <c r="G185" s="335"/>
      <c r="H185" s="335"/>
      <c r="I185" s="335"/>
      <c r="J185" s="335"/>
      <c r="K185" s="335"/>
      <c r="L185" s="335"/>
      <c r="M185" s="335"/>
      <c r="N185" s="335"/>
      <c r="O185" s="335"/>
      <c r="P185" s="335"/>
      <c r="Q185" s="335"/>
      <c r="R185" s="335"/>
      <c r="S185" s="335"/>
      <c r="T185" s="335"/>
      <c r="U185" s="335"/>
    </row>
    <row r="186" spans="1:21" ht="12.75" customHeight="1">
      <c r="A186" s="335"/>
      <c r="B186" s="335"/>
      <c r="C186" s="335"/>
      <c r="D186" s="335"/>
      <c r="E186" s="335"/>
      <c r="F186" s="335"/>
      <c r="G186" s="335"/>
      <c r="H186" s="335"/>
      <c r="I186" s="335"/>
      <c r="J186" s="335"/>
      <c r="K186" s="335"/>
      <c r="L186" s="335"/>
      <c r="M186" s="335"/>
      <c r="N186" s="335"/>
      <c r="O186" s="335"/>
      <c r="P186" s="335"/>
      <c r="Q186" s="335"/>
      <c r="R186" s="335"/>
      <c r="S186" s="335"/>
      <c r="T186" s="335"/>
      <c r="U186" s="335"/>
    </row>
    <row r="187" spans="1:21" ht="12.75" customHeight="1">
      <c r="A187" s="335"/>
      <c r="B187" s="335"/>
      <c r="C187" s="335"/>
      <c r="D187" s="335"/>
      <c r="E187" s="335"/>
      <c r="F187" s="335"/>
      <c r="G187" s="335"/>
      <c r="H187" s="335"/>
      <c r="I187" s="335"/>
      <c r="J187" s="335"/>
      <c r="K187" s="335"/>
      <c r="L187" s="335"/>
      <c r="M187" s="335"/>
      <c r="N187" s="335"/>
      <c r="O187" s="335"/>
      <c r="P187" s="335"/>
      <c r="Q187" s="335"/>
      <c r="R187" s="335"/>
      <c r="S187" s="335"/>
      <c r="T187" s="335"/>
      <c r="U187" s="335"/>
    </row>
    <row r="188" spans="1:21" ht="12.75" customHeight="1">
      <c r="A188" s="335"/>
      <c r="B188" s="335"/>
      <c r="C188" s="335"/>
      <c r="D188" s="335"/>
      <c r="E188" s="335"/>
      <c r="F188" s="335"/>
      <c r="G188" s="335"/>
      <c r="H188" s="335"/>
      <c r="I188" s="335"/>
      <c r="J188" s="335"/>
      <c r="K188" s="335"/>
      <c r="L188" s="335"/>
      <c r="M188" s="335"/>
      <c r="N188" s="335"/>
      <c r="O188" s="335"/>
      <c r="P188" s="335"/>
      <c r="Q188" s="335"/>
      <c r="R188" s="335"/>
      <c r="S188" s="335"/>
      <c r="T188" s="335"/>
      <c r="U188" s="335"/>
    </row>
    <row r="189" spans="1:21" ht="12.75" customHeight="1">
      <c r="A189" s="335"/>
      <c r="B189" s="335"/>
      <c r="C189" s="335"/>
      <c r="D189" s="335"/>
      <c r="E189" s="335"/>
      <c r="F189" s="335"/>
      <c r="G189" s="335"/>
      <c r="H189" s="335"/>
      <c r="I189" s="335"/>
      <c r="J189" s="335"/>
      <c r="K189" s="335"/>
      <c r="L189" s="335"/>
      <c r="M189" s="335"/>
      <c r="N189" s="335"/>
      <c r="O189" s="335"/>
      <c r="P189" s="335"/>
      <c r="Q189" s="335"/>
      <c r="R189" s="335"/>
      <c r="S189" s="335"/>
      <c r="T189" s="335"/>
      <c r="U189" s="335"/>
    </row>
    <row r="190" spans="1:21" ht="12.75" customHeight="1">
      <c r="A190" s="335"/>
      <c r="B190" s="335"/>
      <c r="C190" s="335"/>
      <c r="D190" s="335"/>
      <c r="E190" s="335"/>
      <c r="F190" s="335"/>
      <c r="G190" s="335"/>
      <c r="H190" s="335"/>
      <c r="I190" s="335"/>
      <c r="J190" s="335"/>
      <c r="K190" s="335"/>
      <c r="L190" s="335"/>
      <c r="M190" s="335"/>
      <c r="N190" s="335"/>
      <c r="O190" s="335"/>
      <c r="P190" s="335"/>
      <c r="Q190" s="335"/>
      <c r="R190" s="335"/>
      <c r="S190" s="335"/>
      <c r="T190" s="335"/>
      <c r="U190" s="335"/>
    </row>
    <row r="191" spans="1:21" ht="12.75" customHeight="1">
      <c r="A191" s="335"/>
      <c r="B191" s="335"/>
      <c r="C191" s="335"/>
      <c r="D191" s="335"/>
      <c r="E191" s="335"/>
      <c r="F191" s="335"/>
      <c r="G191" s="335"/>
      <c r="H191" s="335"/>
      <c r="I191" s="335"/>
      <c r="J191" s="335"/>
      <c r="K191" s="335"/>
      <c r="L191" s="335"/>
      <c r="M191" s="335"/>
      <c r="N191" s="335"/>
      <c r="O191" s="335"/>
      <c r="P191" s="335"/>
      <c r="Q191" s="335"/>
      <c r="R191" s="335"/>
      <c r="S191" s="335"/>
      <c r="T191" s="335"/>
      <c r="U191" s="335"/>
    </row>
    <row r="192" spans="1:21" ht="12.75" customHeight="1">
      <c r="A192" s="335"/>
      <c r="B192" s="335"/>
      <c r="C192" s="335"/>
      <c r="D192" s="335"/>
      <c r="E192" s="335"/>
      <c r="F192" s="335"/>
      <c r="G192" s="335"/>
      <c r="H192" s="335"/>
      <c r="I192" s="335"/>
      <c r="J192" s="335"/>
      <c r="K192" s="335"/>
      <c r="L192" s="335"/>
      <c r="M192" s="335"/>
      <c r="N192" s="335"/>
      <c r="O192" s="335"/>
      <c r="P192" s="335"/>
      <c r="Q192" s="335"/>
      <c r="R192" s="335"/>
      <c r="S192" s="335"/>
      <c r="T192" s="335"/>
      <c r="U192" s="335"/>
    </row>
    <row r="193" spans="1:21" ht="12.75" customHeight="1">
      <c r="A193" s="335"/>
      <c r="B193" s="335"/>
      <c r="C193" s="335"/>
      <c r="D193" s="335"/>
      <c r="E193" s="335"/>
      <c r="F193" s="335"/>
      <c r="G193" s="335"/>
      <c r="H193" s="335"/>
      <c r="I193" s="335"/>
      <c r="J193" s="335"/>
      <c r="K193" s="335"/>
      <c r="L193" s="335"/>
      <c r="M193" s="335"/>
      <c r="N193" s="335"/>
      <c r="O193" s="335"/>
      <c r="P193" s="335"/>
      <c r="Q193" s="335"/>
      <c r="R193" s="335"/>
      <c r="S193" s="335"/>
      <c r="T193" s="335"/>
      <c r="U193" s="335"/>
    </row>
    <row r="194" spans="1:21" ht="12.75" customHeight="1">
      <c r="A194" s="335"/>
      <c r="B194" s="335"/>
      <c r="C194" s="335"/>
      <c r="D194" s="335"/>
      <c r="E194" s="335"/>
      <c r="F194" s="335"/>
      <c r="G194" s="335"/>
      <c r="H194" s="335"/>
      <c r="I194" s="335"/>
      <c r="J194" s="335"/>
      <c r="K194" s="335"/>
      <c r="L194" s="335"/>
      <c r="M194" s="335"/>
      <c r="N194" s="335"/>
      <c r="O194" s="335"/>
      <c r="P194" s="335"/>
      <c r="Q194" s="335"/>
      <c r="R194" s="335"/>
      <c r="S194" s="335"/>
      <c r="T194" s="335"/>
      <c r="U194" s="335"/>
    </row>
    <row r="195" spans="1:21" ht="12.75" customHeight="1">
      <c r="A195" s="335"/>
      <c r="B195" s="335"/>
      <c r="C195" s="335"/>
      <c r="D195" s="335"/>
      <c r="E195" s="335"/>
      <c r="F195" s="335"/>
      <c r="G195" s="335"/>
      <c r="H195" s="335"/>
      <c r="I195" s="335"/>
      <c r="J195" s="335"/>
      <c r="K195" s="335"/>
      <c r="L195" s="335"/>
      <c r="M195" s="335"/>
      <c r="N195" s="335"/>
      <c r="O195" s="335"/>
      <c r="P195" s="335"/>
      <c r="Q195" s="335"/>
      <c r="R195" s="335"/>
      <c r="S195" s="335"/>
      <c r="T195" s="335"/>
      <c r="U195" s="335"/>
    </row>
    <row r="196" spans="1:21" ht="12.75" customHeight="1">
      <c r="A196" s="335"/>
      <c r="B196" s="335"/>
      <c r="C196" s="335"/>
      <c r="D196" s="335"/>
      <c r="E196" s="335"/>
      <c r="F196" s="335"/>
      <c r="G196" s="335"/>
      <c r="H196" s="335"/>
      <c r="I196" s="335"/>
      <c r="J196" s="335"/>
      <c r="K196" s="335"/>
      <c r="L196" s="335"/>
      <c r="M196" s="335"/>
      <c r="N196" s="335"/>
      <c r="O196" s="335"/>
      <c r="P196" s="335"/>
      <c r="Q196" s="335"/>
      <c r="R196" s="335"/>
      <c r="S196" s="335"/>
      <c r="T196" s="335"/>
      <c r="U196" s="335"/>
    </row>
    <row r="197" spans="1:21" ht="12.75" customHeight="1">
      <c r="A197" s="335"/>
      <c r="B197" s="335"/>
      <c r="C197" s="335"/>
      <c r="D197" s="335"/>
      <c r="E197" s="335"/>
      <c r="F197" s="335"/>
      <c r="G197" s="335"/>
      <c r="H197" s="335"/>
      <c r="I197" s="335"/>
      <c r="J197" s="335"/>
      <c r="K197" s="335"/>
      <c r="L197" s="335"/>
      <c r="M197" s="335"/>
      <c r="N197" s="335"/>
      <c r="O197" s="335"/>
      <c r="P197" s="335"/>
      <c r="Q197" s="335"/>
      <c r="R197" s="335"/>
      <c r="S197" s="335"/>
      <c r="T197" s="335"/>
      <c r="U197" s="335"/>
    </row>
    <row r="198" spans="1:21" ht="12.75" customHeight="1">
      <c r="A198" s="335"/>
      <c r="B198" s="335"/>
      <c r="C198" s="335"/>
      <c r="D198" s="335"/>
      <c r="E198" s="335"/>
      <c r="F198" s="335"/>
      <c r="G198" s="335"/>
      <c r="H198" s="335"/>
      <c r="I198" s="335"/>
      <c r="J198" s="335"/>
      <c r="K198" s="335"/>
      <c r="L198" s="335"/>
      <c r="M198" s="335"/>
      <c r="N198" s="335"/>
      <c r="O198" s="335"/>
      <c r="P198" s="335"/>
      <c r="Q198" s="335"/>
      <c r="R198" s="335"/>
      <c r="S198" s="335"/>
      <c r="T198" s="335"/>
      <c r="U198" s="335"/>
    </row>
    <row r="199" spans="1:21" ht="12.75" customHeight="1">
      <c r="A199" s="335"/>
      <c r="B199" s="335"/>
      <c r="C199" s="335"/>
      <c r="D199" s="335"/>
      <c r="E199" s="335"/>
      <c r="F199" s="335"/>
      <c r="G199" s="335"/>
      <c r="H199" s="335"/>
      <c r="I199" s="335"/>
      <c r="J199" s="335"/>
      <c r="K199" s="335"/>
      <c r="L199" s="335"/>
      <c r="M199" s="335"/>
      <c r="N199" s="335"/>
      <c r="O199" s="335"/>
      <c r="P199" s="335"/>
      <c r="Q199" s="335"/>
      <c r="R199" s="335"/>
      <c r="S199" s="335"/>
      <c r="T199" s="335"/>
      <c r="U199" s="335"/>
    </row>
    <row r="200" spans="1:21" ht="12.75" customHeight="1">
      <c r="A200" s="335"/>
      <c r="B200" s="335"/>
      <c r="C200" s="335"/>
      <c r="D200" s="335"/>
      <c r="E200" s="335"/>
      <c r="F200" s="335"/>
      <c r="G200" s="335"/>
      <c r="H200" s="335"/>
      <c r="I200" s="335"/>
      <c r="J200" s="335"/>
      <c r="K200" s="335"/>
      <c r="L200" s="335"/>
      <c r="M200" s="335"/>
      <c r="N200" s="335"/>
      <c r="O200" s="335"/>
      <c r="P200" s="335"/>
      <c r="Q200" s="335"/>
      <c r="R200" s="335"/>
      <c r="S200" s="335"/>
      <c r="T200" s="335"/>
      <c r="U200" s="335"/>
    </row>
    <row r="201" spans="1:21" ht="12.75" customHeight="1">
      <c r="A201" s="335"/>
      <c r="B201" s="335"/>
      <c r="C201" s="335"/>
      <c r="D201" s="335"/>
      <c r="E201" s="335"/>
      <c r="F201" s="335"/>
      <c r="G201" s="335"/>
      <c r="H201" s="335"/>
      <c r="I201" s="335"/>
      <c r="J201" s="335"/>
      <c r="K201" s="335"/>
      <c r="L201" s="335"/>
      <c r="M201" s="335"/>
      <c r="N201" s="335"/>
      <c r="O201" s="335"/>
      <c r="P201" s="335"/>
      <c r="Q201" s="335"/>
      <c r="R201" s="335"/>
      <c r="S201" s="335"/>
      <c r="T201" s="335"/>
      <c r="U201" s="335"/>
    </row>
    <row r="202" spans="1:21" ht="12.75" customHeight="1">
      <c r="A202" s="335"/>
      <c r="B202" s="335"/>
      <c r="C202" s="335"/>
      <c r="D202" s="335"/>
      <c r="E202" s="335"/>
      <c r="F202" s="335"/>
      <c r="G202" s="335"/>
      <c r="H202" s="335"/>
      <c r="I202" s="335"/>
      <c r="J202" s="335"/>
      <c r="K202" s="335"/>
      <c r="L202" s="335"/>
      <c r="M202" s="335"/>
      <c r="N202" s="335"/>
      <c r="O202" s="335"/>
      <c r="P202" s="335"/>
      <c r="Q202" s="335"/>
      <c r="R202" s="335"/>
      <c r="S202" s="335"/>
      <c r="T202" s="335"/>
      <c r="U202" s="335"/>
    </row>
    <row r="203" spans="1:21" ht="12.75" customHeight="1">
      <c r="A203" s="335"/>
      <c r="B203" s="335"/>
      <c r="C203" s="335"/>
      <c r="D203" s="335"/>
      <c r="E203" s="335"/>
      <c r="F203" s="335"/>
      <c r="G203" s="335"/>
      <c r="H203" s="335"/>
      <c r="I203" s="335"/>
      <c r="J203" s="335"/>
      <c r="K203" s="335"/>
      <c r="L203" s="335"/>
      <c r="M203" s="335"/>
      <c r="N203" s="335"/>
      <c r="O203" s="335"/>
      <c r="P203" s="335"/>
      <c r="Q203" s="335"/>
      <c r="R203" s="335"/>
      <c r="S203" s="335"/>
      <c r="T203" s="335"/>
      <c r="U203" s="335"/>
    </row>
    <row r="204" spans="1:21" ht="12.75" customHeight="1">
      <c r="A204" s="335"/>
      <c r="B204" s="335"/>
      <c r="C204" s="335"/>
      <c r="D204" s="335"/>
      <c r="E204" s="335"/>
      <c r="F204" s="335"/>
      <c r="G204" s="335"/>
      <c r="H204" s="335"/>
      <c r="I204" s="335"/>
      <c r="J204" s="335"/>
      <c r="K204" s="335"/>
      <c r="L204" s="335"/>
      <c r="M204" s="335"/>
      <c r="N204" s="335"/>
      <c r="O204" s="335"/>
      <c r="P204" s="335"/>
      <c r="Q204" s="335"/>
      <c r="R204" s="335"/>
      <c r="S204" s="335"/>
      <c r="T204" s="335"/>
      <c r="U204" s="335"/>
    </row>
    <row r="205" spans="1:21" ht="12.75" customHeight="1">
      <c r="A205" s="335"/>
      <c r="B205" s="335"/>
      <c r="C205" s="335"/>
      <c r="D205" s="335"/>
      <c r="E205" s="335"/>
      <c r="F205" s="335"/>
      <c r="G205" s="335"/>
      <c r="H205" s="335"/>
      <c r="I205" s="335"/>
      <c r="J205" s="335"/>
      <c r="K205" s="335"/>
      <c r="L205" s="335"/>
      <c r="M205" s="335"/>
      <c r="N205" s="335"/>
      <c r="O205" s="335"/>
      <c r="P205" s="335"/>
      <c r="Q205" s="335"/>
      <c r="R205" s="335"/>
      <c r="S205" s="335"/>
      <c r="T205" s="335"/>
      <c r="U205" s="335"/>
    </row>
    <row r="206" spans="1:21" ht="12.75" customHeight="1">
      <c r="A206" s="335"/>
      <c r="B206" s="335"/>
      <c r="C206" s="335"/>
      <c r="D206" s="335"/>
      <c r="E206" s="335"/>
      <c r="F206" s="335"/>
      <c r="G206" s="335"/>
      <c r="H206" s="335"/>
      <c r="I206" s="335"/>
      <c r="J206" s="335"/>
      <c r="K206" s="335"/>
      <c r="L206" s="335"/>
      <c r="M206" s="335"/>
      <c r="N206" s="335"/>
      <c r="O206" s="335"/>
      <c r="P206" s="335"/>
      <c r="Q206" s="335"/>
      <c r="R206" s="335"/>
      <c r="S206" s="335"/>
      <c r="T206" s="335"/>
      <c r="U206" s="335"/>
    </row>
    <row r="207" spans="1:21" ht="12.75" customHeight="1">
      <c r="A207" s="335"/>
      <c r="B207" s="335"/>
      <c r="C207" s="335"/>
      <c r="D207" s="335"/>
      <c r="E207" s="335"/>
      <c r="F207" s="335"/>
      <c r="G207" s="335"/>
      <c r="H207" s="335"/>
      <c r="I207" s="335"/>
      <c r="J207" s="335"/>
      <c r="K207" s="335"/>
      <c r="L207" s="335"/>
      <c r="M207" s="335"/>
      <c r="N207" s="335"/>
      <c r="O207" s="335"/>
      <c r="P207" s="335"/>
      <c r="Q207" s="335"/>
      <c r="R207" s="335"/>
      <c r="S207" s="335"/>
      <c r="T207" s="335"/>
      <c r="U207" s="335"/>
    </row>
    <row r="208" spans="1:21" ht="12.75" customHeight="1">
      <c r="A208" s="335"/>
      <c r="B208" s="335"/>
      <c r="C208" s="335"/>
      <c r="D208" s="335"/>
      <c r="E208" s="335"/>
      <c r="F208" s="335"/>
      <c r="G208" s="335"/>
      <c r="H208" s="335"/>
      <c r="I208" s="335"/>
      <c r="J208" s="335"/>
      <c r="K208" s="335"/>
      <c r="L208" s="335"/>
      <c r="M208" s="335"/>
      <c r="N208" s="335"/>
      <c r="O208" s="335"/>
      <c r="P208" s="335"/>
      <c r="Q208" s="335"/>
      <c r="R208" s="335"/>
      <c r="S208" s="335"/>
      <c r="T208" s="335"/>
      <c r="U208" s="335"/>
    </row>
    <row r="209" spans="1:21" ht="12.75" customHeight="1">
      <c r="A209" s="335"/>
      <c r="B209" s="335"/>
      <c r="C209" s="335"/>
      <c r="D209" s="335"/>
      <c r="E209" s="335"/>
      <c r="F209" s="335"/>
      <c r="G209" s="335"/>
      <c r="H209" s="335"/>
      <c r="I209" s="335"/>
      <c r="J209" s="335"/>
      <c r="K209" s="335"/>
      <c r="L209" s="335"/>
      <c r="M209" s="335"/>
      <c r="N209" s="335"/>
      <c r="O209" s="335"/>
      <c r="P209" s="335"/>
      <c r="Q209" s="335"/>
      <c r="R209" s="335"/>
      <c r="S209" s="335"/>
      <c r="T209" s="335"/>
      <c r="U209" s="335"/>
    </row>
    <row r="210" spans="1:21" ht="12.75" customHeight="1">
      <c r="A210" s="335"/>
      <c r="B210" s="335"/>
      <c r="C210" s="335"/>
      <c r="D210" s="335"/>
      <c r="E210" s="335"/>
      <c r="F210" s="335"/>
      <c r="G210" s="335"/>
      <c r="H210" s="335"/>
      <c r="I210" s="335"/>
      <c r="J210" s="335"/>
      <c r="K210" s="335"/>
      <c r="L210" s="335"/>
      <c r="M210" s="335"/>
      <c r="N210" s="335"/>
      <c r="O210" s="335"/>
      <c r="P210" s="335"/>
      <c r="Q210" s="335"/>
      <c r="R210" s="335"/>
      <c r="S210" s="335"/>
      <c r="T210" s="335"/>
      <c r="U210" s="335"/>
    </row>
    <row r="211" spans="1:21" ht="12.75" customHeight="1">
      <c r="A211" s="335"/>
      <c r="B211" s="335"/>
      <c r="C211" s="335"/>
      <c r="D211" s="335"/>
      <c r="E211" s="335"/>
      <c r="F211" s="335"/>
      <c r="G211" s="335"/>
      <c r="H211" s="335"/>
      <c r="I211" s="335"/>
      <c r="J211" s="335"/>
      <c r="K211" s="335"/>
      <c r="L211" s="335"/>
      <c r="M211" s="335"/>
      <c r="N211" s="335"/>
      <c r="O211" s="335"/>
      <c r="P211" s="335"/>
      <c r="Q211" s="335"/>
      <c r="R211" s="335"/>
      <c r="S211" s="335"/>
      <c r="T211" s="335"/>
      <c r="U211" s="335"/>
    </row>
    <row r="212" spans="1:21" ht="12.75" customHeight="1">
      <c r="A212" s="335"/>
      <c r="B212" s="335"/>
      <c r="C212" s="335"/>
      <c r="D212" s="335"/>
      <c r="E212" s="335"/>
      <c r="F212" s="335"/>
      <c r="G212" s="335"/>
      <c r="H212" s="335"/>
      <c r="I212" s="335"/>
      <c r="J212" s="335"/>
      <c r="K212" s="335"/>
      <c r="L212" s="335"/>
      <c r="M212" s="335"/>
      <c r="N212" s="335"/>
      <c r="O212" s="335"/>
      <c r="P212" s="335"/>
      <c r="Q212" s="335"/>
      <c r="R212" s="335"/>
      <c r="S212" s="335"/>
      <c r="T212" s="335"/>
      <c r="U212" s="335"/>
    </row>
    <row r="213" spans="1:21" ht="12.75" customHeight="1">
      <c r="A213" s="335"/>
      <c r="B213" s="335"/>
      <c r="C213" s="335"/>
      <c r="D213" s="335"/>
      <c r="E213" s="335"/>
      <c r="F213" s="335"/>
      <c r="G213" s="335"/>
      <c r="H213" s="335"/>
      <c r="I213" s="335"/>
      <c r="J213" s="335"/>
      <c r="K213" s="335"/>
      <c r="L213" s="335"/>
      <c r="M213" s="335"/>
      <c r="N213" s="335"/>
      <c r="O213" s="335"/>
      <c r="P213" s="335"/>
      <c r="Q213" s="335"/>
      <c r="R213" s="335"/>
      <c r="S213" s="335"/>
      <c r="T213" s="335"/>
      <c r="U213" s="335"/>
    </row>
    <row r="214" spans="1:21" ht="12.75" customHeight="1">
      <c r="A214" s="335"/>
      <c r="B214" s="335"/>
      <c r="C214" s="335"/>
      <c r="D214" s="335"/>
      <c r="E214" s="335"/>
      <c r="F214" s="335"/>
      <c r="G214" s="335"/>
      <c r="H214" s="335"/>
      <c r="I214" s="335"/>
      <c r="J214" s="335"/>
      <c r="K214" s="335"/>
      <c r="L214" s="335"/>
      <c r="M214" s="335"/>
      <c r="N214" s="335"/>
      <c r="O214" s="335"/>
      <c r="P214" s="335"/>
      <c r="Q214" s="335"/>
      <c r="R214" s="335"/>
      <c r="S214" s="335"/>
      <c r="T214" s="335"/>
      <c r="U214" s="335"/>
    </row>
    <row r="215" spans="1:21" ht="12.75" customHeight="1">
      <c r="A215" s="335"/>
      <c r="B215" s="335"/>
      <c r="C215" s="335"/>
      <c r="D215" s="335"/>
      <c r="E215" s="335"/>
      <c r="F215" s="335"/>
      <c r="G215" s="335"/>
      <c r="H215" s="335"/>
      <c r="I215" s="335"/>
      <c r="J215" s="335"/>
      <c r="K215" s="335"/>
      <c r="L215" s="335"/>
      <c r="M215" s="335"/>
      <c r="N215" s="335"/>
      <c r="O215" s="335"/>
      <c r="P215" s="335"/>
      <c r="Q215" s="335"/>
      <c r="R215" s="335"/>
      <c r="S215" s="335"/>
      <c r="T215" s="335"/>
      <c r="U215" s="335"/>
    </row>
    <row r="216" spans="1:21" ht="12.75" customHeight="1">
      <c r="A216" s="335"/>
      <c r="B216" s="335"/>
      <c r="C216" s="335"/>
      <c r="D216" s="335"/>
      <c r="E216" s="335"/>
      <c r="F216" s="335"/>
      <c r="G216" s="335"/>
      <c r="H216" s="335"/>
      <c r="I216" s="335"/>
      <c r="J216" s="335"/>
      <c r="K216" s="335"/>
      <c r="L216" s="335"/>
      <c r="M216" s="335"/>
      <c r="N216" s="335"/>
      <c r="O216" s="335"/>
      <c r="P216" s="335"/>
      <c r="Q216" s="335"/>
      <c r="R216" s="335"/>
      <c r="S216" s="335"/>
      <c r="T216" s="335"/>
      <c r="U216" s="335"/>
    </row>
    <row r="217" spans="1:21" ht="12.75" customHeight="1">
      <c r="A217" s="335"/>
      <c r="B217" s="335"/>
      <c r="C217" s="335"/>
      <c r="D217" s="335"/>
      <c r="E217" s="335"/>
      <c r="F217" s="335"/>
      <c r="G217" s="335"/>
      <c r="H217" s="335"/>
      <c r="I217" s="335"/>
      <c r="J217" s="335"/>
      <c r="K217" s="335"/>
      <c r="L217" s="335"/>
      <c r="M217" s="335"/>
      <c r="N217" s="335"/>
      <c r="O217" s="335"/>
      <c r="P217" s="335"/>
      <c r="Q217" s="335"/>
      <c r="R217" s="335"/>
      <c r="S217" s="335"/>
      <c r="T217" s="335"/>
      <c r="U217" s="335"/>
    </row>
    <row r="218" spans="1:21" ht="12.75" customHeight="1">
      <c r="A218" s="335"/>
      <c r="B218" s="335"/>
      <c r="C218" s="335"/>
      <c r="D218" s="335"/>
      <c r="E218" s="335"/>
      <c r="F218" s="335"/>
      <c r="G218" s="335"/>
      <c r="H218" s="335"/>
      <c r="I218" s="335"/>
      <c r="J218" s="335"/>
      <c r="K218" s="335"/>
      <c r="L218" s="335"/>
      <c r="M218" s="335"/>
      <c r="N218" s="335"/>
      <c r="O218" s="335"/>
      <c r="P218" s="335"/>
      <c r="Q218" s="335"/>
      <c r="R218" s="335"/>
      <c r="S218" s="335"/>
      <c r="T218" s="335"/>
      <c r="U218" s="335"/>
    </row>
    <row r="219" spans="1:21" ht="12.75" customHeight="1">
      <c r="A219" s="335"/>
      <c r="B219" s="335"/>
      <c r="C219" s="335"/>
      <c r="D219" s="335"/>
      <c r="E219" s="335"/>
      <c r="F219" s="335"/>
      <c r="G219" s="335"/>
      <c r="H219" s="335"/>
      <c r="I219" s="335"/>
      <c r="J219" s="335"/>
      <c r="K219" s="335"/>
      <c r="L219" s="335"/>
      <c r="M219" s="335"/>
      <c r="N219" s="335"/>
      <c r="O219" s="335"/>
      <c r="P219" s="335"/>
      <c r="Q219" s="335"/>
      <c r="R219" s="335"/>
      <c r="S219" s="335"/>
      <c r="T219" s="335"/>
      <c r="U219" s="335"/>
    </row>
    <row r="220" spans="1:21" ht="12.75" customHeight="1">
      <c r="A220" s="335"/>
      <c r="B220" s="335"/>
      <c r="C220" s="335"/>
      <c r="D220" s="335"/>
      <c r="E220" s="335"/>
      <c r="F220" s="335"/>
      <c r="G220" s="335"/>
      <c r="H220" s="335"/>
      <c r="I220" s="335"/>
      <c r="J220" s="335"/>
      <c r="K220" s="335"/>
      <c r="L220" s="335"/>
      <c r="M220" s="335"/>
      <c r="N220" s="335"/>
      <c r="O220" s="335"/>
      <c r="P220" s="335"/>
      <c r="Q220" s="335"/>
      <c r="R220" s="335"/>
      <c r="S220" s="335"/>
      <c r="T220" s="335"/>
      <c r="U220" s="335"/>
    </row>
    <row r="221" spans="1:21" ht="12.75" customHeight="1">
      <c r="A221" s="335"/>
      <c r="B221" s="335"/>
      <c r="C221" s="335"/>
      <c r="D221" s="335"/>
      <c r="E221" s="335"/>
      <c r="F221" s="335"/>
      <c r="G221" s="335"/>
      <c r="H221" s="335"/>
      <c r="I221" s="335"/>
      <c r="J221" s="335"/>
      <c r="K221" s="335"/>
      <c r="L221" s="335"/>
      <c r="M221" s="335"/>
      <c r="N221" s="335"/>
      <c r="O221" s="335"/>
      <c r="P221" s="335"/>
      <c r="Q221" s="335"/>
      <c r="R221" s="335"/>
      <c r="S221" s="335"/>
      <c r="T221" s="335"/>
      <c r="U221" s="335"/>
    </row>
    <row r="222" spans="1:21" ht="15.75" customHeight="1"/>
    <row r="223" spans="1:21" ht="15.75" customHeight="1"/>
    <row r="224" spans="1:2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230"/>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row>
    <row r="2" spans="1:61" ht="18" customHeight="1">
      <c r="A2" s="230"/>
      <c r="B2" s="474" t="s">
        <v>176</v>
      </c>
      <c r="C2" s="364"/>
      <c r="D2" s="364"/>
      <c r="E2" s="364"/>
      <c r="F2" s="364"/>
      <c r="G2" s="364"/>
      <c r="H2" s="364"/>
      <c r="I2" s="364"/>
      <c r="J2" s="475" t="s">
        <v>53</v>
      </c>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35"/>
      <c r="AN2" s="230"/>
      <c r="AO2" s="230"/>
      <c r="AP2" s="230"/>
      <c r="AQ2" s="230"/>
      <c r="AR2" s="230"/>
      <c r="AS2" s="230"/>
      <c r="AT2" s="230"/>
      <c r="AU2" s="230"/>
      <c r="AV2" s="230"/>
      <c r="AW2" s="230"/>
      <c r="AX2" s="230"/>
      <c r="AY2" s="230"/>
      <c r="AZ2" s="230"/>
      <c r="BA2" s="230"/>
      <c r="BB2" s="230"/>
      <c r="BC2" s="230"/>
      <c r="BD2" s="230"/>
      <c r="BE2" s="230"/>
      <c r="BF2" s="230"/>
      <c r="BG2" s="230"/>
      <c r="BH2" s="230"/>
      <c r="BI2" s="230"/>
    </row>
    <row r="3" spans="1:61" ht="18.75" customHeight="1">
      <c r="A3" s="230"/>
      <c r="B3" s="364"/>
      <c r="C3" s="364"/>
      <c r="D3" s="364"/>
      <c r="E3" s="364"/>
      <c r="F3" s="364"/>
      <c r="G3" s="364"/>
      <c r="H3" s="364"/>
      <c r="I3" s="364"/>
      <c r="J3" s="477"/>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478"/>
      <c r="AN3" s="230"/>
      <c r="AO3" s="230"/>
      <c r="AP3" s="230"/>
      <c r="AQ3" s="230"/>
      <c r="AR3" s="230"/>
      <c r="AS3" s="230"/>
      <c r="AT3" s="230"/>
      <c r="AU3" s="230"/>
      <c r="AV3" s="230"/>
      <c r="AW3" s="230"/>
      <c r="AX3" s="230"/>
      <c r="AY3" s="230"/>
      <c r="AZ3" s="230"/>
      <c r="BA3" s="230"/>
      <c r="BB3" s="230"/>
      <c r="BC3" s="230"/>
      <c r="BD3" s="230"/>
      <c r="BE3" s="230"/>
      <c r="BF3" s="230"/>
      <c r="BG3" s="230"/>
      <c r="BH3" s="230"/>
      <c r="BI3" s="230"/>
    </row>
    <row r="4" spans="1:61" ht="15" customHeight="1">
      <c r="A4" s="230"/>
      <c r="B4" s="364"/>
      <c r="C4" s="364"/>
      <c r="D4" s="364"/>
      <c r="E4" s="364"/>
      <c r="F4" s="364"/>
      <c r="G4" s="364"/>
      <c r="H4" s="364"/>
      <c r="I4" s="364"/>
      <c r="J4" s="432"/>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37"/>
      <c r="AN4" s="230"/>
      <c r="AO4" s="230"/>
      <c r="AP4" s="230"/>
      <c r="AQ4" s="230"/>
      <c r="AR4" s="230"/>
      <c r="AS4" s="230"/>
      <c r="AT4" s="230"/>
      <c r="AU4" s="230"/>
      <c r="AV4" s="230"/>
      <c r="AW4" s="230"/>
      <c r="AX4" s="230"/>
      <c r="AY4" s="230"/>
      <c r="AZ4" s="230"/>
      <c r="BA4" s="230"/>
      <c r="BB4" s="230"/>
      <c r="BC4" s="230"/>
      <c r="BD4" s="230"/>
      <c r="BE4" s="230"/>
      <c r="BF4" s="230"/>
      <c r="BG4" s="230"/>
      <c r="BH4" s="230"/>
      <c r="BI4" s="230"/>
    </row>
    <row r="5" spans="1:61" ht="14.25" customHeight="1">
      <c r="A5" s="230"/>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row>
    <row r="6" spans="1:61" ht="15" customHeight="1">
      <c r="A6" s="230"/>
      <c r="B6" s="480" t="s">
        <v>144</v>
      </c>
      <c r="C6" s="476"/>
      <c r="D6" s="431"/>
      <c r="E6" s="466" t="s">
        <v>177</v>
      </c>
      <c r="F6" s="467"/>
      <c r="G6" s="467"/>
      <c r="H6" s="467"/>
      <c r="I6" s="448"/>
      <c r="J6" s="440"/>
      <c r="K6" s="441"/>
      <c r="L6" s="442"/>
      <c r="M6" s="441"/>
      <c r="N6" s="442"/>
      <c r="O6" s="448"/>
      <c r="P6" s="440"/>
      <c r="Q6" s="441"/>
      <c r="R6" s="442"/>
      <c r="S6" s="441"/>
      <c r="T6" s="442"/>
      <c r="U6" s="448"/>
      <c r="V6" s="440"/>
      <c r="W6" s="441"/>
      <c r="X6" s="442"/>
      <c r="Y6" s="441"/>
      <c r="Z6" s="442"/>
      <c r="AA6" s="448"/>
      <c r="AB6" s="440"/>
      <c r="AC6" s="441"/>
      <c r="AD6" s="442"/>
      <c r="AE6" s="441"/>
      <c r="AF6" s="442"/>
      <c r="AG6" s="448"/>
      <c r="AH6" s="450"/>
      <c r="AI6" s="441"/>
      <c r="AJ6" s="451"/>
      <c r="AK6" s="441"/>
      <c r="AL6" s="451"/>
      <c r="AM6" s="448"/>
      <c r="AO6" s="462" t="s">
        <v>178</v>
      </c>
      <c r="AP6" s="455"/>
      <c r="AQ6" s="455"/>
      <c r="AR6" s="455"/>
      <c r="AS6" s="455"/>
      <c r="AT6" s="456"/>
      <c r="AU6" s="230"/>
      <c r="AV6" s="230"/>
      <c r="AW6" s="230"/>
      <c r="AX6" s="230"/>
      <c r="AY6" s="230"/>
      <c r="AZ6" s="230"/>
      <c r="BA6" s="230"/>
      <c r="BB6" s="230"/>
      <c r="BC6" s="230"/>
      <c r="BD6" s="230"/>
      <c r="BE6" s="230"/>
      <c r="BF6" s="230"/>
      <c r="BG6" s="230"/>
      <c r="BH6" s="230"/>
      <c r="BI6" s="230"/>
    </row>
    <row r="7" spans="1:61" ht="15" customHeight="1">
      <c r="A7" s="230"/>
      <c r="B7" s="477"/>
      <c r="C7" s="364"/>
      <c r="D7" s="473"/>
      <c r="E7" s="468"/>
      <c r="F7" s="364"/>
      <c r="G7" s="364"/>
      <c r="H7" s="364"/>
      <c r="I7" s="473"/>
      <c r="J7" s="436"/>
      <c r="K7" s="437"/>
      <c r="L7" s="432"/>
      <c r="M7" s="437"/>
      <c r="N7" s="432"/>
      <c r="O7" s="433"/>
      <c r="P7" s="436"/>
      <c r="Q7" s="437"/>
      <c r="R7" s="432"/>
      <c r="S7" s="437"/>
      <c r="T7" s="432"/>
      <c r="U7" s="433"/>
      <c r="V7" s="436"/>
      <c r="W7" s="437"/>
      <c r="X7" s="432"/>
      <c r="Y7" s="437"/>
      <c r="Z7" s="432"/>
      <c r="AA7" s="433"/>
      <c r="AB7" s="436"/>
      <c r="AC7" s="437"/>
      <c r="AD7" s="432"/>
      <c r="AE7" s="437"/>
      <c r="AF7" s="432"/>
      <c r="AG7" s="433"/>
      <c r="AH7" s="436"/>
      <c r="AI7" s="437"/>
      <c r="AJ7" s="432"/>
      <c r="AK7" s="437"/>
      <c r="AL7" s="432"/>
      <c r="AM7" s="433"/>
      <c r="AN7" s="230"/>
      <c r="AO7" s="457"/>
      <c r="AP7" s="364"/>
      <c r="AQ7" s="364"/>
      <c r="AR7" s="364"/>
      <c r="AS7" s="364"/>
      <c r="AT7" s="458"/>
      <c r="AU7" s="230"/>
      <c r="AV7" s="230"/>
      <c r="AW7" s="230"/>
      <c r="AX7" s="230"/>
      <c r="AY7" s="230"/>
      <c r="AZ7" s="230"/>
      <c r="BA7" s="230"/>
      <c r="BB7" s="230"/>
      <c r="BC7" s="230"/>
      <c r="BD7" s="230"/>
      <c r="BE7" s="230"/>
      <c r="BF7" s="230"/>
      <c r="BG7" s="230"/>
      <c r="BH7" s="230"/>
      <c r="BI7" s="230"/>
    </row>
    <row r="8" spans="1:61" ht="15" customHeight="1">
      <c r="A8" s="230"/>
      <c r="B8" s="477"/>
      <c r="C8" s="364"/>
      <c r="D8" s="473"/>
      <c r="E8" s="468"/>
      <c r="F8" s="364"/>
      <c r="G8" s="364"/>
      <c r="H8" s="364"/>
      <c r="I8" s="473"/>
      <c r="J8" s="434"/>
      <c r="K8" s="435"/>
      <c r="L8" s="430"/>
      <c r="M8" s="435"/>
      <c r="N8" s="430"/>
      <c r="O8" s="431"/>
      <c r="P8" s="434"/>
      <c r="Q8" s="435"/>
      <c r="R8" s="430"/>
      <c r="S8" s="435"/>
      <c r="T8" s="430"/>
      <c r="U8" s="431"/>
      <c r="V8" s="434"/>
      <c r="W8" s="435"/>
      <c r="X8" s="430"/>
      <c r="Y8" s="435"/>
      <c r="Z8" s="430"/>
      <c r="AA8" s="431"/>
      <c r="AB8" s="434"/>
      <c r="AC8" s="435"/>
      <c r="AD8" s="430"/>
      <c r="AE8" s="435"/>
      <c r="AF8" s="430"/>
      <c r="AG8" s="431"/>
      <c r="AH8" s="438"/>
      <c r="AI8" s="435"/>
      <c r="AJ8" s="439"/>
      <c r="AK8" s="435"/>
      <c r="AL8" s="439"/>
      <c r="AM8" s="431"/>
      <c r="AN8" s="230"/>
      <c r="AO8" s="457"/>
      <c r="AP8" s="364"/>
      <c r="AQ8" s="364"/>
      <c r="AR8" s="364"/>
      <c r="AS8" s="364"/>
      <c r="AT8" s="458"/>
      <c r="AU8" s="230"/>
      <c r="AV8" s="230"/>
      <c r="AW8" s="230"/>
      <c r="AX8" s="230"/>
      <c r="AY8" s="230"/>
      <c r="AZ8" s="230"/>
      <c r="BA8" s="230"/>
      <c r="BB8" s="230"/>
      <c r="BC8" s="230"/>
      <c r="BD8" s="230"/>
      <c r="BE8" s="230"/>
      <c r="BF8" s="230"/>
      <c r="BG8" s="230"/>
      <c r="BH8" s="230"/>
      <c r="BI8" s="230"/>
    </row>
    <row r="9" spans="1:61" ht="15" customHeight="1">
      <c r="A9" s="230"/>
      <c r="B9" s="477"/>
      <c r="C9" s="364"/>
      <c r="D9" s="473"/>
      <c r="E9" s="468"/>
      <c r="F9" s="364"/>
      <c r="G9" s="364"/>
      <c r="H9" s="364"/>
      <c r="I9" s="473"/>
      <c r="J9" s="436"/>
      <c r="K9" s="437"/>
      <c r="L9" s="432"/>
      <c r="M9" s="437"/>
      <c r="N9" s="432"/>
      <c r="O9" s="433"/>
      <c r="P9" s="436"/>
      <c r="Q9" s="437"/>
      <c r="R9" s="432"/>
      <c r="S9" s="437"/>
      <c r="T9" s="432"/>
      <c r="U9" s="433"/>
      <c r="V9" s="436"/>
      <c r="W9" s="437"/>
      <c r="X9" s="432"/>
      <c r="Y9" s="437"/>
      <c r="Z9" s="432"/>
      <c r="AA9" s="433"/>
      <c r="AB9" s="436"/>
      <c r="AC9" s="437"/>
      <c r="AD9" s="432"/>
      <c r="AE9" s="437"/>
      <c r="AF9" s="432"/>
      <c r="AG9" s="433"/>
      <c r="AH9" s="436"/>
      <c r="AI9" s="437"/>
      <c r="AJ9" s="432"/>
      <c r="AK9" s="437"/>
      <c r="AL9" s="432"/>
      <c r="AM9" s="433"/>
      <c r="AN9" s="230"/>
      <c r="AO9" s="457"/>
      <c r="AP9" s="364"/>
      <c r="AQ9" s="364"/>
      <c r="AR9" s="364"/>
      <c r="AS9" s="364"/>
      <c r="AT9" s="458"/>
      <c r="AU9" s="230"/>
      <c r="AV9" s="230"/>
      <c r="AW9" s="230"/>
      <c r="AX9" s="230"/>
      <c r="AY9" s="230"/>
      <c r="AZ9" s="230"/>
      <c r="BA9" s="230"/>
      <c r="BB9" s="230"/>
      <c r="BC9" s="230"/>
      <c r="BD9" s="230"/>
      <c r="BE9" s="230"/>
      <c r="BF9" s="230"/>
      <c r="BG9" s="230"/>
      <c r="BH9" s="230"/>
      <c r="BI9" s="230"/>
    </row>
    <row r="10" spans="1:61" ht="15" customHeight="1">
      <c r="A10" s="230"/>
      <c r="B10" s="477"/>
      <c r="C10" s="364"/>
      <c r="D10" s="473"/>
      <c r="E10" s="468"/>
      <c r="F10" s="364"/>
      <c r="G10" s="364"/>
      <c r="H10" s="364"/>
      <c r="I10" s="473"/>
      <c r="J10" s="434"/>
      <c r="K10" s="435"/>
      <c r="L10" s="430"/>
      <c r="M10" s="435"/>
      <c r="N10" s="430"/>
      <c r="O10" s="431"/>
      <c r="P10" s="434"/>
      <c r="Q10" s="435"/>
      <c r="R10" s="430"/>
      <c r="S10" s="435"/>
      <c r="T10" s="430"/>
      <c r="U10" s="431"/>
      <c r="V10" s="434"/>
      <c r="W10" s="435"/>
      <c r="X10" s="430"/>
      <c r="Y10" s="435"/>
      <c r="Z10" s="430" t="s">
        <v>179</v>
      </c>
      <c r="AA10" s="431"/>
      <c r="AB10" s="434"/>
      <c r="AC10" s="435"/>
      <c r="AD10" s="430"/>
      <c r="AE10" s="435"/>
      <c r="AF10" s="430"/>
      <c r="AG10" s="431"/>
      <c r="AH10" s="438"/>
      <c r="AI10" s="435"/>
      <c r="AJ10" s="439"/>
      <c r="AK10" s="435"/>
      <c r="AL10" s="439"/>
      <c r="AM10" s="431"/>
      <c r="AN10" s="230"/>
      <c r="AO10" s="457"/>
      <c r="AP10" s="364"/>
      <c r="AQ10" s="364"/>
      <c r="AR10" s="364"/>
      <c r="AS10" s="364"/>
      <c r="AT10" s="458"/>
      <c r="AU10" s="230"/>
      <c r="AV10" s="230"/>
      <c r="AW10" s="230"/>
      <c r="AX10" s="230"/>
      <c r="AY10" s="230"/>
      <c r="AZ10" s="230"/>
      <c r="BA10" s="230"/>
      <c r="BB10" s="230"/>
      <c r="BC10" s="230"/>
      <c r="BD10" s="230"/>
      <c r="BE10" s="230"/>
      <c r="BF10" s="230"/>
      <c r="BG10" s="230"/>
      <c r="BH10" s="230"/>
      <c r="BI10" s="230"/>
    </row>
    <row r="11" spans="1:61" ht="15" customHeight="1">
      <c r="A11" s="230"/>
      <c r="B11" s="477"/>
      <c r="C11" s="364"/>
      <c r="D11" s="473"/>
      <c r="E11" s="468"/>
      <c r="F11" s="364"/>
      <c r="G11" s="364"/>
      <c r="H11" s="364"/>
      <c r="I11" s="473"/>
      <c r="J11" s="436"/>
      <c r="K11" s="437"/>
      <c r="L11" s="432"/>
      <c r="M11" s="437"/>
      <c r="N11" s="432"/>
      <c r="O11" s="433"/>
      <c r="P11" s="436"/>
      <c r="Q11" s="437"/>
      <c r="R11" s="432"/>
      <c r="S11" s="437"/>
      <c r="T11" s="432"/>
      <c r="U11" s="433"/>
      <c r="V11" s="436"/>
      <c r="W11" s="437"/>
      <c r="X11" s="432"/>
      <c r="Y11" s="437"/>
      <c r="Z11" s="432"/>
      <c r="AA11" s="433"/>
      <c r="AB11" s="436"/>
      <c r="AC11" s="437"/>
      <c r="AD11" s="432"/>
      <c r="AE11" s="437"/>
      <c r="AF11" s="432"/>
      <c r="AG11" s="433"/>
      <c r="AH11" s="436"/>
      <c r="AI11" s="437"/>
      <c r="AJ11" s="432"/>
      <c r="AK11" s="437"/>
      <c r="AL11" s="432"/>
      <c r="AM11" s="433"/>
      <c r="AN11" s="230"/>
      <c r="AO11" s="457"/>
      <c r="AP11" s="364"/>
      <c r="AQ11" s="364"/>
      <c r="AR11" s="364"/>
      <c r="AS11" s="364"/>
      <c r="AT11" s="458"/>
      <c r="AU11" s="230"/>
      <c r="AV11" s="230"/>
      <c r="AW11" s="230"/>
      <c r="AX11" s="230"/>
      <c r="AY11" s="230"/>
      <c r="AZ11" s="230"/>
      <c r="BA11" s="230"/>
      <c r="BB11" s="230"/>
      <c r="BC11" s="230"/>
      <c r="BD11" s="230"/>
      <c r="BE11" s="230"/>
      <c r="BF11" s="230"/>
      <c r="BG11" s="230"/>
      <c r="BH11" s="230"/>
      <c r="BI11" s="230"/>
    </row>
    <row r="12" spans="1:61" ht="15" customHeight="1">
      <c r="A12" s="230"/>
      <c r="B12" s="477"/>
      <c r="C12" s="364"/>
      <c r="D12" s="473"/>
      <c r="E12" s="468"/>
      <c r="F12" s="364"/>
      <c r="G12" s="364"/>
      <c r="H12" s="364"/>
      <c r="I12" s="473"/>
      <c r="J12" s="434"/>
      <c r="K12" s="435"/>
      <c r="L12" s="430"/>
      <c r="M12" s="435"/>
      <c r="N12" s="430"/>
      <c r="O12" s="431"/>
      <c r="P12" s="434"/>
      <c r="Q12" s="435"/>
      <c r="R12" s="430"/>
      <c r="S12" s="435"/>
      <c r="T12" s="430"/>
      <c r="U12" s="431"/>
      <c r="V12" s="434"/>
      <c r="W12" s="435"/>
      <c r="X12" s="430"/>
      <c r="Y12" s="435"/>
      <c r="Z12" s="430"/>
      <c r="AA12" s="431"/>
      <c r="AB12" s="434"/>
      <c r="AC12" s="435"/>
      <c r="AD12" s="430"/>
      <c r="AE12" s="435"/>
      <c r="AF12" s="430"/>
      <c r="AG12" s="431"/>
      <c r="AH12" s="438"/>
      <c r="AI12" s="435"/>
      <c r="AJ12" s="439"/>
      <c r="AK12" s="435"/>
      <c r="AL12" s="439"/>
      <c r="AM12" s="431"/>
      <c r="AN12" s="230"/>
      <c r="AO12" s="457"/>
      <c r="AP12" s="364"/>
      <c r="AQ12" s="364"/>
      <c r="AR12" s="364"/>
      <c r="AS12" s="364"/>
      <c r="AT12" s="458"/>
      <c r="AU12" s="230"/>
      <c r="AV12" s="230"/>
      <c r="AW12" s="230"/>
      <c r="AX12" s="230"/>
      <c r="AY12" s="230"/>
      <c r="AZ12" s="230"/>
      <c r="BA12" s="230"/>
      <c r="BB12" s="230"/>
      <c r="BC12" s="230"/>
      <c r="BD12" s="230"/>
      <c r="BE12" s="230"/>
      <c r="BF12" s="230"/>
      <c r="BG12" s="230"/>
      <c r="BH12" s="230"/>
      <c r="BI12" s="230"/>
    </row>
    <row r="13" spans="1:61" ht="15.75" customHeight="1">
      <c r="A13" s="230"/>
      <c r="B13" s="477"/>
      <c r="C13" s="364"/>
      <c r="D13" s="473"/>
      <c r="E13" s="443"/>
      <c r="F13" s="469"/>
      <c r="G13" s="469"/>
      <c r="H13" s="469"/>
      <c r="I13" s="446"/>
      <c r="J13" s="436"/>
      <c r="K13" s="437"/>
      <c r="L13" s="432"/>
      <c r="M13" s="437"/>
      <c r="N13" s="432"/>
      <c r="O13" s="433"/>
      <c r="P13" s="436"/>
      <c r="Q13" s="437"/>
      <c r="R13" s="432"/>
      <c r="S13" s="437"/>
      <c r="T13" s="432"/>
      <c r="U13" s="433"/>
      <c r="V13" s="436"/>
      <c r="W13" s="437"/>
      <c r="X13" s="432"/>
      <c r="Y13" s="437"/>
      <c r="Z13" s="432"/>
      <c r="AA13" s="433"/>
      <c r="AB13" s="436"/>
      <c r="AC13" s="437"/>
      <c r="AD13" s="432"/>
      <c r="AE13" s="437"/>
      <c r="AF13" s="432"/>
      <c r="AG13" s="433"/>
      <c r="AH13" s="443"/>
      <c r="AI13" s="444"/>
      <c r="AJ13" s="445"/>
      <c r="AK13" s="444"/>
      <c r="AL13" s="445"/>
      <c r="AM13" s="446"/>
      <c r="AN13" s="230"/>
      <c r="AO13" s="459"/>
      <c r="AP13" s="460"/>
      <c r="AQ13" s="460"/>
      <c r="AR13" s="460"/>
      <c r="AS13" s="460"/>
      <c r="AT13" s="461"/>
      <c r="AU13" s="230"/>
      <c r="AV13" s="230"/>
      <c r="AW13" s="230"/>
      <c r="AX13" s="230"/>
      <c r="AY13" s="230"/>
      <c r="AZ13" s="230"/>
      <c r="BA13" s="230"/>
      <c r="BB13" s="230"/>
      <c r="BC13" s="230"/>
      <c r="BD13" s="230"/>
      <c r="BE13" s="230"/>
      <c r="BF13" s="230"/>
      <c r="BG13" s="230"/>
      <c r="BH13" s="230"/>
      <c r="BI13" s="230"/>
    </row>
    <row r="14" spans="1:61" ht="15" customHeight="1">
      <c r="A14" s="230"/>
      <c r="B14" s="477"/>
      <c r="C14" s="364"/>
      <c r="D14" s="473"/>
      <c r="E14" s="466" t="s">
        <v>180</v>
      </c>
      <c r="F14" s="467"/>
      <c r="G14" s="467"/>
      <c r="H14" s="467"/>
      <c r="I14" s="467"/>
      <c r="J14" s="449"/>
      <c r="K14" s="441"/>
      <c r="L14" s="447"/>
      <c r="M14" s="441"/>
      <c r="N14" s="447"/>
      <c r="O14" s="448"/>
      <c r="P14" s="449"/>
      <c r="Q14" s="441"/>
      <c r="R14" s="447"/>
      <c r="S14" s="441"/>
      <c r="T14" s="447"/>
      <c r="U14" s="448"/>
      <c r="V14" s="440"/>
      <c r="W14" s="441"/>
      <c r="X14" s="442" t="s">
        <v>181</v>
      </c>
      <c r="Y14" s="441"/>
      <c r="Z14" s="442" t="s">
        <v>182</v>
      </c>
      <c r="AA14" s="448"/>
      <c r="AB14" s="440"/>
      <c r="AC14" s="441"/>
      <c r="AD14" s="442"/>
      <c r="AE14" s="441"/>
      <c r="AF14" s="442"/>
      <c r="AG14" s="448"/>
      <c r="AH14" s="450"/>
      <c r="AI14" s="441"/>
      <c r="AJ14" s="451"/>
      <c r="AK14" s="441"/>
      <c r="AL14" s="451"/>
      <c r="AM14" s="448"/>
      <c r="AN14" s="230"/>
      <c r="AO14" s="463" t="s">
        <v>147</v>
      </c>
      <c r="AP14" s="455"/>
      <c r="AQ14" s="455"/>
      <c r="AR14" s="455"/>
      <c r="AS14" s="455"/>
      <c r="AT14" s="456"/>
      <c r="AU14" s="230"/>
      <c r="AV14" s="230"/>
      <c r="AW14" s="230"/>
      <c r="AX14" s="230"/>
      <c r="AY14" s="230"/>
      <c r="AZ14" s="230"/>
      <c r="BA14" s="230"/>
      <c r="BB14" s="230"/>
      <c r="BC14" s="230"/>
      <c r="BD14" s="230"/>
      <c r="BE14" s="230"/>
      <c r="BF14" s="230"/>
      <c r="BG14" s="230"/>
      <c r="BH14" s="230"/>
      <c r="BI14" s="230"/>
    </row>
    <row r="15" spans="1:61" ht="15" customHeight="1">
      <c r="A15" s="230"/>
      <c r="B15" s="477"/>
      <c r="C15" s="364"/>
      <c r="D15" s="473"/>
      <c r="E15" s="468"/>
      <c r="F15" s="364"/>
      <c r="G15" s="364"/>
      <c r="H15" s="364"/>
      <c r="I15" s="364"/>
      <c r="J15" s="436"/>
      <c r="K15" s="437"/>
      <c r="L15" s="432"/>
      <c r="M15" s="437"/>
      <c r="N15" s="432"/>
      <c r="O15" s="433"/>
      <c r="P15" s="436"/>
      <c r="Q15" s="437"/>
      <c r="R15" s="432"/>
      <c r="S15" s="437"/>
      <c r="T15" s="432"/>
      <c r="U15" s="433"/>
      <c r="V15" s="436"/>
      <c r="W15" s="437"/>
      <c r="X15" s="432"/>
      <c r="Y15" s="437"/>
      <c r="Z15" s="432"/>
      <c r="AA15" s="433"/>
      <c r="AB15" s="436"/>
      <c r="AC15" s="437"/>
      <c r="AD15" s="432"/>
      <c r="AE15" s="437"/>
      <c r="AF15" s="432"/>
      <c r="AG15" s="433"/>
      <c r="AH15" s="436"/>
      <c r="AI15" s="437"/>
      <c r="AJ15" s="432"/>
      <c r="AK15" s="437"/>
      <c r="AL15" s="432"/>
      <c r="AM15" s="433"/>
      <c r="AN15" s="230"/>
      <c r="AO15" s="457"/>
      <c r="AP15" s="364"/>
      <c r="AQ15" s="364"/>
      <c r="AR15" s="364"/>
      <c r="AS15" s="364"/>
      <c r="AT15" s="458"/>
      <c r="AU15" s="230"/>
      <c r="AV15" s="230"/>
      <c r="AW15" s="230"/>
      <c r="AX15" s="230"/>
      <c r="AY15" s="230"/>
      <c r="AZ15" s="230"/>
      <c r="BA15" s="230"/>
      <c r="BB15" s="230"/>
      <c r="BC15" s="230"/>
      <c r="BD15" s="230"/>
      <c r="BE15" s="230"/>
      <c r="BF15" s="230"/>
      <c r="BG15" s="230"/>
      <c r="BH15" s="230"/>
      <c r="BI15" s="230"/>
    </row>
    <row r="16" spans="1:61" ht="15" customHeight="1">
      <c r="A16" s="230"/>
      <c r="B16" s="477"/>
      <c r="C16" s="364"/>
      <c r="D16" s="473"/>
      <c r="E16" s="468"/>
      <c r="F16" s="364"/>
      <c r="G16" s="364"/>
      <c r="H16" s="364"/>
      <c r="I16" s="364"/>
      <c r="J16" s="453"/>
      <c r="K16" s="435"/>
      <c r="L16" s="452"/>
      <c r="M16" s="435"/>
      <c r="N16" s="452"/>
      <c r="O16" s="431"/>
      <c r="P16" s="453"/>
      <c r="Q16" s="435"/>
      <c r="R16" s="452"/>
      <c r="S16" s="435"/>
      <c r="T16" s="452"/>
      <c r="U16" s="431"/>
      <c r="V16" s="434"/>
      <c r="W16" s="435"/>
      <c r="X16" s="430"/>
      <c r="Y16" s="435"/>
      <c r="Z16" s="430" t="s">
        <v>183</v>
      </c>
      <c r="AA16" s="431"/>
      <c r="AB16" s="434"/>
      <c r="AC16" s="435"/>
      <c r="AD16" s="430"/>
      <c r="AE16" s="435"/>
      <c r="AF16" s="430"/>
      <c r="AG16" s="431"/>
      <c r="AH16" s="438"/>
      <c r="AI16" s="435"/>
      <c r="AJ16" s="439"/>
      <c r="AK16" s="435"/>
      <c r="AL16" s="439"/>
      <c r="AM16" s="431"/>
      <c r="AN16" s="230"/>
      <c r="AO16" s="457"/>
      <c r="AP16" s="364"/>
      <c r="AQ16" s="364"/>
      <c r="AR16" s="364"/>
      <c r="AS16" s="364"/>
      <c r="AT16" s="458"/>
      <c r="AU16" s="230"/>
      <c r="AV16" s="230"/>
      <c r="AW16" s="230"/>
      <c r="AX16" s="230"/>
      <c r="AY16" s="230"/>
      <c r="AZ16" s="230"/>
      <c r="BA16" s="230"/>
      <c r="BB16" s="230"/>
      <c r="BC16" s="230"/>
      <c r="BD16" s="230"/>
      <c r="BE16" s="230"/>
      <c r="BF16" s="230"/>
      <c r="BG16" s="230"/>
      <c r="BH16" s="230"/>
      <c r="BI16" s="230"/>
    </row>
    <row r="17" spans="1:61" ht="15" customHeight="1">
      <c r="A17" s="230"/>
      <c r="B17" s="477"/>
      <c r="C17" s="364"/>
      <c r="D17" s="473"/>
      <c r="E17" s="468"/>
      <c r="F17" s="364"/>
      <c r="G17" s="364"/>
      <c r="H17" s="364"/>
      <c r="I17" s="364"/>
      <c r="J17" s="436"/>
      <c r="K17" s="437"/>
      <c r="L17" s="432"/>
      <c r="M17" s="437"/>
      <c r="N17" s="432"/>
      <c r="O17" s="433"/>
      <c r="P17" s="436"/>
      <c r="Q17" s="437"/>
      <c r="R17" s="432"/>
      <c r="S17" s="437"/>
      <c r="T17" s="432"/>
      <c r="U17" s="433"/>
      <c r="V17" s="436"/>
      <c r="W17" s="437"/>
      <c r="X17" s="432"/>
      <c r="Y17" s="437"/>
      <c r="Z17" s="432"/>
      <c r="AA17" s="433"/>
      <c r="AB17" s="436"/>
      <c r="AC17" s="437"/>
      <c r="AD17" s="432"/>
      <c r="AE17" s="437"/>
      <c r="AF17" s="432"/>
      <c r="AG17" s="433"/>
      <c r="AH17" s="436"/>
      <c r="AI17" s="437"/>
      <c r="AJ17" s="432"/>
      <c r="AK17" s="437"/>
      <c r="AL17" s="432"/>
      <c r="AM17" s="433"/>
      <c r="AN17" s="230"/>
      <c r="AO17" s="457"/>
      <c r="AP17" s="364"/>
      <c r="AQ17" s="364"/>
      <c r="AR17" s="364"/>
      <c r="AS17" s="364"/>
      <c r="AT17" s="458"/>
      <c r="AU17" s="230"/>
      <c r="AV17" s="230"/>
      <c r="AW17" s="230"/>
      <c r="AX17" s="230"/>
      <c r="AY17" s="230"/>
      <c r="AZ17" s="230"/>
      <c r="BA17" s="230"/>
      <c r="BB17" s="230"/>
      <c r="BC17" s="230"/>
      <c r="BD17" s="230"/>
      <c r="BE17" s="230"/>
      <c r="BF17" s="230"/>
      <c r="BG17" s="230"/>
      <c r="BH17" s="230"/>
      <c r="BI17" s="230"/>
    </row>
    <row r="18" spans="1:61" ht="15" customHeight="1">
      <c r="A18" s="230"/>
      <c r="B18" s="477"/>
      <c r="C18" s="364"/>
      <c r="D18" s="473"/>
      <c r="E18" s="468"/>
      <c r="F18" s="364"/>
      <c r="G18" s="364"/>
      <c r="H18" s="364"/>
      <c r="I18" s="364"/>
      <c r="J18" s="453"/>
      <c r="K18" s="435"/>
      <c r="L18" s="452"/>
      <c r="M18" s="435"/>
      <c r="N18" s="452"/>
      <c r="O18" s="431"/>
      <c r="P18" s="453"/>
      <c r="Q18" s="435"/>
      <c r="R18" s="452"/>
      <c r="S18" s="435"/>
      <c r="T18" s="452"/>
      <c r="U18" s="431"/>
      <c r="V18" s="434"/>
      <c r="W18" s="435"/>
      <c r="X18" s="430"/>
      <c r="Y18" s="435"/>
      <c r="Z18" s="430"/>
      <c r="AA18" s="431"/>
      <c r="AB18" s="434"/>
      <c r="AC18" s="435"/>
      <c r="AD18" s="430"/>
      <c r="AE18" s="435"/>
      <c r="AF18" s="430"/>
      <c r="AG18" s="431"/>
      <c r="AH18" s="438"/>
      <c r="AI18" s="435"/>
      <c r="AJ18" s="439"/>
      <c r="AK18" s="435"/>
      <c r="AL18" s="439"/>
      <c r="AM18" s="431"/>
      <c r="AN18" s="230"/>
      <c r="AO18" s="457"/>
      <c r="AP18" s="364"/>
      <c r="AQ18" s="364"/>
      <c r="AR18" s="364"/>
      <c r="AS18" s="364"/>
      <c r="AT18" s="458"/>
      <c r="AU18" s="230"/>
      <c r="AV18" s="230"/>
      <c r="AW18" s="230"/>
      <c r="AX18" s="230"/>
      <c r="AY18" s="230"/>
      <c r="AZ18" s="230"/>
      <c r="BA18" s="230"/>
      <c r="BB18" s="230"/>
      <c r="BC18" s="230"/>
      <c r="BD18" s="230"/>
      <c r="BE18" s="230"/>
      <c r="BF18" s="230"/>
      <c r="BG18" s="230"/>
      <c r="BH18" s="230"/>
      <c r="BI18" s="230"/>
    </row>
    <row r="19" spans="1:61" ht="15" customHeight="1">
      <c r="A19" s="230"/>
      <c r="B19" s="477"/>
      <c r="C19" s="364"/>
      <c r="D19" s="473"/>
      <c r="E19" s="468"/>
      <c r="F19" s="364"/>
      <c r="G19" s="364"/>
      <c r="H19" s="364"/>
      <c r="I19" s="364"/>
      <c r="J19" s="436"/>
      <c r="K19" s="437"/>
      <c r="L19" s="432"/>
      <c r="M19" s="437"/>
      <c r="N19" s="432"/>
      <c r="O19" s="433"/>
      <c r="P19" s="436"/>
      <c r="Q19" s="437"/>
      <c r="R19" s="432"/>
      <c r="S19" s="437"/>
      <c r="T19" s="432"/>
      <c r="U19" s="433"/>
      <c r="V19" s="436"/>
      <c r="W19" s="437"/>
      <c r="X19" s="432"/>
      <c r="Y19" s="437"/>
      <c r="Z19" s="432"/>
      <c r="AA19" s="433"/>
      <c r="AB19" s="436"/>
      <c r="AC19" s="437"/>
      <c r="AD19" s="432"/>
      <c r="AE19" s="437"/>
      <c r="AF19" s="432"/>
      <c r="AG19" s="433"/>
      <c r="AH19" s="436"/>
      <c r="AI19" s="437"/>
      <c r="AJ19" s="432"/>
      <c r="AK19" s="437"/>
      <c r="AL19" s="432"/>
      <c r="AM19" s="433"/>
      <c r="AN19" s="230"/>
      <c r="AO19" s="457"/>
      <c r="AP19" s="364"/>
      <c r="AQ19" s="364"/>
      <c r="AR19" s="364"/>
      <c r="AS19" s="364"/>
      <c r="AT19" s="458"/>
      <c r="AU19" s="230"/>
      <c r="AV19" s="230"/>
      <c r="AW19" s="230"/>
      <c r="AX19" s="230"/>
      <c r="AY19" s="230"/>
      <c r="AZ19" s="230"/>
      <c r="BA19" s="230"/>
      <c r="BB19" s="230"/>
      <c r="BC19" s="230"/>
      <c r="BD19" s="230"/>
      <c r="BE19" s="230"/>
      <c r="BF19" s="230"/>
      <c r="BG19" s="230"/>
      <c r="BH19" s="230"/>
      <c r="BI19" s="230"/>
    </row>
    <row r="20" spans="1:61" ht="15" customHeight="1">
      <c r="A20" s="230"/>
      <c r="B20" s="477"/>
      <c r="C20" s="364"/>
      <c r="D20" s="473"/>
      <c r="E20" s="468"/>
      <c r="F20" s="364"/>
      <c r="G20" s="364"/>
      <c r="H20" s="364"/>
      <c r="I20" s="364"/>
      <c r="J20" s="453"/>
      <c r="K20" s="435"/>
      <c r="L20" s="452"/>
      <c r="M20" s="435"/>
      <c r="N20" s="452"/>
      <c r="O20" s="431"/>
      <c r="P20" s="453"/>
      <c r="Q20" s="435"/>
      <c r="R20" s="452"/>
      <c r="S20" s="435"/>
      <c r="T20" s="452"/>
      <c r="U20" s="431"/>
      <c r="V20" s="434"/>
      <c r="W20" s="435"/>
      <c r="X20" s="430"/>
      <c r="Y20" s="435"/>
      <c r="Z20" s="430"/>
      <c r="AA20" s="431"/>
      <c r="AB20" s="434"/>
      <c r="AC20" s="435"/>
      <c r="AD20" s="430"/>
      <c r="AE20" s="435"/>
      <c r="AF20" s="430"/>
      <c r="AG20" s="431"/>
      <c r="AH20" s="438"/>
      <c r="AI20" s="435"/>
      <c r="AJ20" s="439"/>
      <c r="AK20" s="435"/>
      <c r="AL20" s="439"/>
      <c r="AM20" s="431"/>
      <c r="AN20" s="230"/>
      <c r="AO20" s="457"/>
      <c r="AP20" s="364"/>
      <c r="AQ20" s="364"/>
      <c r="AR20" s="364"/>
      <c r="AS20" s="364"/>
      <c r="AT20" s="458"/>
      <c r="AU20" s="230"/>
      <c r="AV20" s="230"/>
      <c r="AW20" s="230"/>
      <c r="AX20" s="230"/>
      <c r="AY20" s="230"/>
      <c r="AZ20" s="230"/>
      <c r="BA20" s="230"/>
      <c r="BB20" s="230"/>
      <c r="BC20" s="230"/>
      <c r="BD20" s="230"/>
      <c r="BE20" s="230"/>
      <c r="BF20" s="230"/>
      <c r="BG20" s="230"/>
      <c r="BH20" s="230"/>
      <c r="BI20" s="230"/>
    </row>
    <row r="21" spans="1:61" ht="15.75" customHeight="1">
      <c r="A21" s="230"/>
      <c r="B21" s="477"/>
      <c r="C21" s="364"/>
      <c r="D21" s="473"/>
      <c r="E21" s="443"/>
      <c r="F21" s="469"/>
      <c r="G21" s="469"/>
      <c r="H21" s="469"/>
      <c r="I21" s="469"/>
      <c r="J21" s="443"/>
      <c r="K21" s="444"/>
      <c r="L21" s="445"/>
      <c r="M21" s="444"/>
      <c r="N21" s="445"/>
      <c r="O21" s="446"/>
      <c r="P21" s="443"/>
      <c r="Q21" s="444"/>
      <c r="R21" s="445"/>
      <c r="S21" s="444"/>
      <c r="T21" s="445"/>
      <c r="U21" s="446"/>
      <c r="V21" s="443"/>
      <c r="W21" s="444"/>
      <c r="X21" s="445"/>
      <c r="Y21" s="444"/>
      <c r="Z21" s="445"/>
      <c r="AA21" s="446"/>
      <c r="AB21" s="443"/>
      <c r="AC21" s="444"/>
      <c r="AD21" s="445"/>
      <c r="AE21" s="444"/>
      <c r="AF21" s="445"/>
      <c r="AG21" s="446"/>
      <c r="AH21" s="443"/>
      <c r="AI21" s="444"/>
      <c r="AJ21" s="445"/>
      <c r="AK21" s="444"/>
      <c r="AL21" s="445"/>
      <c r="AM21" s="446"/>
      <c r="AN21" s="230"/>
      <c r="AO21" s="459"/>
      <c r="AP21" s="460"/>
      <c r="AQ21" s="460"/>
      <c r="AR21" s="460"/>
      <c r="AS21" s="460"/>
      <c r="AT21" s="461"/>
      <c r="AU21" s="230"/>
      <c r="AV21" s="230"/>
      <c r="AW21" s="230"/>
      <c r="AX21" s="230"/>
      <c r="AY21" s="230"/>
      <c r="AZ21" s="230"/>
      <c r="BA21" s="230"/>
      <c r="BB21" s="230"/>
      <c r="BC21" s="230"/>
      <c r="BD21" s="230"/>
      <c r="BE21" s="230"/>
      <c r="BF21" s="230"/>
      <c r="BG21" s="230"/>
      <c r="BH21" s="230"/>
      <c r="BI21" s="230"/>
    </row>
    <row r="22" spans="1:61" ht="14.25" customHeight="1">
      <c r="A22" s="230"/>
      <c r="B22" s="477"/>
      <c r="C22" s="364"/>
      <c r="D22" s="473"/>
      <c r="E22" s="466" t="s">
        <v>184</v>
      </c>
      <c r="F22" s="467"/>
      <c r="G22" s="467"/>
      <c r="H22" s="467"/>
      <c r="I22" s="448"/>
      <c r="J22" s="449" t="s">
        <v>185</v>
      </c>
      <c r="K22" s="441"/>
      <c r="L22" s="447"/>
      <c r="M22" s="441"/>
      <c r="N22" s="447"/>
      <c r="O22" s="448"/>
      <c r="P22" s="449"/>
      <c r="Q22" s="441"/>
      <c r="R22" s="447"/>
      <c r="S22" s="441"/>
      <c r="T22" s="447"/>
      <c r="U22" s="448"/>
      <c r="V22" s="449" t="s">
        <v>186</v>
      </c>
      <c r="W22" s="441"/>
      <c r="X22" s="447" t="s">
        <v>187</v>
      </c>
      <c r="Y22" s="441"/>
      <c r="Z22" s="447"/>
      <c r="AA22" s="448"/>
      <c r="AB22" s="440"/>
      <c r="AC22" s="441"/>
      <c r="AD22" s="442"/>
      <c r="AE22" s="441"/>
      <c r="AF22" s="442"/>
      <c r="AG22" s="448"/>
      <c r="AH22" s="450"/>
      <c r="AI22" s="441"/>
      <c r="AJ22" s="451"/>
      <c r="AK22" s="441"/>
      <c r="AL22" s="451"/>
      <c r="AM22" s="448"/>
      <c r="AN22" s="230"/>
      <c r="AO22" s="464" t="s">
        <v>188</v>
      </c>
      <c r="AP22" s="455"/>
      <c r="AQ22" s="455"/>
      <c r="AR22" s="455"/>
      <c r="AS22" s="455"/>
      <c r="AT22" s="456"/>
      <c r="AU22" s="230"/>
      <c r="AV22" s="230"/>
      <c r="AW22" s="230"/>
      <c r="AX22" s="230"/>
      <c r="AY22" s="230"/>
      <c r="AZ22" s="230"/>
      <c r="BA22" s="230"/>
      <c r="BB22" s="230"/>
      <c r="BC22" s="230"/>
      <c r="BD22" s="230"/>
      <c r="BE22" s="230"/>
      <c r="BF22" s="230"/>
      <c r="BG22" s="230"/>
      <c r="BH22" s="230"/>
      <c r="BI22" s="230"/>
    </row>
    <row r="23" spans="1:61" ht="14.25" customHeight="1">
      <c r="A23" s="230"/>
      <c r="B23" s="477"/>
      <c r="C23" s="364"/>
      <c r="D23" s="473"/>
      <c r="E23" s="468"/>
      <c r="F23" s="364"/>
      <c r="G23" s="364"/>
      <c r="H23" s="364"/>
      <c r="I23" s="473"/>
      <c r="J23" s="436"/>
      <c r="K23" s="437"/>
      <c r="L23" s="432"/>
      <c r="M23" s="437"/>
      <c r="N23" s="432"/>
      <c r="O23" s="433"/>
      <c r="P23" s="436"/>
      <c r="Q23" s="437"/>
      <c r="R23" s="432"/>
      <c r="S23" s="437"/>
      <c r="T23" s="432"/>
      <c r="U23" s="433"/>
      <c r="V23" s="436"/>
      <c r="W23" s="437"/>
      <c r="X23" s="432"/>
      <c r="Y23" s="437"/>
      <c r="Z23" s="432"/>
      <c r="AA23" s="433"/>
      <c r="AB23" s="436"/>
      <c r="AC23" s="437"/>
      <c r="AD23" s="432"/>
      <c r="AE23" s="437"/>
      <c r="AF23" s="432"/>
      <c r="AG23" s="433"/>
      <c r="AH23" s="436"/>
      <c r="AI23" s="437"/>
      <c r="AJ23" s="432"/>
      <c r="AK23" s="437"/>
      <c r="AL23" s="432"/>
      <c r="AM23" s="433"/>
      <c r="AN23" s="230"/>
      <c r="AO23" s="457"/>
      <c r="AP23" s="364"/>
      <c r="AQ23" s="364"/>
      <c r="AR23" s="364"/>
      <c r="AS23" s="364"/>
      <c r="AT23" s="458"/>
      <c r="AU23" s="230"/>
      <c r="AV23" s="230"/>
      <c r="AW23" s="230"/>
      <c r="AX23" s="230"/>
      <c r="AY23" s="230"/>
      <c r="AZ23" s="230"/>
      <c r="BA23" s="230"/>
      <c r="BB23" s="230"/>
      <c r="BC23" s="230"/>
      <c r="BD23" s="230"/>
      <c r="BE23" s="230"/>
      <c r="BF23" s="230"/>
      <c r="BG23" s="230"/>
      <c r="BH23" s="230"/>
      <c r="BI23" s="230"/>
    </row>
    <row r="24" spans="1:61" ht="14.25" customHeight="1">
      <c r="A24" s="230"/>
      <c r="B24" s="477"/>
      <c r="C24" s="364"/>
      <c r="D24" s="473"/>
      <c r="E24" s="468"/>
      <c r="F24" s="364"/>
      <c r="G24" s="364"/>
      <c r="H24" s="364"/>
      <c r="I24" s="473"/>
      <c r="J24" s="453"/>
      <c r="K24" s="435"/>
      <c r="L24" s="452"/>
      <c r="M24" s="435"/>
      <c r="N24" s="452"/>
      <c r="O24" s="431"/>
      <c r="P24" s="453"/>
      <c r="Q24" s="435"/>
      <c r="R24" s="452"/>
      <c r="S24" s="435"/>
      <c r="T24" s="452"/>
      <c r="U24" s="431"/>
      <c r="V24" s="453"/>
      <c r="W24" s="435"/>
      <c r="X24" s="452"/>
      <c r="Y24" s="435"/>
      <c r="Z24" s="452"/>
      <c r="AA24" s="431"/>
      <c r="AB24" s="434"/>
      <c r="AC24" s="435"/>
      <c r="AD24" s="430"/>
      <c r="AE24" s="435"/>
      <c r="AF24" s="430"/>
      <c r="AG24" s="431"/>
      <c r="AH24" s="438"/>
      <c r="AI24" s="435"/>
      <c r="AJ24" s="439"/>
      <c r="AK24" s="435"/>
      <c r="AL24" s="439"/>
      <c r="AM24" s="431"/>
      <c r="AN24" s="230"/>
      <c r="AO24" s="457"/>
      <c r="AP24" s="364"/>
      <c r="AQ24" s="364"/>
      <c r="AR24" s="364"/>
      <c r="AS24" s="364"/>
      <c r="AT24" s="458"/>
      <c r="AU24" s="230"/>
      <c r="AV24" s="230"/>
      <c r="AW24" s="230"/>
      <c r="AX24" s="230"/>
      <c r="AY24" s="230"/>
      <c r="AZ24" s="230"/>
      <c r="BA24" s="230"/>
      <c r="BB24" s="230"/>
      <c r="BC24" s="230"/>
      <c r="BD24" s="230"/>
      <c r="BE24" s="230"/>
      <c r="BF24" s="230"/>
      <c r="BG24" s="230"/>
      <c r="BH24" s="230"/>
      <c r="BI24" s="230"/>
    </row>
    <row r="25" spans="1:61" ht="14.25" customHeight="1">
      <c r="A25" s="230"/>
      <c r="B25" s="477"/>
      <c r="C25" s="364"/>
      <c r="D25" s="473"/>
      <c r="E25" s="468"/>
      <c r="F25" s="364"/>
      <c r="G25" s="364"/>
      <c r="H25" s="364"/>
      <c r="I25" s="473"/>
      <c r="J25" s="436"/>
      <c r="K25" s="437"/>
      <c r="L25" s="432"/>
      <c r="M25" s="437"/>
      <c r="N25" s="432"/>
      <c r="O25" s="433"/>
      <c r="P25" s="436"/>
      <c r="Q25" s="437"/>
      <c r="R25" s="432"/>
      <c r="S25" s="437"/>
      <c r="T25" s="432"/>
      <c r="U25" s="433"/>
      <c r="V25" s="436"/>
      <c r="W25" s="437"/>
      <c r="X25" s="432"/>
      <c r="Y25" s="437"/>
      <c r="Z25" s="432"/>
      <c r="AA25" s="433"/>
      <c r="AB25" s="436"/>
      <c r="AC25" s="437"/>
      <c r="AD25" s="432"/>
      <c r="AE25" s="437"/>
      <c r="AF25" s="432"/>
      <c r="AG25" s="433"/>
      <c r="AH25" s="436"/>
      <c r="AI25" s="437"/>
      <c r="AJ25" s="432"/>
      <c r="AK25" s="437"/>
      <c r="AL25" s="432"/>
      <c r="AM25" s="433"/>
      <c r="AN25" s="230"/>
      <c r="AO25" s="457"/>
      <c r="AP25" s="364"/>
      <c r="AQ25" s="364"/>
      <c r="AR25" s="364"/>
      <c r="AS25" s="364"/>
      <c r="AT25" s="458"/>
      <c r="AU25" s="230"/>
      <c r="AV25" s="230"/>
      <c r="AW25" s="230"/>
      <c r="AX25" s="230"/>
      <c r="AY25" s="230"/>
      <c r="AZ25" s="230"/>
      <c r="BA25" s="230"/>
      <c r="BB25" s="230"/>
      <c r="BC25" s="230"/>
      <c r="BD25" s="230"/>
      <c r="BE25" s="230"/>
      <c r="BF25" s="230"/>
      <c r="BG25" s="230"/>
      <c r="BH25" s="230"/>
      <c r="BI25" s="230"/>
    </row>
    <row r="26" spans="1:61" ht="14.25" customHeight="1">
      <c r="A26" s="230"/>
      <c r="B26" s="477"/>
      <c r="C26" s="364"/>
      <c r="D26" s="473"/>
      <c r="E26" s="468"/>
      <c r="F26" s="364"/>
      <c r="G26" s="364"/>
      <c r="H26" s="364"/>
      <c r="I26" s="473"/>
      <c r="J26" s="453"/>
      <c r="K26" s="435"/>
      <c r="L26" s="452"/>
      <c r="M26" s="435"/>
      <c r="N26" s="452"/>
      <c r="O26" s="431"/>
      <c r="P26" s="453"/>
      <c r="Q26" s="435"/>
      <c r="R26" s="452"/>
      <c r="S26" s="435"/>
      <c r="T26" s="452"/>
      <c r="U26" s="431"/>
      <c r="V26" s="453"/>
      <c r="W26" s="435"/>
      <c r="X26" s="452"/>
      <c r="Y26" s="435"/>
      <c r="Z26" s="452"/>
      <c r="AA26" s="431"/>
      <c r="AB26" s="434"/>
      <c r="AC26" s="435"/>
      <c r="AD26" s="430"/>
      <c r="AE26" s="435"/>
      <c r="AF26" s="430"/>
      <c r="AG26" s="431"/>
      <c r="AH26" s="438"/>
      <c r="AI26" s="435"/>
      <c r="AJ26" s="439"/>
      <c r="AK26" s="435"/>
      <c r="AL26" s="439"/>
      <c r="AM26" s="431"/>
      <c r="AN26" s="230"/>
      <c r="AO26" s="457"/>
      <c r="AP26" s="364"/>
      <c r="AQ26" s="364"/>
      <c r="AR26" s="364"/>
      <c r="AS26" s="364"/>
      <c r="AT26" s="458"/>
      <c r="AU26" s="230"/>
      <c r="AV26" s="230"/>
      <c r="AW26" s="230"/>
      <c r="AX26" s="230"/>
      <c r="AY26" s="230"/>
      <c r="AZ26" s="230"/>
      <c r="BA26" s="230"/>
      <c r="BB26" s="230"/>
      <c r="BC26" s="230"/>
      <c r="BD26" s="230"/>
      <c r="BE26" s="230"/>
      <c r="BF26" s="230"/>
      <c r="BG26" s="230"/>
      <c r="BH26" s="230"/>
      <c r="BI26" s="230"/>
    </row>
    <row r="27" spans="1:61" ht="14.25" customHeight="1">
      <c r="A27" s="230"/>
      <c r="B27" s="477"/>
      <c r="C27" s="364"/>
      <c r="D27" s="473"/>
      <c r="E27" s="468"/>
      <c r="F27" s="364"/>
      <c r="G27" s="364"/>
      <c r="H27" s="364"/>
      <c r="I27" s="473"/>
      <c r="J27" s="436"/>
      <c r="K27" s="437"/>
      <c r="L27" s="432"/>
      <c r="M27" s="437"/>
      <c r="N27" s="432"/>
      <c r="O27" s="433"/>
      <c r="P27" s="436"/>
      <c r="Q27" s="437"/>
      <c r="R27" s="432"/>
      <c r="S27" s="437"/>
      <c r="T27" s="432"/>
      <c r="U27" s="433"/>
      <c r="V27" s="436"/>
      <c r="W27" s="437"/>
      <c r="X27" s="432"/>
      <c r="Y27" s="437"/>
      <c r="Z27" s="432"/>
      <c r="AA27" s="433"/>
      <c r="AB27" s="436"/>
      <c r="AC27" s="437"/>
      <c r="AD27" s="432"/>
      <c r="AE27" s="437"/>
      <c r="AF27" s="432"/>
      <c r="AG27" s="433"/>
      <c r="AH27" s="436"/>
      <c r="AI27" s="437"/>
      <c r="AJ27" s="432"/>
      <c r="AK27" s="437"/>
      <c r="AL27" s="432"/>
      <c r="AM27" s="433"/>
      <c r="AN27" s="230"/>
      <c r="AO27" s="457"/>
      <c r="AP27" s="364"/>
      <c r="AQ27" s="364"/>
      <c r="AR27" s="364"/>
      <c r="AS27" s="364"/>
      <c r="AT27" s="458"/>
      <c r="AU27" s="230"/>
      <c r="AV27" s="230"/>
      <c r="AW27" s="230"/>
      <c r="AX27" s="230"/>
      <c r="AY27" s="230"/>
      <c r="AZ27" s="230"/>
      <c r="BA27" s="230"/>
      <c r="BB27" s="230"/>
      <c r="BC27" s="230"/>
      <c r="BD27" s="230"/>
      <c r="BE27" s="230"/>
      <c r="BF27" s="230"/>
      <c r="BG27" s="230"/>
      <c r="BH27" s="230"/>
      <c r="BI27" s="230"/>
    </row>
    <row r="28" spans="1:61" ht="14.25" customHeight="1">
      <c r="A28" s="230"/>
      <c r="B28" s="477"/>
      <c r="C28" s="364"/>
      <c r="D28" s="473"/>
      <c r="E28" s="468"/>
      <c r="F28" s="364"/>
      <c r="G28" s="364"/>
      <c r="H28" s="364"/>
      <c r="I28" s="473"/>
      <c r="J28" s="453"/>
      <c r="K28" s="435"/>
      <c r="L28" s="452"/>
      <c r="M28" s="435"/>
      <c r="N28" s="452"/>
      <c r="O28" s="431"/>
      <c r="P28" s="453"/>
      <c r="Q28" s="435"/>
      <c r="R28" s="452"/>
      <c r="S28" s="435"/>
      <c r="T28" s="452"/>
      <c r="U28" s="431"/>
      <c r="V28" s="453"/>
      <c r="W28" s="435"/>
      <c r="X28" s="452"/>
      <c r="Y28" s="435"/>
      <c r="Z28" s="452"/>
      <c r="AA28" s="431"/>
      <c r="AB28" s="434"/>
      <c r="AC28" s="435"/>
      <c r="AD28" s="430"/>
      <c r="AE28" s="435"/>
      <c r="AF28" s="430"/>
      <c r="AG28" s="431"/>
      <c r="AH28" s="438"/>
      <c r="AI28" s="435"/>
      <c r="AJ28" s="439"/>
      <c r="AK28" s="435"/>
      <c r="AL28" s="439"/>
      <c r="AM28" s="431"/>
      <c r="AN28" s="230"/>
      <c r="AO28" s="457"/>
      <c r="AP28" s="364"/>
      <c r="AQ28" s="364"/>
      <c r="AR28" s="364"/>
      <c r="AS28" s="364"/>
      <c r="AT28" s="458"/>
      <c r="AU28" s="230"/>
      <c r="AV28" s="230"/>
      <c r="AW28" s="230"/>
      <c r="AX28" s="230"/>
      <c r="AY28" s="230"/>
      <c r="AZ28" s="230"/>
      <c r="BA28" s="230"/>
      <c r="BB28" s="230"/>
      <c r="BC28" s="230"/>
      <c r="BD28" s="230"/>
      <c r="BE28" s="230"/>
      <c r="BF28" s="230"/>
      <c r="BG28" s="230"/>
      <c r="BH28" s="230"/>
      <c r="BI28" s="230"/>
    </row>
    <row r="29" spans="1:61" ht="14.25" customHeight="1">
      <c r="A29" s="230"/>
      <c r="B29" s="477"/>
      <c r="C29" s="364"/>
      <c r="D29" s="473"/>
      <c r="E29" s="443"/>
      <c r="F29" s="469"/>
      <c r="G29" s="469"/>
      <c r="H29" s="469"/>
      <c r="I29" s="446"/>
      <c r="J29" s="436"/>
      <c r="K29" s="437"/>
      <c r="L29" s="432"/>
      <c r="M29" s="437"/>
      <c r="N29" s="432"/>
      <c r="O29" s="433"/>
      <c r="P29" s="443"/>
      <c r="Q29" s="444"/>
      <c r="R29" s="445"/>
      <c r="S29" s="444"/>
      <c r="T29" s="445"/>
      <c r="U29" s="446"/>
      <c r="V29" s="443"/>
      <c r="W29" s="444"/>
      <c r="X29" s="445"/>
      <c r="Y29" s="444"/>
      <c r="Z29" s="445"/>
      <c r="AA29" s="446"/>
      <c r="AB29" s="443"/>
      <c r="AC29" s="444"/>
      <c r="AD29" s="445"/>
      <c r="AE29" s="444"/>
      <c r="AF29" s="445"/>
      <c r="AG29" s="446"/>
      <c r="AH29" s="443"/>
      <c r="AI29" s="444"/>
      <c r="AJ29" s="445"/>
      <c r="AK29" s="444"/>
      <c r="AL29" s="445"/>
      <c r="AM29" s="446"/>
      <c r="AN29" s="230"/>
      <c r="AO29" s="459"/>
      <c r="AP29" s="460"/>
      <c r="AQ29" s="460"/>
      <c r="AR29" s="460"/>
      <c r="AS29" s="460"/>
      <c r="AT29" s="461"/>
      <c r="AU29" s="230"/>
      <c r="AV29" s="230"/>
      <c r="AW29" s="230"/>
      <c r="AX29" s="230"/>
      <c r="AY29" s="230"/>
      <c r="AZ29" s="230"/>
      <c r="BA29" s="230"/>
      <c r="BB29" s="230"/>
      <c r="BC29" s="230"/>
      <c r="BD29" s="230"/>
      <c r="BE29" s="230"/>
      <c r="BF29" s="230"/>
      <c r="BG29" s="230"/>
      <c r="BH29" s="230"/>
      <c r="BI29" s="230"/>
    </row>
    <row r="30" spans="1:61" ht="14.25" customHeight="1">
      <c r="A30" s="230"/>
      <c r="B30" s="477"/>
      <c r="C30" s="364"/>
      <c r="D30" s="473"/>
      <c r="E30" s="466" t="s">
        <v>189</v>
      </c>
      <c r="F30" s="467"/>
      <c r="G30" s="467"/>
      <c r="H30" s="467"/>
      <c r="I30" s="467"/>
      <c r="J30" s="470"/>
      <c r="K30" s="441"/>
      <c r="L30" s="472"/>
      <c r="M30" s="441"/>
      <c r="N30" s="472"/>
      <c r="O30" s="448"/>
      <c r="P30" s="447"/>
      <c r="Q30" s="441"/>
      <c r="R30" s="447"/>
      <c r="S30" s="441"/>
      <c r="T30" s="447"/>
      <c r="U30" s="448"/>
      <c r="V30" s="449" t="s">
        <v>190</v>
      </c>
      <c r="W30" s="441"/>
      <c r="X30" s="447"/>
      <c r="Y30" s="441"/>
      <c r="Z30" s="447"/>
      <c r="AA30" s="448"/>
      <c r="AB30" s="440"/>
      <c r="AC30" s="441"/>
      <c r="AD30" s="442"/>
      <c r="AE30" s="441"/>
      <c r="AF30" s="442"/>
      <c r="AG30" s="448"/>
      <c r="AH30" s="450"/>
      <c r="AI30" s="441"/>
      <c r="AJ30" s="451"/>
      <c r="AK30" s="441"/>
      <c r="AL30" s="451"/>
      <c r="AM30" s="448"/>
      <c r="AN30" s="230"/>
      <c r="AO30" s="454" t="s">
        <v>191</v>
      </c>
      <c r="AP30" s="455"/>
      <c r="AQ30" s="455"/>
      <c r="AR30" s="455"/>
      <c r="AS30" s="455"/>
      <c r="AT30" s="456"/>
      <c r="AU30" s="230"/>
      <c r="AV30" s="230"/>
      <c r="AW30" s="230"/>
      <c r="AX30" s="230"/>
      <c r="AY30" s="230"/>
      <c r="AZ30" s="230"/>
      <c r="BA30" s="230"/>
      <c r="BB30" s="230"/>
      <c r="BC30" s="230"/>
      <c r="BD30" s="230"/>
      <c r="BE30" s="230"/>
      <c r="BF30" s="230"/>
      <c r="BG30" s="230"/>
      <c r="BH30" s="230"/>
      <c r="BI30" s="230"/>
    </row>
    <row r="31" spans="1:61" ht="14.25" customHeight="1">
      <c r="A31" s="230"/>
      <c r="B31" s="477"/>
      <c r="C31" s="364"/>
      <c r="D31" s="473"/>
      <c r="E31" s="468"/>
      <c r="F31" s="364"/>
      <c r="G31" s="364"/>
      <c r="H31" s="364"/>
      <c r="I31" s="364"/>
      <c r="J31" s="436"/>
      <c r="K31" s="437"/>
      <c r="L31" s="432"/>
      <c r="M31" s="437"/>
      <c r="N31" s="432"/>
      <c r="O31" s="433"/>
      <c r="P31" s="432"/>
      <c r="Q31" s="437"/>
      <c r="R31" s="432"/>
      <c r="S31" s="437"/>
      <c r="T31" s="432"/>
      <c r="U31" s="433"/>
      <c r="V31" s="436"/>
      <c r="W31" s="437"/>
      <c r="X31" s="432"/>
      <c r="Y31" s="437"/>
      <c r="Z31" s="432"/>
      <c r="AA31" s="433"/>
      <c r="AB31" s="436"/>
      <c r="AC31" s="437"/>
      <c r="AD31" s="432"/>
      <c r="AE31" s="437"/>
      <c r="AF31" s="432"/>
      <c r="AG31" s="433"/>
      <c r="AH31" s="436"/>
      <c r="AI31" s="437"/>
      <c r="AJ31" s="432"/>
      <c r="AK31" s="437"/>
      <c r="AL31" s="432"/>
      <c r="AM31" s="433"/>
      <c r="AN31" s="230"/>
      <c r="AO31" s="457"/>
      <c r="AP31" s="364"/>
      <c r="AQ31" s="364"/>
      <c r="AR31" s="364"/>
      <c r="AS31" s="364"/>
      <c r="AT31" s="458"/>
      <c r="AU31" s="230"/>
      <c r="AV31" s="230"/>
      <c r="AW31" s="230"/>
      <c r="AX31" s="230"/>
      <c r="AY31" s="230"/>
      <c r="AZ31" s="230"/>
      <c r="BA31" s="230"/>
      <c r="BB31" s="230"/>
      <c r="BC31" s="230"/>
      <c r="BD31" s="230"/>
      <c r="BE31" s="230"/>
      <c r="BF31" s="230"/>
      <c r="BG31" s="230"/>
      <c r="BH31" s="230"/>
      <c r="BI31" s="230"/>
    </row>
    <row r="32" spans="1:61" ht="14.25" customHeight="1">
      <c r="A32" s="230"/>
      <c r="B32" s="477"/>
      <c r="C32" s="364"/>
      <c r="D32" s="473"/>
      <c r="E32" s="468"/>
      <c r="F32" s="364"/>
      <c r="G32" s="364"/>
      <c r="H32" s="364"/>
      <c r="I32" s="364"/>
      <c r="J32" s="471"/>
      <c r="K32" s="435"/>
      <c r="L32" s="465" t="s">
        <v>192</v>
      </c>
      <c r="M32" s="435"/>
      <c r="N32" s="465"/>
      <c r="O32" s="431"/>
      <c r="P32" s="452"/>
      <c r="Q32" s="435"/>
      <c r="R32" s="452"/>
      <c r="S32" s="435"/>
      <c r="T32" s="452"/>
      <c r="U32" s="431"/>
      <c r="V32" s="453"/>
      <c r="W32" s="435"/>
      <c r="X32" s="452" t="s">
        <v>193</v>
      </c>
      <c r="Y32" s="435"/>
      <c r="Z32" s="452"/>
      <c r="AA32" s="431"/>
      <c r="AB32" s="434"/>
      <c r="AC32" s="435"/>
      <c r="AD32" s="430"/>
      <c r="AE32" s="435"/>
      <c r="AF32" s="430"/>
      <c r="AG32" s="431"/>
      <c r="AH32" s="438"/>
      <c r="AI32" s="435"/>
      <c r="AJ32" s="439"/>
      <c r="AK32" s="435"/>
      <c r="AL32" s="439"/>
      <c r="AM32" s="431"/>
      <c r="AN32" s="230"/>
      <c r="AO32" s="457"/>
      <c r="AP32" s="364"/>
      <c r="AQ32" s="364"/>
      <c r="AR32" s="364"/>
      <c r="AS32" s="364"/>
      <c r="AT32" s="458"/>
      <c r="AU32" s="230"/>
      <c r="AV32" s="230"/>
      <c r="AW32" s="230"/>
      <c r="AX32" s="230"/>
      <c r="AY32" s="230"/>
      <c r="AZ32" s="230"/>
      <c r="BA32" s="230"/>
      <c r="BB32" s="230"/>
      <c r="BC32" s="230"/>
      <c r="BD32" s="230"/>
      <c r="BE32" s="230"/>
      <c r="BF32" s="230"/>
      <c r="BG32" s="230"/>
      <c r="BH32" s="230"/>
      <c r="BI32" s="230"/>
    </row>
    <row r="33" spans="1:61" ht="14.25" customHeight="1">
      <c r="A33" s="230"/>
      <c r="B33" s="477"/>
      <c r="C33" s="364"/>
      <c r="D33" s="473"/>
      <c r="E33" s="468"/>
      <c r="F33" s="364"/>
      <c r="G33" s="364"/>
      <c r="H33" s="364"/>
      <c r="I33" s="364"/>
      <c r="J33" s="436"/>
      <c r="K33" s="437"/>
      <c r="L33" s="432"/>
      <c r="M33" s="437"/>
      <c r="N33" s="432"/>
      <c r="O33" s="433"/>
      <c r="P33" s="432"/>
      <c r="Q33" s="437"/>
      <c r="R33" s="432"/>
      <c r="S33" s="437"/>
      <c r="T33" s="432"/>
      <c r="U33" s="433"/>
      <c r="V33" s="436"/>
      <c r="W33" s="437"/>
      <c r="X33" s="432"/>
      <c r="Y33" s="437"/>
      <c r="Z33" s="432"/>
      <c r="AA33" s="433"/>
      <c r="AB33" s="436"/>
      <c r="AC33" s="437"/>
      <c r="AD33" s="432"/>
      <c r="AE33" s="437"/>
      <c r="AF33" s="432"/>
      <c r="AG33" s="433"/>
      <c r="AH33" s="436"/>
      <c r="AI33" s="437"/>
      <c r="AJ33" s="432"/>
      <c r="AK33" s="437"/>
      <c r="AL33" s="432"/>
      <c r="AM33" s="433"/>
      <c r="AN33" s="230"/>
      <c r="AO33" s="457"/>
      <c r="AP33" s="364"/>
      <c r="AQ33" s="364"/>
      <c r="AR33" s="364"/>
      <c r="AS33" s="364"/>
      <c r="AT33" s="458"/>
      <c r="AU33" s="230"/>
      <c r="AV33" s="230"/>
      <c r="AW33" s="230"/>
      <c r="AX33" s="230"/>
      <c r="AY33" s="230"/>
      <c r="AZ33" s="230"/>
      <c r="BA33" s="230"/>
      <c r="BB33" s="230"/>
      <c r="BC33" s="230"/>
      <c r="BD33" s="230"/>
      <c r="BE33" s="230"/>
      <c r="BF33" s="230"/>
      <c r="BG33" s="230"/>
      <c r="BH33" s="230"/>
      <c r="BI33" s="230"/>
    </row>
    <row r="34" spans="1:61" ht="14.25" customHeight="1">
      <c r="A34" s="230"/>
      <c r="B34" s="477"/>
      <c r="C34" s="364"/>
      <c r="D34" s="473"/>
      <c r="E34" s="468"/>
      <c r="F34" s="364"/>
      <c r="G34" s="364"/>
      <c r="H34" s="364"/>
      <c r="I34" s="364"/>
      <c r="J34" s="471" t="s">
        <v>194</v>
      </c>
      <c r="K34" s="435"/>
      <c r="L34" s="465"/>
      <c r="M34" s="435"/>
      <c r="N34" s="465" t="s">
        <v>195</v>
      </c>
      <c r="O34" s="431"/>
      <c r="P34" s="452"/>
      <c r="Q34" s="435"/>
      <c r="R34" s="452"/>
      <c r="S34" s="435"/>
      <c r="T34" s="452"/>
      <c r="U34" s="431"/>
      <c r="V34" s="453" t="s">
        <v>196</v>
      </c>
      <c r="W34" s="435"/>
      <c r="X34" s="452" t="s">
        <v>197</v>
      </c>
      <c r="Y34" s="435"/>
      <c r="Z34" s="452"/>
      <c r="AA34" s="431"/>
      <c r="AB34" s="434"/>
      <c r="AC34" s="435"/>
      <c r="AD34" s="430"/>
      <c r="AE34" s="435"/>
      <c r="AF34" s="430"/>
      <c r="AG34" s="431"/>
      <c r="AH34" s="438"/>
      <c r="AI34" s="435"/>
      <c r="AJ34" s="439"/>
      <c r="AK34" s="435"/>
      <c r="AL34" s="439"/>
      <c r="AM34" s="431"/>
      <c r="AN34" s="230"/>
      <c r="AO34" s="457"/>
      <c r="AP34" s="364"/>
      <c r="AQ34" s="364"/>
      <c r="AR34" s="364"/>
      <c r="AS34" s="364"/>
      <c r="AT34" s="458"/>
      <c r="AU34" s="230"/>
      <c r="AV34" s="230"/>
      <c r="AW34" s="230"/>
      <c r="AX34" s="230"/>
      <c r="AY34" s="230"/>
      <c r="AZ34" s="230"/>
      <c r="BA34" s="230"/>
      <c r="BB34" s="230"/>
      <c r="BC34" s="230"/>
      <c r="BD34" s="230"/>
      <c r="BE34" s="230"/>
      <c r="BF34" s="230"/>
      <c r="BG34" s="230"/>
      <c r="BH34" s="230"/>
      <c r="BI34" s="230"/>
    </row>
    <row r="35" spans="1:61" ht="14.25" customHeight="1">
      <c r="A35" s="230"/>
      <c r="B35" s="477"/>
      <c r="C35" s="364"/>
      <c r="D35" s="473"/>
      <c r="E35" s="468"/>
      <c r="F35" s="364"/>
      <c r="G35" s="364"/>
      <c r="H35" s="364"/>
      <c r="I35" s="364"/>
      <c r="J35" s="436"/>
      <c r="K35" s="437"/>
      <c r="L35" s="432"/>
      <c r="M35" s="437"/>
      <c r="N35" s="432"/>
      <c r="O35" s="433"/>
      <c r="P35" s="432"/>
      <c r="Q35" s="437"/>
      <c r="R35" s="432"/>
      <c r="S35" s="437"/>
      <c r="T35" s="432"/>
      <c r="U35" s="433"/>
      <c r="V35" s="436"/>
      <c r="W35" s="437"/>
      <c r="X35" s="432"/>
      <c r="Y35" s="437"/>
      <c r="Z35" s="432"/>
      <c r="AA35" s="433"/>
      <c r="AB35" s="436"/>
      <c r="AC35" s="437"/>
      <c r="AD35" s="432"/>
      <c r="AE35" s="437"/>
      <c r="AF35" s="432"/>
      <c r="AG35" s="433"/>
      <c r="AH35" s="436"/>
      <c r="AI35" s="437"/>
      <c r="AJ35" s="432"/>
      <c r="AK35" s="437"/>
      <c r="AL35" s="432"/>
      <c r="AM35" s="433"/>
      <c r="AN35" s="230"/>
      <c r="AO35" s="457"/>
      <c r="AP35" s="364"/>
      <c r="AQ35" s="364"/>
      <c r="AR35" s="364"/>
      <c r="AS35" s="364"/>
      <c r="AT35" s="458"/>
      <c r="AU35" s="230"/>
      <c r="AV35" s="230"/>
      <c r="AW35" s="230"/>
      <c r="AX35" s="230"/>
      <c r="AY35" s="230"/>
      <c r="AZ35" s="230"/>
      <c r="BA35" s="230"/>
      <c r="BB35" s="230"/>
      <c r="BC35" s="230"/>
      <c r="BD35" s="230"/>
      <c r="BE35" s="230"/>
      <c r="BF35" s="230"/>
      <c r="BG35" s="230"/>
      <c r="BH35" s="230"/>
      <c r="BI35" s="230"/>
    </row>
    <row r="36" spans="1:61" ht="14.25" customHeight="1">
      <c r="A36" s="230"/>
      <c r="B36" s="477"/>
      <c r="C36" s="364"/>
      <c r="D36" s="473"/>
      <c r="E36" s="468"/>
      <c r="F36" s="364"/>
      <c r="G36" s="364"/>
      <c r="H36" s="364"/>
      <c r="I36" s="364"/>
      <c r="J36" s="471"/>
      <c r="K36" s="435"/>
      <c r="L36" s="465"/>
      <c r="M36" s="435"/>
      <c r="N36" s="465"/>
      <c r="O36" s="431"/>
      <c r="P36" s="452"/>
      <c r="Q36" s="435"/>
      <c r="R36" s="452"/>
      <c r="S36" s="435"/>
      <c r="T36" s="452"/>
      <c r="U36" s="431"/>
      <c r="V36" s="453"/>
      <c r="W36" s="435"/>
      <c r="X36" s="452"/>
      <c r="Y36" s="435"/>
      <c r="Z36" s="452"/>
      <c r="AA36" s="431"/>
      <c r="AB36" s="434"/>
      <c r="AC36" s="435"/>
      <c r="AD36" s="430"/>
      <c r="AE36" s="435"/>
      <c r="AF36" s="430"/>
      <c r="AG36" s="431"/>
      <c r="AH36" s="438"/>
      <c r="AI36" s="435"/>
      <c r="AJ36" s="439"/>
      <c r="AK36" s="435"/>
      <c r="AL36" s="439"/>
      <c r="AM36" s="431"/>
      <c r="AN36" s="230"/>
      <c r="AO36" s="457"/>
      <c r="AP36" s="364"/>
      <c r="AQ36" s="364"/>
      <c r="AR36" s="364"/>
      <c r="AS36" s="364"/>
      <c r="AT36" s="458"/>
      <c r="AU36" s="230"/>
      <c r="AV36" s="230"/>
      <c r="AW36" s="230"/>
      <c r="AX36" s="230"/>
      <c r="AY36" s="230"/>
      <c r="AZ36" s="230"/>
      <c r="BA36" s="230"/>
      <c r="BB36" s="230"/>
      <c r="BC36" s="230"/>
      <c r="BD36" s="230"/>
      <c r="BE36" s="230"/>
      <c r="BF36" s="230"/>
      <c r="BG36" s="230"/>
      <c r="BH36" s="230"/>
      <c r="BI36" s="230"/>
    </row>
    <row r="37" spans="1:61" ht="14.25" customHeight="1">
      <c r="A37" s="230"/>
      <c r="B37" s="477"/>
      <c r="C37" s="364"/>
      <c r="D37" s="473"/>
      <c r="E37" s="443"/>
      <c r="F37" s="469"/>
      <c r="G37" s="469"/>
      <c r="H37" s="469"/>
      <c r="I37" s="469"/>
      <c r="J37" s="443"/>
      <c r="K37" s="444"/>
      <c r="L37" s="445"/>
      <c r="M37" s="444"/>
      <c r="N37" s="445"/>
      <c r="O37" s="446"/>
      <c r="P37" s="445"/>
      <c r="Q37" s="444"/>
      <c r="R37" s="445"/>
      <c r="S37" s="444"/>
      <c r="T37" s="445"/>
      <c r="U37" s="446"/>
      <c r="V37" s="443"/>
      <c r="W37" s="444"/>
      <c r="X37" s="445"/>
      <c r="Y37" s="444"/>
      <c r="Z37" s="445"/>
      <c r="AA37" s="446"/>
      <c r="AB37" s="443"/>
      <c r="AC37" s="444"/>
      <c r="AD37" s="445"/>
      <c r="AE37" s="444"/>
      <c r="AF37" s="445"/>
      <c r="AG37" s="446"/>
      <c r="AH37" s="443"/>
      <c r="AI37" s="444"/>
      <c r="AJ37" s="445"/>
      <c r="AK37" s="444"/>
      <c r="AL37" s="445"/>
      <c r="AM37" s="446"/>
      <c r="AN37" s="230"/>
      <c r="AO37" s="459"/>
      <c r="AP37" s="460"/>
      <c r="AQ37" s="460"/>
      <c r="AR37" s="460"/>
      <c r="AS37" s="460"/>
      <c r="AT37" s="461"/>
      <c r="AU37" s="230"/>
      <c r="AV37" s="230"/>
      <c r="AW37" s="230"/>
      <c r="AX37" s="230"/>
      <c r="AY37" s="230"/>
      <c r="AZ37" s="230"/>
      <c r="BA37" s="230"/>
      <c r="BB37" s="230"/>
      <c r="BC37" s="230"/>
      <c r="BD37" s="230"/>
      <c r="BE37" s="230"/>
      <c r="BF37" s="230"/>
      <c r="BG37" s="230"/>
      <c r="BH37" s="230"/>
      <c r="BI37" s="230"/>
    </row>
    <row r="38" spans="1:61" ht="14.25" customHeight="1">
      <c r="A38" s="230"/>
      <c r="B38" s="477"/>
      <c r="C38" s="364"/>
      <c r="D38" s="473"/>
      <c r="E38" s="466" t="s">
        <v>198</v>
      </c>
      <c r="F38" s="467"/>
      <c r="G38" s="467"/>
      <c r="H38" s="467"/>
      <c r="I38" s="448"/>
      <c r="J38" s="470"/>
      <c r="K38" s="441"/>
      <c r="L38" s="472"/>
      <c r="M38" s="441"/>
      <c r="N38" s="472"/>
      <c r="O38" s="448"/>
      <c r="P38" s="470"/>
      <c r="Q38" s="441"/>
      <c r="R38" s="472"/>
      <c r="S38" s="441"/>
      <c r="T38" s="472"/>
      <c r="U38" s="448"/>
      <c r="V38" s="449"/>
      <c r="W38" s="441"/>
      <c r="X38" s="447"/>
      <c r="Y38" s="441"/>
      <c r="Z38" s="447"/>
      <c r="AA38" s="448"/>
      <c r="AB38" s="440"/>
      <c r="AC38" s="441"/>
      <c r="AD38" s="442"/>
      <c r="AE38" s="441"/>
      <c r="AF38" s="442"/>
      <c r="AG38" s="448"/>
      <c r="AH38" s="450"/>
      <c r="AI38" s="441"/>
      <c r="AJ38" s="451"/>
      <c r="AK38" s="441"/>
      <c r="AL38" s="451"/>
      <c r="AM38" s="448"/>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row>
    <row r="39" spans="1:61" ht="14.25" customHeight="1">
      <c r="A39" s="230"/>
      <c r="B39" s="477"/>
      <c r="C39" s="364"/>
      <c r="D39" s="473"/>
      <c r="E39" s="468"/>
      <c r="F39" s="364"/>
      <c r="G39" s="364"/>
      <c r="H39" s="364"/>
      <c r="I39" s="473"/>
      <c r="J39" s="436"/>
      <c r="K39" s="437"/>
      <c r="L39" s="432"/>
      <c r="M39" s="437"/>
      <c r="N39" s="432"/>
      <c r="O39" s="433"/>
      <c r="P39" s="436"/>
      <c r="Q39" s="437"/>
      <c r="R39" s="432"/>
      <c r="S39" s="437"/>
      <c r="T39" s="432"/>
      <c r="U39" s="433"/>
      <c r="V39" s="436"/>
      <c r="W39" s="437"/>
      <c r="X39" s="432"/>
      <c r="Y39" s="437"/>
      <c r="Z39" s="432"/>
      <c r="AA39" s="433"/>
      <c r="AB39" s="436"/>
      <c r="AC39" s="437"/>
      <c r="AD39" s="432"/>
      <c r="AE39" s="437"/>
      <c r="AF39" s="432"/>
      <c r="AG39" s="433"/>
      <c r="AH39" s="436"/>
      <c r="AI39" s="437"/>
      <c r="AJ39" s="432"/>
      <c r="AK39" s="437"/>
      <c r="AL39" s="432"/>
      <c r="AM39" s="433"/>
      <c r="AN39" s="230"/>
      <c r="AO39" s="230"/>
      <c r="AP39" s="230"/>
      <c r="AQ39" s="230"/>
      <c r="AR39" s="230"/>
      <c r="AS39" s="230"/>
      <c r="AT39" s="230"/>
      <c r="AU39" s="230"/>
      <c r="AV39" s="230"/>
      <c r="AW39" s="230"/>
      <c r="AX39" s="230"/>
      <c r="AY39" s="230"/>
      <c r="AZ39" s="230"/>
      <c r="BA39" s="230"/>
      <c r="BB39" s="230"/>
      <c r="BC39" s="230"/>
      <c r="BD39" s="230"/>
      <c r="BE39" s="230"/>
      <c r="BF39" s="230"/>
      <c r="BG39" s="230"/>
      <c r="BH39" s="230"/>
      <c r="BI39" s="230"/>
    </row>
    <row r="40" spans="1:61" ht="14.25" customHeight="1">
      <c r="A40" s="230"/>
      <c r="B40" s="477"/>
      <c r="C40" s="364"/>
      <c r="D40" s="473"/>
      <c r="E40" s="468"/>
      <c r="F40" s="364"/>
      <c r="G40" s="364"/>
      <c r="H40" s="364"/>
      <c r="I40" s="473"/>
      <c r="J40" s="471"/>
      <c r="K40" s="435"/>
      <c r="L40" s="465"/>
      <c r="M40" s="435"/>
      <c r="N40" s="465"/>
      <c r="O40" s="431"/>
      <c r="P40" s="471"/>
      <c r="Q40" s="435"/>
      <c r="R40" s="465"/>
      <c r="S40" s="435"/>
      <c r="T40" s="465"/>
      <c r="U40" s="431"/>
      <c r="V40" s="453"/>
      <c r="W40" s="435"/>
      <c r="X40" s="452"/>
      <c r="Y40" s="435"/>
      <c r="Z40" s="452"/>
      <c r="AA40" s="431"/>
      <c r="AB40" s="434"/>
      <c r="AC40" s="435"/>
      <c r="AD40" s="430"/>
      <c r="AE40" s="435"/>
      <c r="AF40" s="430"/>
      <c r="AG40" s="431"/>
      <c r="AH40" s="438"/>
      <c r="AI40" s="435"/>
      <c r="AJ40" s="439"/>
      <c r="AK40" s="435"/>
      <c r="AL40" s="439"/>
      <c r="AM40" s="431"/>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row>
    <row r="41" spans="1:61" ht="14.25" customHeight="1">
      <c r="A41" s="230"/>
      <c r="B41" s="477"/>
      <c r="C41" s="364"/>
      <c r="D41" s="473"/>
      <c r="E41" s="468"/>
      <c r="F41" s="364"/>
      <c r="G41" s="364"/>
      <c r="H41" s="364"/>
      <c r="I41" s="473"/>
      <c r="J41" s="436"/>
      <c r="K41" s="437"/>
      <c r="L41" s="432"/>
      <c r="M41" s="437"/>
      <c r="N41" s="432"/>
      <c r="O41" s="433"/>
      <c r="P41" s="436"/>
      <c r="Q41" s="437"/>
      <c r="R41" s="432"/>
      <c r="S41" s="437"/>
      <c r="T41" s="432"/>
      <c r="U41" s="433"/>
      <c r="V41" s="436"/>
      <c r="W41" s="437"/>
      <c r="X41" s="432"/>
      <c r="Y41" s="437"/>
      <c r="Z41" s="432"/>
      <c r="AA41" s="433"/>
      <c r="AB41" s="436"/>
      <c r="AC41" s="437"/>
      <c r="AD41" s="432"/>
      <c r="AE41" s="437"/>
      <c r="AF41" s="432"/>
      <c r="AG41" s="433"/>
      <c r="AH41" s="436"/>
      <c r="AI41" s="437"/>
      <c r="AJ41" s="432"/>
      <c r="AK41" s="437"/>
      <c r="AL41" s="432"/>
      <c r="AM41" s="433"/>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row>
    <row r="42" spans="1:61" ht="14.25" customHeight="1">
      <c r="A42" s="230"/>
      <c r="B42" s="477"/>
      <c r="C42" s="364"/>
      <c r="D42" s="473"/>
      <c r="E42" s="468"/>
      <c r="F42" s="364"/>
      <c r="G42" s="364"/>
      <c r="H42" s="364"/>
      <c r="I42" s="473"/>
      <c r="J42" s="471"/>
      <c r="K42" s="435"/>
      <c r="L42" s="465"/>
      <c r="M42" s="435"/>
      <c r="N42" s="465"/>
      <c r="O42" s="431"/>
      <c r="P42" s="471"/>
      <c r="Q42" s="435"/>
      <c r="R42" s="465"/>
      <c r="S42" s="435"/>
      <c r="T42" s="465"/>
      <c r="U42" s="431"/>
      <c r="V42" s="453"/>
      <c r="W42" s="435"/>
      <c r="X42" s="452"/>
      <c r="Y42" s="435"/>
      <c r="Z42" s="452"/>
      <c r="AA42" s="431"/>
      <c r="AB42" s="434"/>
      <c r="AC42" s="435"/>
      <c r="AD42" s="430"/>
      <c r="AE42" s="435"/>
      <c r="AF42" s="430"/>
      <c r="AG42" s="431"/>
      <c r="AH42" s="438"/>
      <c r="AI42" s="435"/>
      <c r="AJ42" s="439"/>
      <c r="AK42" s="435"/>
      <c r="AL42" s="439"/>
      <c r="AM42" s="431"/>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row>
    <row r="43" spans="1:61" ht="14.25" customHeight="1">
      <c r="A43" s="230"/>
      <c r="B43" s="477"/>
      <c r="C43" s="364"/>
      <c r="D43" s="473"/>
      <c r="E43" s="468"/>
      <c r="F43" s="364"/>
      <c r="G43" s="364"/>
      <c r="H43" s="364"/>
      <c r="I43" s="473"/>
      <c r="J43" s="436"/>
      <c r="K43" s="437"/>
      <c r="L43" s="432"/>
      <c r="M43" s="437"/>
      <c r="N43" s="432"/>
      <c r="O43" s="433"/>
      <c r="P43" s="436"/>
      <c r="Q43" s="437"/>
      <c r="R43" s="432"/>
      <c r="S43" s="437"/>
      <c r="T43" s="432"/>
      <c r="U43" s="433"/>
      <c r="V43" s="436"/>
      <c r="W43" s="437"/>
      <c r="X43" s="432"/>
      <c r="Y43" s="437"/>
      <c r="Z43" s="432"/>
      <c r="AA43" s="433"/>
      <c r="AB43" s="436"/>
      <c r="AC43" s="437"/>
      <c r="AD43" s="432"/>
      <c r="AE43" s="437"/>
      <c r="AF43" s="432"/>
      <c r="AG43" s="433"/>
      <c r="AH43" s="436"/>
      <c r="AI43" s="437"/>
      <c r="AJ43" s="432"/>
      <c r="AK43" s="437"/>
      <c r="AL43" s="432"/>
      <c r="AM43" s="433"/>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row>
    <row r="44" spans="1:61" ht="14.25" customHeight="1">
      <c r="A44" s="230"/>
      <c r="B44" s="477"/>
      <c r="C44" s="364"/>
      <c r="D44" s="473"/>
      <c r="E44" s="468"/>
      <c r="F44" s="364"/>
      <c r="G44" s="364"/>
      <c r="H44" s="364"/>
      <c r="I44" s="473"/>
      <c r="J44" s="471"/>
      <c r="K44" s="435"/>
      <c r="L44" s="465"/>
      <c r="M44" s="435"/>
      <c r="N44" s="465"/>
      <c r="O44" s="431"/>
      <c r="P44" s="471"/>
      <c r="Q44" s="435"/>
      <c r="R44" s="465"/>
      <c r="S44" s="435"/>
      <c r="T44" s="465"/>
      <c r="U44" s="431"/>
      <c r="V44" s="453"/>
      <c r="W44" s="435"/>
      <c r="X44" s="452"/>
      <c r="Y44" s="435"/>
      <c r="Z44" s="452"/>
      <c r="AA44" s="431"/>
      <c r="AB44" s="434"/>
      <c r="AC44" s="435"/>
      <c r="AD44" s="430"/>
      <c r="AE44" s="435"/>
      <c r="AF44" s="430"/>
      <c r="AG44" s="431"/>
      <c r="AH44" s="438"/>
      <c r="AI44" s="435"/>
      <c r="AJ44" s="439"/>
      <c r="AK44" s="435"/>
      <c r="AL44" s="439"/>
      <c r="AM44" s="431"/>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row>
    <row r="45" spans="1:61" ht="14.25" customHeight="1">
      <c r="A45" s="230"/>
      <c r="B45" s="432"/>
      <c r="C45" s="479"/>
      <c r="D45" s="433"/>
      <c r="E45" s="443"/>
      <c r="F45" s="469"/>
      <c r="G45" s="469"/>
      <c r="H45" s="469"/>
      <c r="I45" s="446"/>
      <c r="J45" s="443"/>
      <c r="K45" s="444"/>
      <c r="L45" s="445"/>
      <c r="M45" s="444"/>
      <c r="N45" s="445"/>
      <c r="O45" s="446"/>
      <c r="P45" s="443"/>
      <c r="Q45" s="444"/>
      <c r="R45" s="445"/>
      <c r="S45" s="444"/>
      <c r="T45" s="445"/>
      <c r="U45" s="446"/>
      <c r="V45" s="443"/>
      <c r="W45" s="444"/>
      <c r="X45" s="445"/>
      <c r="Y45" s="444"/>
      <c r="Z45" s="445"/>
      <c r="AA45" s="446"/>
      <c r="AB45" s="443"/>
      <c r="AC45" s="444"/>
      <c r="AD45" s="445"/>
      <c r="AE45" s="444"/>
      <c r="AF45" s="445"/>
      <c r="AG45" s="446"/>
      <c r="AH45" s="443"/>
      <c r="AI45" s="444"/>
      <c r="AJ45" s="445"/>
      <c r="AK45" s="444"/>
      <c r="AL45" s="445"/>
      <c r="AM45" s="446"/>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row>
    <row r="46" spans="1:61" ht="14.25" customHeight="1">
      <c r="A46" s="230"/>
      <c r="B46" s="230"/>
      <c r="C46" s="230"/>
      <c r="D46" s="230"/>
      <c r="E46" s="230"/>
      <c r="F46" s="230"/>
      <c r="G46" s="230"/>
      <c r="H46" s="230"/>
      <c r="I46" s="230"/>
      <c r="J46" s="466" t="s">
        <v>199</v>
      </c>
      <c r="K46" s="467"/>
      <c r="L46" s="467"/>
      <c r="M46" s="467"/>
      <c r="N46" s="467"/>
      <c r="O46" s="448"/>
      <c r="P46" s="466" t="s">
        <v>200</v>
      </c>
      <c r="Q46" s="467"/>
      <c r="R46" s="467"/>
      <c r="S46" s="467"/>
      <c r="T46" s="467"/>
      <c r="U46" s="448"/>
      <c r="V46" s="466" t="s">
        <v>201</v>
      </c>
      <c r="W46" s="467"/>
      <c r="X46" s="467"/>
      <c r="Y46" s="467"/>
      <c r="Z46" s="467"/>
      <c r="AA46" s="448"/>
      <c r="AB46" s="466" t="s">
        <v>202</v>
      </c>
      <c r="AC46" s="467"/>
      <c r="AD46" s="467"/>
      <c r="AE46" s="467"/>
      <c r="AF46" s="467"/>
      <c r="AG46" s="448"/>
      <c r="AH46" s="466" t="s">
        <v>203</v>
      </c>
      <c r="AI46" s="467"/>
      <c r="AJ46" s="467"/>
      <c r="AK46" s="467"/>
      <c r="AL46" s="467"/>
      <c r="AM46" s="448"/>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row>
    <row r="47" spans="1:61" ht="14.25" customHeight="1">
      <c r="A47" s="230"/>
      <c r="B47" s="230"/>
      <c r="C47" s="230"/>
      <c r="D47" s="230"/>
      <c r="E47" s="230"/>
      <c r="F47" s="230"/>
      <c r="G47" s="230"/>
      <c r="H47" s="230"/>
      <c r="I47" s="230"/>
      <c r="J47" s="468"/>
      <c r="K47" s="364"/>
      <c r="L47" s="364"/>
      <c r="M47" s="364"/>
      <c r="N47" s="364"/>
      <c r="O47" s="473"/>
      <c r="P47" s="468"/>
      <c r="Q47" s="364"/>
      <c r="R47" s="364"/>
      <c r="S47" s="364"/>
      <c r="T47" s="364"/>
      <c r="U47" s="473"/>
      <c r="V47" s="468"/>
      <c r="W47" s="364"/>
      <c r="X47" s="364"/>
      <c r="Y47" s="364"/>
      <c r="Z47" s="364"/>
      <c r="AA47" s="473"/>
      <c r="AB47" s="468"/>
      <c r="AC47" s="364"/>
      <c r="AD47" s="364"/>
      <c r="AE47" s="364"/>
      <c r="AF47" s="364"/>
      <c r="AG47" s="473"/>
      <c r="AH47" s="468"/>
      <c r="AI47" s="364"/>
      <c r="AJ47" s="364"/>
      <c r="AK47" s="364"/>
      <c r="AL47" s="364"/>
      <c r="AM47" s="473"/>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row>
    <row r="48" spans="1:61" ht="14.25" customHeight="1">
      <c r="A48" s="230"/>
      <c r="B48" s="230"/>
      <c r="C48" s="230"/>
      <c r="D48" s="230"/>
      <c r="E48" s="230"/>
      <c r="F48" s="230"/>
      <c r="G48" s="230"/>
      <c r="H48" s="230"/>
      <c r="I48" s="230"/>
      <c r="J48" s="468"/>
      <c r="K48" s="364"/>
      <c r="L48" s="364"/>
      <c r="M48" s="364"/>
      <c r="N48" s="364"/>
      <c r="O48" s="473"/>
      <c r="P48" s="468"/>
      <c r="Q48" s="364"/>
      <c r="R48" s="364"/>
      <c r="S48" s="364"/>
      <c r="T48" s="364"/>
      <c r="U48" s="473"/>
      <c r="V48" s="468"/>
      <c r="W48" s="364"/>
      <c r="X48" s="364"/>
      <c r="Y48" s="364"/>
      <c r="Z48" s="364"/>
      <c r="AA48" s="473"/>
      <c r="AB48" s="468"/>
      <c r="AC48" s="364"/>
      <c r="AD48" s="364"/>
      <c r="AE48" s="364"/>
      <c r="AF48" s="364"/>
      <c r="AG48" s="473"/>
      <c r="AH48" s="468"/>
      <c r="AI48" s="364"/>
      <c r="AJ48" s="364"/>
      <c r="AK48" s="364"/>
      <c r="AL48" s="364"/>
      <c r="AM48" s="473"/>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row>
    <row r="49" spans="1:61" ht="14.25" customHeight="1">
      <c r="A49" s="230"/>
      <c r="B49" s="230"/>
      <c r="C49" s="230"/>
      <c r="D49" s="230"/>
      <c r="E49" s="230"/>
      <c r="F49" s="230"/>
      <c r="G49" s="230"/>
      <c r="H49" s="230"/>
      <c r="I49" s="230"/>
      <c r="J49" s="468"/>
      <c r="K49" s="364"/>
      <c r="L49" s="364"/>
      <c r="M49" s="364"/>
      <c r="N49" s="364"/>
      <c r="O49" s="473"/>
      <c r="P49" s="468"/>
      <c r="Q49" s="364"/>
      <c r="R49" s="364"/>
      <c r="S49" s="364"/>
      <c r="T49" s="364"/>
      <c r="U49" s="473"/>
      <c r="V49" s="468"/>
      <c r="W49" s="364"/>
      <c r="X49" s="364"/>
      <c r="Y49" s="364"/>
      <c r="Z49" s="364"/>
      <c r="AA49" s="473"/>
      <c r="AB49" s="468"/>
      <c r="AC49" s="364"/>
      <c r="AD49" s="364"/>
      <c r="AE49" s="364"/>
      <c r="AF49" s="364"/>
      <c r="AG49" s="473"/>
      <c r="AH49" s="468"/>
      <c r="AI49" s="364"/>
      <c r="AJ49" s="364"/>
      <c r="AK49" s="364"/>
      <c r="AL49" s="364"/>
      <c r="AM49" s="473"/>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row>
    <row r="50" spans="1:61" ht="14.25" customHeight="1">
      <c r="A50" s="230"/>
      <c r="B50" s="230"/>
      <c r="C50" s="230"/>
      <c r="D50" s="230"/>
      <c r="E50" s="230"/>
      <c r="F50" s="230"/>
      <c r="G50" s="230"/>
      <c r="H50" s="230"/>
      <c r="I50" s="230"/>
      <c r="J50" s="468"/>
      <c r="K50" s="364"/>
      <c r="L50" s="364"/>
      <c r="M50" s="364"/>
      <c r="N50" s="364"/>
      <c r="O50" s="473"/>
      <c r="P50" s="468"/>
      <c r="Q50" s="364"/>
      <c r="R50" s="364"/>
      <c r="S50" s="364"/>
      <c r="T50" s="364"/>
      <c r="U50" s="473"/>
      <c r="V50" s="468"/>
      <c r="W50" s="364"/>
      <c r="X50" s="364"/>
      <c r="Y50" s="364"/>
      <c r="Z50" s="364"/>
      <c r="AA50" s="473"/>
      <c r="AB50" s="468"/>
      <c r="AC50" s="364"/>
      <c r="AD50" s="364"/>
      <c r="AE50" s="364"/>
      <c r="AF50" s="364"/>
      <c r="AG50" s="473"/>
      <c r="AH50" s="468"/>
      <c r="AI50" s="364"/>
      <c r="AJ50" s="364"/>
      <c r="AK50" s="364"/>
      <c r="AL50" s="364"/>
      <c r="AM50" s="473"/>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row>
    <row r="51" spans="1:61" ht="14.25" customHeight="1">
      <c r="A51" s="230"/>
      <c r="B51" s="230"/>
      <c r="C51" s="230"/>
      <c r="D51" s="230"/>
      <c r="E51" s="230"/>
      <c r="F51" s="230"/>
      <c r="G51" s="230"/>
      <c r="H51" s="230"/>
      <c r="I51" s="230"/>
      <c r="J51" s="443"/>
      <c r="K51" s="469"/>
      <c r="L51" s="469"/>
      <c r="M51" s="469"/>
      <c r="N51" s="469"/>
      <c r="O51" s="446"/>
      <c r="P51" s="443"/>
      <c r="Q51" s="469"/>
      <c r="R51" s="469"/>
      <c r="S51" s="469"/>
      <c r="T51" s="469"/>
      <c r="U51" s="446"/>
      <c r="V51" s="443"/>
      <c r="W51" s="469"/>
      <c r="X51" s="469"/>
      <c r="Y51" s="469"/>
      <c r="Z51" s="469"/>
      <c r="AA51" s="446"/>
      <c r="AB51" s="443"/>
      <c r="AC51" s="469"/>
      <c r="AD51" s="469"/>
      <c r="AE51" s="469"/>
      <c r="AF51" s="469"/>
      <c r="AG51" s="446"/>
      <c r="AH51" s="443"/>
      <c r="AI51" s="469"/>
      <c r="AJ51" s="469"/>
      <c r="AK51" s="469"/>
      <c r="AL51" s="469"/>
      <c r="AM51" s="446"/>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row>
    <row r="52" spans="1:61" ht="14.25" customHeight="1">
      <c r="A52" s="230"/>
      <c r="B52" s="230"/>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row>
    <row r="53" spans="1:61" ht="15" customHeight="1">
      <c r="A53" s="230"/>
      <c r="B53" s="231"/>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0"/>
      <c r="AV53" s="230"/>
      <c r="AW53" s="230"/>
      <c r="AX53" s="230"/>
      <c r="AY53" s="230"/>
      <c r="AZ53" s="230"/>
      <c r="BA53" s="230"/>
      <c r="BB53" s="230"/>
      <c r="BC53" s="230"/>
      <c r="BD53" s="230"/>
      <c r="BE53" s="230"/>
      <c r="BF53" s="230"/>
      <c r="BG53" s="230"/>
      <c r="BH53" s="230"/>
      <c r="BI53" s="230"/>
    </row>
    <row r="54" spans="1:61" ht="15" customHeight="1">
      <c r="A54" s="230"/>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31"/>
      <c r="AS54" s="231"/>
      <c r="AT54" s="231"/>
      <c r="AU54" s="230"/>
      <c r="AV54" s="230"/>
      <c r="AW54" s="230"/>
      <c r="AX54" s="230"/>
      <c r="AY54" s="230"/>
      <c r="AZ54" s="230"/>
      <c r="BA54" s="230"/>
      <c r="BB54" s="230"/>
      <c r="BC54" s="230"/>
      <c r="BD54" s="230"/>
      <c r="BE54" s="230"/>
      <c r="BF54" s="230"/>
      <c r="BG54" s="230"/>
      <c r="BH54" s="230"/>
      <c r="BI54" s="230"/>
    </row>
    <row r="55" spans="1:61" ht="14.25" customHeight="1">
      <c r="A55" s="230"/>
      <c r="B55" s="230"/>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row>
    <row r="56" spans="1:61" ht="14.25" customHeight="1">
      <c r="A56" s="230"/>
      <c r="B56" s="230"/>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row>
    <row r="57" spans="1:61" ht="14.25" customHeight="1">
      <c r="A57" s="230"/>
      <c r="B57" s="230"/>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row>
    <row r="58" spans="1:61" ht="14.25" customHeight="1">
      <c r="A58" s="230"/>
      <c r="B58" s="230"/>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row>
    <row r="59" spans="1:61" ht="14.25" customHeight="1">
      <c r="A59" s="230"/>
      <c r="B59" s="230"/>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30"/>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row>
    <row r="60" spans="1:61" ht="14.25" customHeight="1">
      <c r="A60" s="230"/>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row>
    <row r="61" spans="1:61" ht="14.25" customHeight="1">
      <c r="A61" s="230"/>
      <c r="B61" s="230"/>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0"/>
      <c r="BB61" s="230"/>
      <c r="BC61" s="230"/>
      <c r="BD61" s="230"/>
      <c r="BE61" s="230"/>
      <c r="BF61" s="230"/>
      <c r="BG61" s="230"/>
      <c r="BH61" s="230"/>
      <c r="BI61" s="230"/>
    </row>
    <row r="62" spans="1:61" ht="14.25" customHeight="1">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row>
    <row r="63" spans="1:61" ht="14.25" customHeight="1">
      <c r="A63" s="230"/>
      <c r="B63" s="230"/>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0"/>
      <c r="AP63" s="230"/>
      <c r="AQ63" s="230"/>
      <c r="AR63" s="230"/>
      <c r="AS63" s="230"/>
      <c r="AT63" s="230"/>
      <c r="AU63" s="230"/>
      <c r="AV63" s="230"/>
      <c r="AW63" s="230"/>
      <c r="AX63" s="230"/>
      <c r="AY63" s="230"/>
      <c r="AZ63" s="230"/>
      <c r="BA63" s="230"/>
      <c r="BB63" s="230"/>
      <c r="BC63" s="230"/>
      <c r="BD63" s="230"/>
      <c r="BE63" s="230"/>
      <c r="BF63" s="230"/>
      <c r="BG63" s="230"/>
      <c r="BH63" s="230"/>
      <c r="BI63" s="230"/>
    </row>
    <row r="64" spans="1:61" ht="14.25" customHeight="1">
      <c r="A64" s="230"/>
      <c r="B64" s="230"/>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30"/>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row>
    <row r="65" spans="1:61" ht="14.25" customHeight="1">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row>
    <row r="66" spans="1:61" ht="14.25" customHeight="1">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0"/>
      <c r="BF66" s="230"/>
      <c r="BG66" s="230"/>
      <c r="BH66" s="230"/>
      <c r="BI66" s="230"/>
    </row>
    <row r="67" spans="1:61" ht="14.25" customHeight="1">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30"/>
      <c r="AS67" s="230"/>
      <c r="AT67" s="230"/>
      <c r="AU67" s="230"/>
      <c r="AV67" s="230"/>
      <c r="AW67" s="230"/>
      <c r="AX67" s="230"/>
      <c r="AY67" s="230"/>
      <c r="AZ67" s="230"/>
      <c r="BA67" s="230"/>
      <c r="BB67" s="230"/>
      <c r="BC67" s="230"/>
      <c r="BD67" s="230"/>
      <c r="BE67" s="230"/>
      <c r="BF67" s="230"/>
      <c r="BG67" s="230"/>
      <c r="BH67" s="230"/>
      <c r="BI67" s="230"/>
    </row>
    <row r="68" spans="1:61" ht="14.25" customHeight="1">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30"/>
      <c r="AS68" s="230"/>
      <c r="AT68" s="230"/>
      <c r="AU68" s="230"/>
      <c r="AV68" s="230"/>
      <c r="AW68" s="230"/>
      <c r="AX68" s="230"/>
      <c r="AY68" s="230"/>
      <c r="AZ68" s="230"/>
      <c r="BA68" s="230"/>
      <c r="BB68" s="230"/>
      <c r="BC68" s="230"/>
      <c r="BD68" s="230"/>
      <c r="BE68" s="230"/>
      <c r="BF68" s="230"/>
      <c r="BG68" s="230"/>
      <c r="BH68" s="230"/>
      <c r="BI68" s="230"/>
    </row>
    <row r="69" spans="1:61" ht="14.25" customHeight="1">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230"/>
      <c r="AR69" s="230"/>
      <c r="AS69" s="230"/>
      <c r="AT69" s="230"/>
      <c r="AU69" s="230"/>
      <c r="AV69" s="230"/>
      <c r="AW69" s="230"/>
      <c r="AX69" s="230"/>
      <c r="AY69" s="230"/>
      <c r="AZ69" s="230"/>
      <c r="BA69" s="230"/>
      <c r="BB69" s="230"/>
      <c r="BC69" s="230"/>
      <c r="BD69" s="230"/>
      <c r="BE69" s="230"/>
      <c r="BF69" s="230"/>
      <c r="BG69" s="230"/>
      <c r="BH69" s="230"/>
      <c r="BI69" s="230"/>
    </row>
    <row r="70" spans="1:61" ht="14.25" customHeight="1">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0"/>
      <c r="BG70" s="230"/>
      <c r="BH70" s="230"/>
      <c r="BI70" s="230"/>
    </row>
    <row r="71" spans="1:61" ht="14.25" customHeight="1">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row>
    <row r="72" spans="1:61" ht="14.25" customHeight="1">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0"/>
      <c r="BB72" s="230"/>
      <c r="BC72" s="230"/>
      <c r="BD72" s="230"/>
      <c r="BE72" s="230"/>
      <c r="BF72" s="230"/>
      <c r="BG72" s="230"/>
      <c r="BH72" s="230"/>
      <c r="BI72" s="230"/>
    </row>
    <row r="73" spans="1:61" ht="14.25" customHeight="1">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row>
    <row r="74" spans="1:61" ht="14.25" customHeight="1">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0"/>
      <c r="BB74" s="230"/>
      <c r="BC74" s="230"/>
      <c r="BD74" s="230"/>
      <c r="BE74" s="230"/>
      <c r="BF74" s="230"/>
      <c r="BG74" s="230"/>
      <c r="BH74" s="230"/>
      <c r="BI74" s="230"/>
    </row>
    <row r="75" spans="1:61" ht="14.25" customHeight="1">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0"/>
      <c r="AM75" s="230"/>
      <c r="AN75" s="230"/>
      <c r="AO75" s="230"/>
      <c r="AP75" s="230"/>
      <c r="AQ75" s="230"/>
      <c r="AR75" s="230"/>
      <c r="AS75" s="230"/>
      <c r="AT75" s="230"/>
      <c r="AU75" s="230"/>
      <c r="AV75" s="230"/>
      <c r="AW75" s="230"/>
      <c r="AX75" s="230"/>
      <c r="AY75" s="230"/>
      <c r="AZ75" s="230"/>
      <c r="BA75" s="230"/>
      <c r="BB75" s="230"/>
      <c r="BC75" s="230"/>
      <c r="BD75" s="230"/>
      <c r="BE75" s="230"/>
      <c r="BF75" s="230"/>
      <c r="BG75" s="230"/>
      <c r="BH75" s="230"/>
      <c r="BI75" s="230"/>
    </row>
    <row r="76" spans="1:61" ht="14.25" customHeight="1">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0"/>
      <c r="AH76" s="230"/>
      <c r="AI76" s="230"/>
      <c r="AJ76" s="230"/>
      <c r="AK76" s="230"/>
      <c r="AL76" s="230"/>
      <c r="AM76" s="230"/>
      <c r="AN76" s="230"/>
      <c r="AO76" s="230"/>
      <c r="AP76" s="230"/>
      <c r="AQ76" s="230"/>
      <c r="AR76" s="230"/>
      <c r="AS76" s="230"/>
      <c r="AT76" s="230"/>
      <c r="AU76" s="230"/>
      <c r="AV76" s="230"/>
      <c r="AW76" s="230"/>
      <c r="AX76" s="230"/>
      <c r="AY76" s="230"/>
      <c r="AZ76" s="230"/>
      <c r="BA76" s="230"/>
      <c r="BB76" s="230"/>
      <c r="BC76" s="230"/>
      <c r="BD76" s="230"/>
      <c r="BE76" s="230"/>
      <c r="BF76" s="230"/>
      <c r="BG76" s="230"/>
      <c r="BH76" s="230"/>
      <c r="BI76" s="230"/>
    </row>
    <row r="77" spans="1:61" ht="14.25" customHeight="1">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c r="AQ77" s="230"/>
      <c r="AR77" s="230"/>
      <c r="AS77" s="230"/>
      <c r="AT77" s="230"/>
      <c r="AU77" s="230"/>
      <c r="AV77" s="230"/>
      <c r="AW77" s="230"/>
      <c r="AX77" s="230"/>
      <c r="AY77" s="230"/>
      <c r="AZ77" s="230"/>
      <c r="BA77" s="230"/>
      <c r="BB77" s="230"/>
      <c r="BC77" s="230"/>
      <c r="BD77" s="230"/>
      <c r="BE77" s="230"/>
      <c r="BF77" s="230"/>
      <c r="BG77" s="230"/>
      <c r="BH77" s="230"/>
      <c r="BI77" s="230"/>
    </row>
    <row r="78" spans="1:61" ht="14.25" customHeight="1">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c r="AG78" s="230"/>
      <c r="AH78" s="230"/>
      <c r="AI78" s="230"/>
      <c r="AJ78" s="230"/>
      <c r="AK78" s="230"/>
      <c r="AL78" s="230"/>
      <c r="AM78" s="230"/>
      <c r="AN78" s="230"/>
      <c r="AO78" s="230"/>
      <c r="AP78" s="230"/>
      <c r="AQ78" s="230"/>
      <c r="AR78" s="230"/>
      <c r="AS78" s="230"/>
      <c r="AT78" s="230"/>
      <c r="AU78" s="230"/>
      <c r="AV78" s="230"/>
      <c r="AW78" s="230"/>
      <c r="AX78" s="230"/>
      <c r="AY78" s="230"/>
      <c r="AZ78" s="230"/>
      <c r="BA78" s="230"/>
      <c r="BB78" s="230"/>
      <c r="BC78" s="230"/>
      <c r="BD78" s="230"/>
      <c r="BE78" s="230"/>
      <c r="BF78" s="230"/>
      <c r="BG78" s="230"/>
      <c r="BH78" s="230"/>
      <c r="BI78" s="230"/>
    </row>
    <row r="79" spans="1:61" ht="14.25" customHeight="1">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c r="AQ79" s="230"/>
      <c r="AR79" s="230"/>
      <c r="AS79" s="230"/>
      <c r="AT79" s="230"/>
      <c r="AU79" s="230"/>
      <c r="AV79" s="230"/>
      <c r="AW79" s="230"/>
      <c r="AX79" s="230"/>
      <c r="AY79" s="230"/>
      <c r="AZ79" s="230"/>
      <c r="BA79" s="230"/>
      <c r="BB79" s="230"/>
      <c r="BC79" s="230"/>
      <c r="BD79" s="230"/>
      <c r="BE79" s="230"/>
      <c r="BF79" s="230"/>
      <c r="BG79" s="230"/>
      <c r="BH79" s="230"/>
      <c r="BI79" s="230"/>
    </row>
    <row r="80" spans="1:61" ht="14.25" customHeight="1">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230"/>
      <c r="AL80" s="230"/>
      <c r="AM80" s="230"/>
      <c r="AN80" s="230"/>
      <c r="AO80" s="230"/>
      <c r="AP80" s="230"/>
      <c r="AQ80" s="230"/>
      <c r="AR80" s="230"/>
      <c r="AS80" s="230"/>
      <c r="AT80" s="230"/>
      <c r="AU80" s="230"/>
      <c r="AV80" s="230"/>
      <c r="AW80" s="230"/>
      <c r="AX80" s="230"/>
      <c r="AY80" s="230"/>
      <c r="AZ80" s="230"/>
      <c r="BA80" s="230"/>
      <c r="BB80" s="230"/>
      <c r="BC80" s="230"/>
      <c r="BD80" s="230"/>
      <c r="BE80" s="230"/>
      <c r="BF80" s="230"/>
      <c r="BG80" s="230"/>
      <c r="BH80" s="230"/>
      <c r="BI80" s="230"/>
    </row>
    <row r="81" spans="1:61" ht="14.25" customHeight="1">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230"/>
      <c r="AN81" s="230"/>
      <c r="AO81" s="230"/>
      <c r="AP81" s="230"/>
      <c r="AQ81" s="230"/>
      <c r="AR81" s="230"/>
      <c r="AS81" s="230"/>
      <c r="AT81" s="230"/>
      <c r="AU81" s="230"/>
      <c r="AV81" s="230"/>
      <c r="AW81" s="230"/>
      <c r="AX81" s="230"/>
      <c r="AY81" s="230"/>
      <c r="AZ81" s="230"/>
      <c r="BA81" s="230"/>
      <c r="BB81" s="230"/>
      <c r="BC81" s="230"/>
      <c r="BD81" s="230"/>
      <c r="BE81" s="230"/>
      <c r="BF81" s="230"/>
      <c r="BG81" s="230"/>
      <c r="BH81" s="230"/>
      <c r="BI81" s="230"/>
    </row>
    <row r="82" spans="1:61" ht="14.25" customHeight="1">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0"/>
      <c r="AP82" s="230"/>
      <c r="AQ82" s="230"/>
      <c r="AR82" s="230"/>
      <c r="AS82" s="230"/>
      <c r="AT82" s="230"/>
      <c r="AU82" s="230"/>
      <c r="AV82" s="230"/>
      <c r="AW82" s="230"/>
      <c r="AX82" s="230"/>
      <c r="AY82" s="230"/>
      <c r="AZ82" s="230"/>
      <c r="BA82" s="230"/>
      <c r="BB82" s="230"/>
      <c r="BC82" s="230"/>
      <c r="BD82" s="230"/>
      <c r="BE82" s="230"/>
      <c r="BF82" s="230"/>
      <c r="BG82" s="230"/>
      <c r="BH82" s="230"/>
      <c r="BI82" s="230"/>
    </row>
    <row r="83" spans="1:61" ht="14.25" customHeight="1">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c r="AQ83" s="230"/>
      <c r="AR83" s="230"/>
      <c r="AS83" s="230"/>
      <c r="AT83" s="230"/>
      <c r="AU83" s="230"/>
      <c r="AV83" s="230"/>
      <c r="AW83" s="230"/>
      <c r="AX83" s="230"/>
      <c r="AY83" s="230"/>
      <c r="AZ83" s="230"/>
      <c r="BA83" s="230"/>
      <c r="BB83" s="230"/>
      <c r="BC83" s="230"/>
      <c r="BD83" s="230"/>
      <c r="BE83" s="230"/>
      <c r="BF83" s="230"/>
      <c r="BG83" s="230"/>
      <c r="BH83" s="230"/>
      <c r="BI83" s="230"/>
    </row>
    <row r="84" spans="1:61" ht="14.25" customHeight="1">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H84" s="230"/>
      <c r="AI84" s="230"/>
      <c r="AJ84" s="230"/>
      <c r="AK84" s="230"/>
      <c r="AL84" s="230"/>
      <c r="AM84" s="230"/>
      <c r="AN84" s="230"/>
      <c r="AO84" s="230"/>
      <c r="AP84" s="230"/>
      <c r="AQ84" s="230"/>
      <c r="AR84" s="230"/>
      <c r="AS84" s="230"/>
      <c r="AT84" s="230"/>
      <c r="AU84" s="230"/>
      <c r="AV84" s="230"/>
      <c r="AW84" s="230"/>
      <c r="AX84" s="230"/>
      <c r="AY84" s="230"/>
      <c r="AZ84" s="230"/>
      <c r="BA84" s="230"/>
      <c r="BB84" s="230"/>
      <c r="BC84" s="230"/>
      <c r="BD84" s="230"/>
      <c r="BE84" s="230"/>
      <c r="BF84" s="230"/>
      <c r="BG84" s="230"/>
      <c r="BH84" s="230"/>
      <c r="BI84" s="230"/>
    </row>
    <row r="85" spans="1:61" ht="14.25" customHeight="1">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H85" s="230"/>
      <c r="AI85" s="230"/>
      <c r="AJ85" s="230"/>
      <c r="AK85" s="230"/>
      <c r="AL85" s="230"/>
      <c r="AM85" s="230"/>
      <c r="AN85" s="230"/>
      <c r="AO85" s="230"/>
      <c r="AP85" s="230"/>
      <c r="AQ85" s="230"/>
      <c r="AR85" s="230"/>
      <c r="AS85" s="230"/>
      <c r="AT85" s="230"/>
      <c r="AU85" s="230"/>
      <c r="AV85" s="230"/>
      <c r="AW85" s="230"/>
      <c r="AX85" s="230"/>
      <c r="AY85" s="230"/>
      <c r="AZ85" s="230"/>
      <c r="BA85" s="230"/>
      <c r="BB85" s="230"/>
      <c r="BC85" s="230"/>
      <c r="BD85" s="230"/>
      <c r="BE85" s="230"/>
      <c r="BF85" s="230"/>
      <c r="BG85" s="230"/>
      <c r="BH85" s="230"/>
      <c r="BI85" s="230"/>
    </row>
    <row r="86" spans="1:61" ht="14.25" customHeight="1">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H86" s="230"/>
      <c r="AI86" s="230"/>
      <c r="AJ86" s="230"/>
      <c r="AK86" s="230"/>
      <c r="AL86" s="230"/>
      <c r="AM86" s="230"/>
      <c r="AN86" s="230"/>
      <c r="AO86" s="230"/>
      <c r="AP86" s="230"/>
      <c r="AQ86" s="230"/>
      <c r="AR86" s="230"/>
      <c r="AS86" s="230"/>
      <c r="AT86" s="230"/>
      <c r="AU86" s="230"/>
      <c r="AV86" s="230"/>
      <c r="AW86" s="230"/>
      <c r="AX86" s="230"/>
      <c r="AY86" s="230"/>
      <c r="AZ86" s="230"/>
      <c r="BA86" s="230"/>
      <c r="BB86" s="230"/>
      <c r="BC86" s="230"/>
      <c r="BD86" s="230"/>
      <c r="BE86" s="230"/>
      <c r="BF86" s="230"/>
      <c r="BG86" s="230"/>
      <c r="BH86" s="230"/>
      <c r="BI86" s="230"/>
    </row>
    <row r="87" spans="1:61" ht="14.25" customHeight="1">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30"/>
      <c r="AT87" s="230"/>
      <c r="AU87" s="230"/>
      <c r="AV87" s="230"/>
      <c r="AW87" s="230"/>
      <c r="AX87" s="230"/>
      <c r="AY87" s="230"/>
      <c r="AZ87" s="230"/>
      <c r="BA87" s="230"/>
      <c r="BB87" s="230"/>
      <c r="BC87" s="230"/>
      <c r="BD87" s="230"/>
      <c r="BE87" s="230"/>
      <c r="BF87" s="230"/>
      <c r="BG87" s="230"/>
      <c r="BH87" s="230"/>
      <c r="BI87" s="230"/>
    </row>
    <row r="88" spans="1:61" ht="14.25" customHeight="1">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c r="AQ88" s="230"/>
      <c r="AR88" s="230"/>
      <c r="AS88" s="230"/>
      <c r="AT88" s="230"/>
      <c r="AU88" s="230"/>
      <c r="AV88" s="230"/>
      <c r="AW88" s="230"/>
      <c r="AX88" s="230"/>
      <c r="AY88" s="230"/>
      <c r="AZ88" s="230"/>
      <c r="BA88" s="230"/>
      <c r="BB88" s="230"/>
      <c r="BC88" s="230"/>
      <c r="BD88" s="230"/>
      <c r="BE88" s="230"/>
      <c r="BF88" s="230"/>
      <c r="BG88" s="230"/>
      <c r="BH88" s="230"/>
      <c r="BI88" s="230"/>
    </row>
    <row r="89" spans="1:61" ht="14.25" customHeight="1">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0"/>
      <c r="BA89" s="230"/>
      <c r="BB89" s="230"/>
      <c r="BC89" s="230"/>
      <c r="BD89" s="230"/>
      <c r="BE89" s="230"/>
      <c r="BF89" s="230"/>
      <c r="BG89" s="230"/>
      <c r="BH89" s="230"/>
      <c r="BI89" s="230"/>
    </row>
    <row r="90" spans="1:61" ht="14.25" customHeight="1">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0"/>
      <c r="BB90" s="230"/>
      <c r="BC90" s="230"/>
      <c r="BD90" s="230"/>
      <c r="BE90" s="230"/>
      <c r="BF90" s="230"/>
      <c r="BG90" s="230"/>
      <c r="BH90" s="230"/>
      <c r="BI90" s="230"/>
    </row>
    <row r="91" spans="1:61" ht="14.25" customHeight="1">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0"/>
      <c r="BA91" s="230"/>
      <c r="BB91" s="230"/>
      <c r="BC91" s="230"/>
      <c r="BD91" s="230"/>
      <c r="BE91" s="230"/>
      <c r="BF91" s="230"/>
      <c r="BG91" s="230"/>
      <c r="BH91" s="230"/>
      <c r="BI91" s="230"/>
    </row>
    <row r="92" spans="1:61" ht="14.25" customHeight="1">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0"/>
      <c r="BA92" s="230"/>
      <c r="BB92" s="230"/>
      <c r="BC92" s="230"/>
      <c r="BD92" s="230"/>
      <c r="BE92" s="230"/>
      <c r="BF92" s="230"/>
      <c r="BG92" s="230"/>
      <c r="BH92" s="230"/>
      <c r="BI92" s="230"/>
    </row>
    <row r="93" spans="1:61" ht="14.25" customHeight="1">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0"/>
      <c r="BA93" s="230"/>
      <c r="BB93" s="230"/>
      <c r="BC93" s="230"/>
      <c r="BD93" s="230"/>
      <c r="BE93" s="230"/>
      <c r="BF93" s="230"/>
      <c r="BG93" s="230"/>
      <c r="BH93" s="230"/>
      <c r="BI93" s="230"/>
    </row>
    <row r="94" spans="1:61" ht="14.25" customHeight="1">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0"/>
      <c r="BA94" s="230"/>
      <c r="BB94" s="230"/>
      <c r="BC94" s="230"/>
      <c r="BD94" s="230"/>
      <c r="BE94" s="230"/>
      <c r="BF94" s="230"/>
      <c r="BG94" s="230"/>
      <c r="BH94" s="230"/>
      <c r="BI94" s="230"/>
    </row>
    <row r="95" spans="1:61" ht="14.25" customHeight="1">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0"/>
      <c r="BA95" s="230"/>
      <c r="BB95" s="230"/>
      <c r="BC95" s="230"/>
      <c r="BD95" s="230"/>
      <c r="BE95" s="230"/>
      <c r="BF95" s="230"/>
      <c r="BG95" s="230"/>
      <c r="BH95" s="230"/>
      <c r="BI95" s="230"/>
    </row>
    <row r="96" spans="1:61" ht="14.25" customHeight="1">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0"/>
      <c r="BA96" s="230"/>
      <c r="BB96" s="230"/>
      <c r="BC96" s="230"/>
      <c r="BD96" s="230"/>
      <c r="BE96" s="230"/>
      <c r="BF96" s="230"/>
      <c r="BG96" s="230"/>
      <c r="BH96" s="230"/>
      <c r="BI96" s="230"/>
    </row>
    <row r="97" spans="1:61" ht="14.25" customHeight="1">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0"/>
      <c r="BA97" s="230"/>
      <c r="BB97" s="230"/>
      <c r="BC97" s="230"/>
      <c r="BD97" s="230"/>
      <c r="BE97" s="230"/>
      <c r="BF97" s="230"/>
      <c r="BG97" s="230"/>
      <c r="BH97" s="230"/>
      <c r="BI97" s="230"/>
    </row>
    <row r="98" spans="1:61" ht="14.25" customHeight="1">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0"/>
      <c r="BA98" s="230"/>
      <c r="BB98" s="230"/>
      <c r="BC98" s="230"/>
      <c r="BD98" s="230"/>
      <c r="BE98" s="230"/>
      <c r="BF98" s="230"/>
      <c r="BG98" s="230"/>
      <c r="BH98" s="230"/>
      <c r="BI98" s="230"/>
    </row>
    <row r="99" spans="1:61" ht="14.25" customHeight="1">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0"/>
      <c r="BA99" s="230"/>
      <c r="BB99" s="230"/>
      <c r="BC99" s="230"/>
      <c r="BD99" s="230"/>
      <c r="BE99" s="230"/>
      <c r="BF99" s="230"/>
      <c r="BG99" s="230"/>
      <c r="BH99" s="230"/>
      <c r="BI99" s="230"/>
    </row>
    <row r="100" spans="1:61" ht="14.25" customHeight="1">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0"/>
      <c r="BA100" s="230"/>
      <c r="BB100" s="230"/>
      <c r="BC100" s="230"/>
      <c r="BD100" s="230"/>
      <c r="BE100" s="230"/>
      <c r="BF100" s="230"/>
      <c r="BG100" s="230"/>
      <c r="BH100" s="230"/>
      <c r="BI100" s="230"/>
    </row>
    <row r="101" spans="1:61" ht="14.25" customHeight="1">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0"/>
      <c r="BA101" s="230"/>
      <c r="BB101" s="230"/>
      <c r="BC101" s="230"/>
      <c r="BD101" s="230"/>
      <c r="BE101" s="230"/>
      <c r="BF101" s="230"/>
      <c r="BG101" s="230"/>
      <c r="BH101" s="230"/>
      <c r="BI101" s="230"/>
    </row>
    <row r="102" spans="1:61" ht="14.25" customHeight="1">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0"/>
      <c r="BA102" s="230"/>
      <c r="BB102" s="230"/>
      <c r="BC102" s="230"/>
      <c r="BD102" s="230"/>
      <c r="BE102" s="230"/>
      <c r="BF102" s="230"/>
      <c r="BG102" s="230"/>
      <c r="BH102" s="230"/>
      <c r="BI102" s="230"/>
    </row>
    <row r="103" spans="1:61" ht="14.25" customHeight="1">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0"/>
      <c r="BA103" s="230"/>
      <c r="BB103" s="230"/>
      <c r="BC103" s="230"/>
      <c r="BD103" s="230"/>
      <c r="BE103" s="230"/>
      <c r="BF103" s="230"/>
      <c r="BG103" s="230"/>
      <c r="BH103" s="230"/>
      <c r="BI103" s="230"/>
    </row>
    <row r="104" spans="1:61" ht="14.25" customHeight="1">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0"/>
      <c r="BA104" s="230"/>
      <c r="BB104" s="230"/>
      <c r="BC104" s="230"/>
      <c r="BD104" s="230"/>
      <c r="BE104" s="230"/>
      <c r="BF104" s="230"/>
      <c r="BG104" s="230"/>
      <c r="BH104" s="230"/>
      <c r="BI104" s="230"/>
    </row>
    <row r="105" spans="1:61" ht="14.25" customHeight="1">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230"/>
      <c r="AI105" s="230"/>
      <c r="AJ105" s="230"/>
      <c r="AK105" s="230"/>
      <c r="AL105" s="230"/>
      <c r="AM105" s="230"/>
      <c r="AN105" s="230"/>
      <c r="AO105" s="230"/>
      <c r="AP105" s="230"/>
      <c r="AQ105" s="230"/>
      <c r="AR105" s="230"/>
      <c r="AS105" s="230"/>
      <c r="AT105" s="230"/>
      <c r="AU105" s="230"/>
      <c r="AV105" s="230"/>
      <c r="AW105" s="230"/>
      <c r="AX105" s="230"/>
      <c r="AY105" s="230"/>
      <c r="AZ105" s="230"/>
      <c r="BA105" s="230"/>
      <c r="BB105" s="230"/>
      <c r="BC105" s="230"/>
      <c r="BD105" s="230"/>
      <c r="BE105" s="230"/>
      <c r="BF105" s="230"/>
      <c r="BG105" s="230"/>
      <c r="BH105" s="230"/>
      <c r="BI105" s="230"/>
    </row>
    <row r="106" spans="1:61" ht="14.25"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30"/>
      <c r="AT106" s="230"/>
      <c r="AU106" s="230"/>
      <c r="AV106" s="230"/>
      <c r="AW106" s="230"/>
      <c r="AX106" s="230"/>
      <c r="AY106" s="230"/>
      <c r="AZ106" s="230"/>
      <c r="BA106" s="230"/>
      <c r="BB106" s="230"/>
      <c r="BC106" s="230"/>
      <c r="BD106" s="230"/>
      <c r="BE106" s="230"/>
      <c r="BF106" s="230"/>
      <c r="BG106" s="230"/>
      <c r="BH106" s="230"/>
      <c r="BI106" s="230"/>
    </row>
    <row r="107" spans="1:61" ht="14.25" customHeight="1">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c r="AQ107" s="230"/>
      <c r="AR107" s="230"/>
      <c r="AS107" s="230"/>
      <c r="AT107" s="230"/>
      <c r="AU107" s="230"/>
      <c r="AV107" s="230"/>
      <c r="AW107" s="230"/>
      <c r="AX107" s="230"/>
      <c r="AY107" s="230"/>
      <c r="AZ107" s="230"/>
      <c r="BA107" s="230"/>
      <c r="BB107" s="230"/>
      <c r="BC107" s="230"/>
      <c r="BD107" s="230"/>
      <c r="BE107" s="230"/>
      <c r="BF107" s="230"/>
      <c r="BG107" s="230"/>
      <c r="BH107" s="230"/>
      <c r="BI107" s="230"/>
    </row>
    <row r="108" spans="1:61" ht="14.25" customHeight="1">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c r="AQ108" s="230"/>
      <c r="AR108" s="230"/>
      <c r="AS108" s="230"/>
      <c r="AT108" s="230"/>
      <c r="AU108" s="230"/>
      <c r="AV108" s="230"/>
      <c r="AW108" s="230"/>
      <c r="AX108" s="230"/>
      <c r="AY108" s="230"/>
      <c r="AZ108" s="230"/>
      <c r="BA108" s="230"/>
      <c r="BB108" s="230"/>
      <c r="BC108" s="230"/>
      <c r="BD108" s="230"/>
      <c r="BE108" s="230"/>
      <c r="BF108" s="230"/>
      <c r="BG108" s="230"/>
      <c r="BH108" s="230"/>
      <c r="BI108" s="230"/>
    </row>
    <row r="109" spans="1:61" ht="14.25"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c r="AQ109" s="230"/>
      <c r="AR109" s="230"/>
      <c r="AS109" s="230"/>
      <c r="AT109" s="230"/>
      <c r="AU109" s="230"/>
      <c r="AV109" s="230"/>
      <c r="AW109" s="230"/>
      <c r="AX109" s="230"/>
      <c r="AY109" s="230"/>
      <c r="AZ109" s="230"/>
      <c r="BA109" s="230"/>
      <c r="BB109" s="230"/>
      <c r="BC109" s="230"/>
      <c r="BD109" s="230"/>
      <c r="BE109" s="230"/>
      <c r="BF109" s="230"/>
      <c r="BG109" s="230"/>
      <c r="BH109" s="230"/>
      <c r="BI109" s="230"/>
    </row>
    <row r="110" spans="1:61" ht="14.25" customHeight="1">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230"/>
      <c r="AK110" s="230"/>
      <c r="AL110" s="230"/>
      <c r="AM110" s="230"/>
      <c r="AN110" s="230"/>
      <c r="AO110" s="230"/>
      <c r="AP110" s="230"/>
      <c r="AQ110" s="230"/>
      <c r="AR110" s="230"/>
      <c r="AS110" s="230"/>
      <c r="AT110" s="230"/>
      <c r="AU110" s="230"/>
      <c r="AV110" s="230"/>
      <c r="AW110" s="230"/>
      <c r="AX110" s="230"/>
      <c r="AY110" s="230"/>
      <c r="AZ110" s="230"/>
      <c r="BA110" s="230"/>
      <c r="BB110" s="230"/>
      <c r="BC110" s="230"/>
      <c r="BD110" s="230"/>
      <c r="BE110" s="230"/>
      <c r="BF110" s="230"/>
      <c r="BG110" s="230"/>
      <c r="BH110" s="230"/>
      <c r="BI110" s="230"/>
    </row>
    <row r="111" spans="1:61" ht="14.25"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230"/>
      <c r="AK111" s="230"/>
      <c r="AL111" s="230"/>
      <c r="AM111" s="230"/>
      <c r="AN111" s="230"/>
      <c r="AO111" s="230"/>
      <c r="AP111" s="230"/>
      <c r="AQ111" s="230"/>
      <c r="AR111" s="230"/>
      <c r="AS111" s="230"/>
      <c r="AT111" s="230"/>
      <c r="AU111" s="230"/>
      <c r="AV111" s="230"/>
      <c r="AW111" s="230"/>
      <c r="AX111" s="230"/>
      <c r="AY111" s="230"/>
      <c r="AZ111" s="230"/>
      <c r="BA111" s="230"/>
      <c r="BB111" s="230"/>
      <c r="BC111" s="230"/>
      <c r="BD111" s="230"/>
      <c r="BE111" s="230"/>
      <c r="BF111" s="230"/>
      <c r="BG111" s="230"/>
      <c r="BH111" s="230"/>
      <c r="BI111" s="230"/>
    </row>
    <row r="112" spans="1:61" ht="14.25"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H112" s="230"/>
      <c r="AI112" s="230"/>
      <c r="AJ112" s="230"/>
      <c r="AK112" s="230"/>
      <c r="AL112" s="230"/>
      <c r="AM112" s="230"/>
      <c r="AN112" s="230"/>
      <c r="AO112" s="230"/>
      <c r="AP112" s="230"/>
      <c r="AQ112" s="230"/>
      <c r="AR112" s="230"/>
      <c r="AS112" s="230"/>
      <c r="AT112" s="230"/>
      <c r="AU112" s="230"/>
      <c r="AV112" s="230"/>
      <c r="AW112" s="230"/>
      <c r="AX112" s="230"/>
      <c r="AY112" s="230"/>
      <c r="AZ112" s="230"/>
      <c r="BA112" s="230"/>
      <c r="BB112" s="230"/>
      <c r="BC112" s="230"/>
      <c r="BD112" s="230"/>
      <c r="BE112" s="230"/>
      <c r="BF112" s="230"/>
      <c r="BG112" s="230"/>
      <c r="BH112" s="230"/>
      <c r="BI112" s="230"/>
    </row>
    <row r="113" spans="1:61" ht="14.25"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0"/>
      <c r="BA113" s="230"/>
      <c r="BB113" s="230"/>
      <c r="BC113" s="230"/>
      <c r="BD113" s="230"/>
      <c r="BE113" s="230"/>
      <c r="BF113" s="230"/>
      <c r="BG113" s="230"/>
      <c r="BH113" s="230"/>
      <c r="BI113" s="230"/>
    </row>
    <row r="114" spans="1:61" ht="14.25"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c r="AQ114" s="230"/>
      <c r="AR114" s="230"/>
      <c r="AS114" s="230"/>
      <c r="AT114" s="230"/>
      <c r="AU114" s="230"/>
      <c r="AV114" s="230"/>
      <c r="AW114" s="230"/>
      <c r="AX114" s="230"/>
      <c r="AY114" s="230"/>
      <c r="AZ114" s="230"/>
      <c r="BA114" s="230"/>
      <c r="BB114" s="230"/>
      <c r="BC114" s="230"/>
      <c r="BD114" s="230"/>
      <c r="BE114" s="230"/>
      <c r="BF114" s="230"/>
      <c r="BG114" s="230"/>
      <c r="BH114" s="230"/>
      <c r="BI114" s="230"/>
    </row>
    <row r="115" spans="1:61" ht="14.25"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0"/>
      <c r="AF115" s="230"/>
      <c r="AG115" s="230"/>
      <c r="AH115" s="230"/>
      <c r="AI115" s="230"/>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c r="BI115" s="230"/>
    </row>
    <row r="116" spans="1:61" ht="14.25"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c r="BI116" s="230"/>
    </row>
    <row r="117" spans="1:61" ht="14.25"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c r="AG117" s="230"/>
      <c r="AH117" s="230"/>
      <c r="AI117" s="230"/>
      <c r="AJ117" s="230"/>
      <c r="AK117" s="230"/>
      <c r="AL117" s="230"/>
      <c r="AM117" s="230"/>
      <c r="AN117" s="230"/>
      <c r="AO117" s="230"/>
      <c r="AP117" s="230"/>
      <c r="AQ117" s="230"/>
      <c r="AR117" s="230"/>
      <c r="AS117" s="230"/>
      <c r="AT117" s="230"/>
      <c r="AU117" s="230"/>
      <c r="AV117" s="230"/>
      <c r="AW117" s="230"/>
      <c r="AX117" s="230"/>
      <c r="AY117" s="230"/>
      <c r="AZ117" s="230"/>
      <c r="BA117" s="230"/>
      <c r="BB117" s="230"/>
      <c r="BC117" s="230"/>
      <c r="BD117" s="230"/>
      <c r="BE117" s="230"/>
      <c r="BF117" s="230"/>
      <c r="BG117" s="230"/>
      <c r="BH117" s="230"/>
      <c r="BI117" s="230"/>
    </row>
    <row r="118" spans="1:61" ht="14.25"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c r="AG118" s="230"/>
      <c r="AH118" s="230"/>
      <c r="AI118" s="230"/>
      <c r="AJ118" s="230"/>
      <c r="AK118" s="230"/>
      <c r="AL118" s="230"/>
      <c r="AM118" s="230"/>
      <c r="AN118" s="230"/>
      <c r="AO118" s="230"/>
      <c r="AP118" s="230"/>
      <c r="AQ118" s="230"/>
      <c r="AR118" s="230"/>
      <c r="AS118" s="230"/>
      <c r="AT118" s="230"/>
      <c r="AU118" s="230"/>
      <c r="AV118" s="230"/>
      <c r="AW118" s="230"/>
      <c r="AX118" s="230"/>
      <c r="AY118" s="230"/>
      <c r="AZ118" s="230"/>
      <c r="BA118" s="230"/>
      <c r="BB118" s="230"/>
      <c r="BC118" s="230"/>
      <c r="BD118" s="230"/>
      <c r="BE118" s="230"/>
      <c r="BF118" s="230"/>
      <c r="BG118" s="230"/>
      <c r="BH118" s="230"/>
      <c r="BI118" s="230"/>
    </row>
    <row r="119" spans="1:61" ht="14.25" customHeight="1">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230"/>
      <c r="AL119" s="230"/>
      <c r="AM119" s="230"/>
      <c r="AN119" s="230"/>
      <c r="AO119" s="230"/>
      <c r="AP119" s="230"/>
      <c r="AQ119" s="230"/>
      <c r="AR119" s="230"/>
      <c r="AS119" s="230"/>
      <c r="AT119" s="230"/>
      <c r="AU119" s="230"/>
      <c r="AV119" s="230"/>
      <c r="AW119" s="230"/>
      <c r="AX119" s="230"/>
      <c r="AY119" s="230"/>
      <c r="AZ119" s="230"/>
      <c r="BA119" s="230"/>
      <c r="BB119" s="230"/>
      <c r="BC119" s="230"/>
      <c r="BD119" s="230"/>
      <c r="BE119" s="230"/>
      <c r="BF119" s="230"/>
      <c r="BG119" s="230"/>
      <c r="BH119" s="230"/>
      <c r="BI119" s="230"/>
    </row>
    <row r="120" spans="1:61" ht="14.25" customHeight="1">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230"/>
      <c r="AL120" s="230"/>
      <c r="AM120" s="230"/>
      <c r="AN120" s="230"/>
      <c r="AO120" s="230"/>
      <c r="AP120" s="230"/>
      <c r="AQ120" s="230"/>
      <c r="AR120" s="230"/>
      <c r="AS120" s="230"/>
      <c r="AT120" s="230"/>
      <c r="AU120" s="230"/>
      <c r="AV120" s="230"/>
      <c r="AW120" s="230"/>
      <c r="AX120" s="230"/>
      <c r="AY120" s="230"/>
      <c r="AZ120" s="230"/>
      <c r="BA120" s="230"/>
      <c r="BB120" s="230"/>
      <c r="BC120" s="230"/>
      <c r="BD120" s="230"/>
      <c r="BE120" s="230"/>
      <c r="BF120" s="230"/>
      <c r="BG120" s="230"/>
      <c r="BH120" s="230"/>
      <c r="BI120" s="230"/>
    </row>
    <row r="121" spans="1:61" ht="14.25" customHeight="1">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c r="AD121" s="230"/>
      <c r="AE121" s="230"/>
      <c r="AF121" s="230"/>
      <c r="AG121" s="230"/>
      <c r="AH121" s="230"/>
      <c r="AI121" s="230"/>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c r="BI121" s="230"/>
    </row>
    <row r="122" spans="1:61" ht="14.25" customHeight="1">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c r="AG122" s="230"/>
      <c r="AH122" s="230"/>
      <c r="AI122" s="230"/>
      <c r="AJ122" s="230"/>
      <c r="AK122" s="230"/>
      <c r="AL122" s="230"/>
      <c r="AM122" s="230"/>
      <c r="AN122" s="230"/>
      <c r="AO122" s="230"/>
      <c r="AP122" s="230"/>
      <c r="AQ122" s="230"/>
      <c r="AR122" s="230"/>
      <c r="AS122" s="230"/>
      <c r="AT122" s="230"/>
      <c r="AU122" s="230"/>
      <c r="AV122" s="230"/>
      <c r="AW122" s="230"/>
      <c r="AX122" s="230"/>
      <c r="AY122" s="230"/>
      <c r="AZ122" s="230"/>
      <c r="BA122" s="230"/>
      <c r="BB122" s="230"/>
      <c r="BC122" s="230"/>
      <c r="BD122" s="230"/>
      <c r="BE122" s="230"/>
      <c r="BF122" s="230"/>
      <c r="BG122" s="230"/>
      <c r="BH122" s="230"/>
      <c r="BI122" s="230"/>
    </row>
    <row r="123" spans="1:61" ht="14.25" customHeight="1">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c r="AD123" s="230"/>
      <c r="AE123" s="230"/>
      <c r="AF123" s="230"/>
      <c r="AG123" s="230"/>
      <c r="AH123" s="230"/>
      <c r="AI123" s="230"/>
      <c r="AJ123" s="230"/>
      <c r="AK123" s="230"/>
      <c r="AL123" s="230"/>
      <c r="AM123" s="230"/>
      <c r="AN123" s="230"/>
      <c r="AO123" s="230"/>
      <c r="AP123" s="230"/>
      <c r="AQ123" s="230"/>
      <c r="AR123" s="230"/>
      <c r="AS123" s="230"/>
      <c r="AT123" s="230"/>
      <c r="AU123" s="230"/>
      <c r="AV123" s="230"/>
      <c r="AW123" s="230"/>
      <c r="AX123" s="230"/>
      <c r="AY123" s="230"/>
      <c r="AZ123" s="230"/>
      <c r="BA123" s="230"/>
      <c r="BB123" s="230"/>
      <c r="BC123" s="230"/>
      <c r="BD123" s="230"/>
      <c r="BE123" s="230"/>
      <c r="BF123" s="230"/>
      <c r="BG123" s="230"/>
      <c r="BH123" s="230"/>
      <c r="BI123" s="230"/>
    </row>
    <row r="124" spans="1:61" ht="14.25" customHeight="1">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c r="AD124" s="230"/>
      <c r="AE124" s="230"/>
      <c r="AF124" s="230"/>
      <c r="AG124" s="230"/>
      <c r="AH124" s="230"/>
      <c r="AI124" s="230"/>
      <c r="AJ124" s="230"/>
      <c r="AK124" s="230"/>
      <c r="AL124" s="230"/>
      <c r="AM124" s="230"/>
      <c r="AN124" s="230"/>
      <c r="AO124" s="230"/>
      <c r="AP124" s="230"/>
      <c r="AQ124" s="230"/>
      <c r="AR124" s="230"/>
      <c r="AS124" s="230"/>
      <c r="AT124" s="230"/>
      <c r="AU124" s="230"/>
      <c r="AV124" s="230"/>
      <c r="AW124" s="230"/>
      <c r="AX124" s="230"/>
      <c r="AY124" s="230"/>
      <c r="AZ124" s="230"/>
      <c r="BA124" s="230"/>
      <c r="BB124" s="230"/>
      <c r="BC124" s="230"/>
      <c r="BD124" s="230"/>
      <c r="BE124" s="230"/>
      <c r="BF124" s="230"/>
      <c r="BG124" s="230"/>
      <c r="BH124" s="230"/>
      <c r="BI124" s="230"/>
    </row>
    <row r="125" spans="1:61" ht="14.25" customHeight="1">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c r="AA125" s="230"/>
      <c r="AB125" s="230"/>
      <c r="AC125" s="230"/>
      <c r="AD125" s="230"/>
      <c r="AE125" s="230"/>
      <c r="AF125" s="230"/>
      <c r="AG125" s="230"/>
      <c r="AH125" s="230"/>
      <c r="AI125" s="230"/>
      <c r="AJ125" s="230"/>
      <c r="AK125" s="230"/>
      <c r="AL125" s="230"/>
      <c r="AM125" s="230"/>
      <c r="AN125" s="230"/>
      <c r="AO125" s="230"/>
      <c r="AP125" s="230"/>
      <c r="AQ125" s="230"/>
      <c r="AR125" s="230"/>
      <c r="AS125" s="230"/>
      <c r="AT125" s="230"/>
      <c r="AU125" s="230"/>
      <c r="AV125" s="230"/>
      <c r="AW125" s="230"/>
      <c r="AX125" s="230"/>
      <c r="AY125" s="230"/>
      <c r="AZ125" s="230"/>
      <c r="BA125" s="230"/>
      <c r="BB125" s="230"/>
      <c r="BC125" s="230"/>
      <c r="BD125" s="230"/>
      <c r="BE125" s="230"/>
      <c r="BF125" s="230"/>
      <c r="BG125" s="230"/>
      <c r="BH125" s="230"/>
      <c r="BI125" s="230"/>
    </row>
    <row r="126" spans="1:61" ht="14.25" customHeight="1">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c r="Z126" s="230"/>
      <c r="AA126" s="230"/>
      <c r="AB126" s="230"/>
      <c r="AC126" s="230"/>
      <c r="AD126" s="230"/>
      <c r="AE126" s="230"/>
      <c r="AF126" s="230"/>
      <c r="AG126" s="230"/>
      <c r="AH126" s="230"/>
      <c r="AI126" s="230"/>
      <c r="AJ126" s="230"/>
      <c r="AK126" s="230"/>
      <c r="AL126" s="230"/>
      <c r="AM126" s="230"/>
      <c r="AN126" s="230"/>
      <c r="AO126" s="230"/>
      <c r="AP126" s="230"/>
      <c r="AQ126" s="230"/>
      <c r="AR126" s="230"/>
      <c r="AS126" s="230"/>
      <c r="AT126" s="230"/>
      <c r="AU126" s="230"/>
      <c r="AV126" s="230"/>
      <c r="AW126" s="230"/>
      <c r="AX126" s="230"/>
      <c r="AY126" s="230"/>
      <c r="AZ126" s="230"/>
      <c r="BA126" s="230"/>
      <c r="BB126" s="230"/>
      <c r="BC126" s="230"/>
      <c r="BD126" s="230"/>
      <c r="BE126" s="230"/>
      <c r="BF126" s="230"/>
      <c r="BG126" s="230"/>
      <c r="BH126" s="230"/>
      <c r="BI126" s="230"/>
    </row>
    <row r="127" spans="1:61" ht="14.25" customHeight="1">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0"/>
      <c r="BB127" s="230"/>
      <c r="BC127" s="230"/>
      <c r="BD127" s="230"/>
      <c r="BE127" s="230"/>
      <c r="BF127" s="230"/>
      <c r="BG127" s="230"/>
      <c r="BH127" s="230"/>
      <c r="BI127" s="230"/>
    </row>
    <row r="128" spans="1:61" ht="14.25" customHeight="1">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c r="Z128" s="230"/>
      <c r="AA128" s="230"/>
      <c r="AB128" s="230"/>
      <c r="AC128" s="230"/>
      <c r="AD128" s="230"/>
      <c r="AE128" s="230"/>
      <c r="AF128" s="230"/>
      <c r="AG128" s="230"/>
      <c r="AH128" s="230"/>
      <c r="AI128" s="230"/>
      <c r="AJ128" s="230"/>
      <c r="AK128" s="230"/>
      <c r="AL128" s="230"/>
      <c r="AM128" s="230"/>
      <c r="AN128" s="230"/>
      <c r="AO128" s="230"/>
      <c r="AP128" s="230"/>
      <c r="AQ128" s="230"/>
      <c r="AR128" s="230"/>
      <c r="AS128" s="230"/>
      <c r="AT128" s="230"/>
      <c r="AU128" s="230"/>
      <c r="AV128" s="230"/>
      <c r="AW128" s="230"/>
      <c r="AX128" s="230"/>
      <c r="AY128" s="230"/>
      <c r="AZ128" s="230"/>
      <c r="BA128" s="230"/>
      <c r="BB128" s="230"/>
      <c r="BC128" s="230"/>
      <c r="BD128" s="230"/>
      <c r="BE128" s="230"/>
      <c r="BF128" s="230"/>
      <c r="BG128" s="230"/>
      <c r="BH128" s="230"/>
      <c r="BI128" s="230"/>
    </row>
    <row r="129" spans="2:61" ht="14.25" customHeight="1">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c r="AA129" s="230"/>
      <c r="AB129" s="230"/>
      <c r="AC129" s="230"/>
      <c r="AD129" s="230"/>
      <c r="AE129" s="230"/>
      <c r="AF129" s="230"/>
      <c r="AG129" s="230"/>
      <c r="AH129" s="230"/>
      <c r="AI129" s="230"/>
      <c r="AJ129" s="230"/>
      <c r="AK129" s="230"/>
      <c r="AL129" s="230"/>
      <c r="AM129" s="230"/>
      <c r="AN129" s="230"/>
      <c r="AO129" s="230"/>
      <c r="AP129" s="230"/>
      <c r="AQ129" s="230"/>
      <c r="AR129" s="230"/>
      <c r="AS129" s="230"/>
      <c r="AT129" s="230"/>
      <c r="AU129" s="230"/>
      <c r="AV129" s="230"/>
      <c r="AW129" s="230"/>
      <c r="AX129" s="230"/>
      <c r="AY129" s="230"/>
      <c r="AZ129" s="230"/>
      <c r="BA129" s="230"/>
      <c r="BB129" s="230"/>
      <c r="BC129" s="230"/>
      <c r="BD129" s="230"/>
      <c r="BE129" s="230"/>
      <c r="BF129" s="230"/>
      <c r="BG129" s="230"/>
      <c r="BH129" s="230"/>
      <c r="BI129" s="230"/>
    </row>
    <row r="130" spans="2:61" ht="14.25" customHeight="1">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c r="AA130" s="230"/>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row>
    <row r="131" spans="2:61" ht="14.25" customHeight="1">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c r="AA131" s="230"/>
      <c r="AB131" s="230"/>
      <c r="AC131" s="230"/>
      <c r="AD131" s="230"/>
      <c r="AE131" s="230"/>
      <c r="AF131" s="230"/>
      <c r="AG131" s="230"/>
      <c r="AH131" s="230"/>
      <c r="AI131" s="230"/>
      <c r="AJ131" s="230"/>
      <c r="AK131" s="230"/>
      <c r="AL131" s="230"/>
      <c r="AM131" s="230"/>
      <c r="AN131" s="230"/>
      <c r="AO131" s="230"/>
      <c r="AP131" s="230"/>
      <c r="AQ131" s="230"/>
      <c r="AR131" s="230"/>
      <c r="AS131" s="230"/>
      <c r="AT131" s="230"/>
      <c r="AU131" s="230"/>
      <c r="AV131" s="230"/>
      <c r="AW131" s="230"/>
      <c r="AX131" s="230"/>
      <c r="AY131" s="230"/>
      <c r="AZ131" s="230"/>
      <c r="BA131" s="230"/>
      <c r="BB131" s="230"/>
      <c r="BC131" s="230"/>
      <c r="BD131" s="230"/>
      <c r="BE131" s="230"/>
      <c r="BF131" s="230"/>
      <c r="BG131" s="230"/>
      <c r="BH131" s="230"/>
      <c r="BI131" s="230"/>
    </row>
    <row r="132" spans="2:61" ht="14.25" customHeight="1">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c r="Z132" s="230"/>
      <c r="AA132" s="230"/>
      <c r="AB132" s="230"/>
      <c r="AC132" s="230"/>
      <c r="AD132" s="230"/>
      <c r="AE132" s="230"/>
      <c r="AF132" s="230"/>
      <c r="AG132" s="230"/>
      <c r="AH132" s="230"/>
      <c r="AI132" s="230"/>
      <c r="AJ132" s="230"/>
      <c r="AK132" s="230"/>
      <c r="AL132" s="230"/>
      <c r="AM132" s="230"/>
      <c r="AN132" s="230"/>
      <c r="AO132" s="230"/>
      <c r="AP132" s="230"/>
      <c r="AQ132" s="230"/>
      <c r="AR132" s="230"/>
      <c r="AS132" s="230"/>
      <c r="AT132" s="230"/>
      <c r="AU132" s="230"/>
      <c r="AV132" s="230"/>
      <c r="AW132" s="230"/>
      <c r="AX132" s="230"/>
      <c r="AY132" s="230"/>
      <c r="AZ132" s="230"/>
      <c r="BA132" s="230"/>
      <c r="BB132" s="230"/>
      <c r="BC132" s="230"/>
      <c r="BD132" s="230"/>
      <c r="BE132" s="230"/>
      <c r="BF132" s="230"/>
      <c r="BG132" s="230"/>
      <c r="BH132" s="230"/>
      <c r="BI132" s="230"/>
    </row>
    <row r="133" spans="2:61" ht="14.25" customHeight="1">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c r="AA133" s="230"/>
      <c r="AB133" s="230"/>
      <c r="AC133" s="230"/>
      <c r="AD133" s="230"/>
      <c r="AE133" s="230"/>
      <c r="AF133" s="230"/>
      <c r="AG133" s="230"/>
      <c r="AH133" s="230"/>
      <c r="AI133" s="230"/>
      <c r="AJ133" s="230"/>
      <c r="AK133" s="230"/>
      <c r="AL133" s="230"/>
      <c r="AM133" s="230"/>
      <c r="AN133" s="230"/>
      <c r="AO133" s="230"/>
      <c r="AP133" s="230"/>
      <c r="AQ133" s="230"/>
      <c r="AR133" s="230"/>
      <c r="AS133" s="230"/>
      <c r="AT133" s="230"/>
      <c r="AU133" s="230"/>
      <c r="AV133" s="230"/>
      <c r="AW133" s="230"/>
      <c r="AX133" s="230"/>
      <c r="AY133" s="230"/>
      <c r="AZ133" s="230"/>
      <c r="BA133" s="230"/>
      <c r="BB133" s="230"/>
      <c r="BC133" s="230"/>
      <c r="BD133" s="230"/>
      <c r="BE133" s="230"/>
      <c r="BF133" s="230"/>
      <c r="BG133" s="230"/>
      <c r="BH133" s="230"/>
      <c r="BI133" s="230"/>
    </row>
    <row r="134" spans="2:61" ht="14.25" customHeight="1">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c r="Z134" s="230"/>
      <c r="AA134" s="230"/>
      <c r="AB134" s="230"/>
      <c r="AC134" s="230"/>
      <c r="AD134" s="230"/>
      <c r="AE134" s="230"/>
      <c r="AF134" s="230"/>
      <c r="AG134" s="230"/>
      <c r="AH134" s="230"/>
      <c r="AI134" s="230"/>
      <c r="AJ134" s="230"/>
      <c r="AK134" s="230"/>
      <c r="AL134" s="230"/>
      <c r="AM134" s="230"/>
      <c r="AN134" s="230"/>
      <c r="AO134" s="230"/>
      <c r="AP134" s="230"/>
      <c r="AQ134" s="230"/>
      <c r="AR134" s="230"/>
      <c r="AS134" s="230"/>
      <c r="AT134" s="230"/>
      <c r="AU134" s="230"/>
      <c r="AV134" s="230"/>
      <c r="AW134" s="230"/>
      <c r="AX134" s="230"/>
      <c r="AY134" s="230"/>
      <c r="AZ134" s="230"/>
      <c r="BA134" s="230"/>
      <c r="BB134" s="230"/>
      <c r="BC134" s="230"/>
      <c r="BD134" s="230"/>
      <c r="BE134" s="230"/>
      <c r="BF134" s="230"/>
      <c r="BG134" s="230"/>
      <c r="BH134" s="230"/>
      <c r="BI134" s="230"/>
    </row>
    <row r="135" spans="2:61" ht="14.25" customHeight="1">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c r="AG135" s="230"/>
      <c r="AH135" s="230"/>
      <c r="AI135" s="230"/>
      <c r="AJ135" s="230"/>
      <c r="AK135" s="230"/>
      <c r="AL135" s="230"/>
      <c r="AM135" s="230"/>
      <c r="AN135" s="230"/>
      <c r="AO135" s="230"/>
      <c r="AP135" s="230"/>
      <c r="AQ135" s="230"/>
      <c r="AR135" s="230"/>
      <c r="AS135" s="230"/>
      <c r="AT135" s="230"/>
      <c r="AU135" s="230"/>
      <c r="AV135" s="230"/>
      <c r="AW135" s="230"/>
      <c r="AX135" s="230"/>
      <c r="AY135" s="230"/>
      <c r="AZ135" s="230"/>
      <c r="BA135" s="230"/>
      <c r="BB135" s="230"/>
      <c r="BC135" s="230"/>
      <c r="BD135" s="230"/>
      <c r="BE135" s="230"/>
      <c r="BF135" s="230"/>
      <c r="BG135" s="230"/>
      <c r="BH135" s="230"/>
      <c r="BI135" s="230"/>
    </row>
    <row r="136" spans="2:61" ht="14.25" customHeight="1">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30"/>
      <c r="AT136" s="230"/>
      <c r="AU136" s="230"/>
      <c r="AV136" s="230"/>
      <c r="AW136" s="230"/>
      <c r="AX136" s="230"/>
      <c r="AY136" s="230"/>
      <c r="AZ136" s="230"/>
      <c r="BA136" s="230"/>
      <c r="BB136" s="230"/>
      <c r="BC136" s="230"/>
      <c r="BD136" s="230"/>
      <c r="BE136" s="230"/>
      <c r="BF136" s="230"/>
      <c r="BG136" s="230"/>
      <c r="BH136" s="230"/>
      <c r="BI136" s="230"/>
    </row>
    <row r="137" spans="2:61" ht="14.25" customHeight="1">
      <c r="B137" s="230"/>
      <c r="C137" s="230"/>
      <c r="D137" s="230"/>
      <c r="E137" s="230"/>
      <c r="F137" s="230"/>
      <c r="G137" s="230"/>
      <c r="H137" s="230"/>
      <c r="I137" s="230"/>
    </row>
    <row r="138" spans="2:61" ht="14.25" customHeight="1">
      <c r="B138" s="230"/>
      <c r="C138" s="230"/>
      <c r="D138" s="230"/>
      <c r="E138" s="230"/>
      <c r="F138" s="230"/>
      <c r="G138" s="230"/>
      <c r="H138" s="230"/>
      <c r="I138" s="230"/>
    </row>
    <row r="139" spans="2:61" ht="14.25" customHeight="1">
      <c r="B139" s="230"/>
      <c r="C139" s="230"/>
      <c r="D139" s="230"/>
      <c r="E139" s="230"/>
      <c r="F139" s="230"/>
      <c r="G139" s="230"/>
      <c r="H139" s="230"/>
      <c r="I139" s="230"/>
    </row>
    <row r="140" spans="2:61" ht="14.25" customHeight="1">
      <c r="B140" s="230"/>
      <c r="C140" s="230"/>
      <c r="D140" s="230"/>
      <c r="E140" s="230"/>
      <c r="F140" s="230"/>
      <c r="G140" s="230"/>
      <c r="H140" s="230"/>
      <c r="I140" s="230"/>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showGridLines="0" workbookViewId="0"/>
  </sheetViews>
  <sheetFormatPr baseColWidth="10" defaultColWidth="12.625" defaultRowHeight="15" customHeight="1"/>
  <cols>
    <col min="1" max="1" width="9.375" customWidth="1"/>
    <col min="2" max="10" width="5" customWidth="1"/>
    <col min="11" max="11" width="9.375" customWidth="1"/>
    <col min="1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1" spans="1:61" ht="14.25" customHeight="1">
      <c r="A1" s="230"/>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row>
    <row r="2" spans="1:61" ht="18" customHeight="1">
      <c r="A2" s="230"/>
      <c r="B2" s="487" t="s">
        <v>204</v>
      </c>
      <c r="C2" s="364"/>
      <c r="D2" s="364"/>
      <c r="E2" s="364"/>
      <c r="F2" s="364"/>
      <c r="G2" s="364"/>
      <c r="H2" s="364"/>
      <c r="I2" s="364"/>
      <c r="J2" s="475" t="s">
        <v>53</v>
      </c>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AL2" s="476"/>
      <c r="AM2" s="435"/>
      <c r="AN2" s="230"/>
      <c r="AO2" s="230"/>
      <c r="AP2" s="230"/>
      <c r="AQ2" s="230"/>
      <c r="AR2" s="230"/>
      <c r="AS2" s="230"/>
      <c r="AT2" s="230"/>
      <c r="AU2" s="230"/>
      <c r="AV2" s="230"/>
      <c r="AW2" s="230"/>
      <c r="AX2" s="230"/>
      <c r="AY2" s="230"/>
      <c r="AZ2" s="230"/>
      <c r="BA2" s="230"/>
      <c r="BB2" s="230"/>
      <c r="BC2" s="230"/>
      <c r="BD2" s="230"/>
      <c r="BE2" s="230"/>
      <c r="BF2" s="230"/>
      <c r="BG2" s="230"/>
      <c r="BH2" s="230"/>
      <c r="BI2" s="230"/>
    </row>
    <row r="3" spans="1:61" ht="18.75" customHeight="1">
      <c r="A3" s="230"/>
      <c r="B3" s="364"/>
      <c r="C3" s="364"/>
      <c r="D3" s="364"/>
      <c r="E3" s="364"/>
      <c r="F3" s="364"/>
      <c r="G3" s="364"/>
      <c r="H3" s="364"/>
      <c r="I3" s="364"/>
      <c r="J3" s="477"/>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478"/>
      <c r="AN3" s="230"/>
      <c r="AO3" s="230"/>
      <c r="AP3" s="230"/>
      <c r="AQ3" s="230"/>
      <c r="AR3" s="230"/>
      <c r="AS3" s="230"/>
      <c r="AT3" s="230"/>
      <c r="AU3" s="230"/>
      <c r="AV3" s="230"/>
      <c r="AW3" s="230"/>
      <c r="AX3" s="230"/>
      <c r="AY3" s="230"/>
      <c r="AZ3" s="230"/>
      <c r="BA3" s="230"/>
      <c r="BB3" s="230"/>
      <c r="BC3" s="230"/>
      <c r="BD3" s="230"/>
      <c r="BE3" s="230"/>
      <c r="BF3" s="230"/>
      <c r="BG3" s="230"/>
      <c r="BH3" s="230"/>
      <c r="BI3" s="230"/>
    </row>
    <row r="4" spans="1:61" ht="15" customHeight="1">
      <c r="A4" s="230"/>
      <c r="B4" s="364"/>
      <c r="C4" s="364"/>
      <c r="D4" s="364"/>
      <c r="E4" s="364"/>
      <c r="F4" s="364"/>
      <c r="G4" s="364"/>
      <c r="H4" s="364"/>
      <c r="I4" s="364"/>
      <c r="J4" s="432"/>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37"/>
      <c r="AN4" s="230"/>
      <c r="AO4" s="230"/>
      <c r="AP4" s="230"/>
      <c r="AQ4" s="230"/>
      <c r="AR4" s="230"/>
      <c r="AS4" s="230"/>
      <c r="AT4" s="230"/>
      <c r="AU4" s="230"/>
      <c r="AV4" s="230"/>
      <c r="AW4" s="230"/>
      <c r="AX4" s="230"/>
      <c r="AY4" s="230"/>
      <c r="AZ4" s="230"/>
      <c r="BA4" s="230"/>
      <c r="BB4" s="230"/>
      <c r="BC4" s="230"/>
      <c r="BD4" s="230"/>
      <c r="BE4" s="230"/>
      <c r="BF4" s="230"/>
      <c r="BG4" s="230"/>
      <c r="BH4" s="230"/>
      <c r="BI4" s="230"/>
    </row>
    <row r="5" spans="1:61" ht="14.25" customHeight="1">
      <c r="A5" s="230"/>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row>
    <row r="6" spans="1:61" ht="15" customHeight="1">
      <c r="A6" s="230"/>
      <c r="B6" s="480" t="s">
        <v>144</v>
      </c>
      <c r="C6" s="476"/>
      <c r="D6" s="431"/>
      <c r="E6" s="485" t="s">
        <v>177</v>
      </c>
      <c r="F6" s="467"/>
      <c r="G6" s="467"/>
      <c r="H6" s="467"/>
      <c r="I6" s="448"/>
      <c r="J6" s="232" t="str">
        <f>IF(AND('Mapa final'!$AE$25="Muy Alta",'Mapa final'!$AG$25="Leve"),CONCATENATE("R1C",'Mapa final'!$U$25),"")</f>
        <v/>
      </c>
      <c r="K6" s="233" t="str">
        <f>IF(AND('Mapa final'!$AE$26="Muy Alta",'Mapa final'!$AG$26="Leve"),CONCATENATE("R1C",'Mapa final'!$U$26),"")</f>
        <v/>
      </c>
      <c r="L6" s="233" t="str">
        <f>IF(AND('Mapa final'!$AE$27="Muy Alta",'Mapa final'!$AG$27="Leve"),CONCATENATE("R1C",'Mapa final'!$U$27),"")</f>
        <v/>
      </c>
      <c r="M6" s="233" t="str">
        <f ca="1">IF(AND('Mapa final'!$AE$28="Muy Alta",'Mapa final'!$AG$28="Leve"),CONCATENATE("R1C",'Mapa final'!$U$28),"")</f>
        <v/>
      </c>
      <c r="N6" s="233" t="e">
        <f t="shared" ref="N6:O6" si="0">IF(AND(#REF!="Muy Alta",#REF!="Leve"),CONCATENATE("R1C",#REF!),"")</f>
        <v>#REF!</v>
      </c>
      <c r="O6" s="234" t="e">
        <f t="shared" si="0"/>
        <v>#REF!</v>
      </c>
      <c r="P6" s="232" t="str">
        <f>IF(AND('Mapa final'!$AE$25="Muy Alta",'Mapa final'!$AG$25="Menor"),CONCATENATE("R1C",'Mapa final'!$U$25),"")</f>
        <v/>
      </c>
      <c r="Q6" s="233" t="str">
        <f>IF(AND('Mapa final'!$AE$26="Muy Alta",'Mapa final'!$AG$26="Menor"),CONCATENATE("R1C",'Mapa final'!$U$26),"")</f>
        <v/>
      </c>
      <c r="R6" s="233" t="str">
        <f>IF(AND('Mapa final'!$AE$27="Muy Alta",'Mapa final'!$AG$27="Menor"),CONCATENATE("R1C",'Mapa final'!$U$27),"")</f>
        <v/>
      </c>
      <c r="S6" s="233" t="str">
        <f ca="1">IF(AND('Mapa final'!$AE$28="Muy Alta",'Mapa final'!$AG$28="Menor"),CONCATENATE("R1C",'Mapa final'!$U$28),"")</f>
        <v/>
      </c>
      <c r="T6" s="233" t="e">
        <f t="shared" ref="T6:U6" si="1">IF(AND(#REF!="Muy Alta",#REF!="Menor"),CONCATENATE("R1C",#REF!),"")</f>
        <v>#REF!</v>
      </c>
      <c r="U6" s="234" t="e">
        <f t="shared" si="1"/>
        <v>#REF!</v>
      </c>
      <c r="V6" s="232" t="str">
        <f>IF(AND('Mapa final'!$AE$25="Muy Alta",'Mapa final'!$AG$25="Moderado"),CONCATENATE("R1C",'Mapa final'!$U$25),"")</f>
        <v/>
      </c>
      <c r="W6" s="233" t="str">
        <f>IF(AND('Mapa final'!$AE$26="Muy Alta",'Mapa final'!$AG$26="Moderado"),CONCATENATE("R1C",'Mapa final'!$U$26),"")</f>
        <v/>
      </c>
      <c r="X6" s="233" t="str">
        <f>IF(AND('Mapa final'!$AE$27="Muy Alta",'Mapa final'!$AG$27="Moderado"),CONCATENATE("R1C",'Mapa final'!$U$27),"")</f>
        <v/>
      </c>
      <c r="Y6" s="233" t="str">
        <f ca="1">IF(AND('Mapa final'!$AE$28="Muy Alta",'Mapa final'!$AG$28="Moderado"),CONCATENATE("R1C",'Mapa final'!$U$28),"")</f>
        <v/>
      </c>
      <c r="Z6" s="233" t="e">
        <f t="shared" ref="Z6:AA6" si="2">IF(AND(#REF!="Muy Alta",#REF!="Moderado"),CONCATENATE("R1C",#REF!),"")</f>
        <v>#REF!</v>
      </c>
      <c r="AA6" s="234" t="e">
        <f t="shared" si="2"/>
        <v>#REF!</v>
      </c>
      <c r="AB6" s="232" t="str">
        <f>IF(AND('Mapa final'!$AE$25="Muy Alta",'Mapa final'!$AG$25="Mayor"),CONCATENATE("R1C",'Mapa final'!$U$25),"")</f>
        <v/>
      </c>
      <c r="AC6" s="233" t="str">
        <f>IF(AND('Mapa final'!$AE$26="Muy Alta",'Mapa final'!$AG$26="Mayor"),CONCATENATE("R1C",'Mapa final'!$U$26),"")</f>
        <v/>
      </c>
      <c r="AD6" s="233" t="str">
        <f>IF(AND('Mapa final'!$AE$27="Muy Alta",'Mapa final'!$AG$27="Mayor"),CONCATENATE("R1C",'Mapa final'!$U$27),"")</f>
        <v/>
      </c>
      <c r="AE6" s="233" t="str">
        <f ca="1">IF(AND('Mapa final'!$AE$28="Muy Alta",'Mapa final'!$AG$28="Mayor"),CONCATENATE("R1C",'Mapa final'!$U$28),"")</f>
        <v/>
      </c>
      <c r="AF6" s="233" t="e">
        <f t="shared" ref="AF6:AG6" si="3">IF(AND(#REF!="Muy Alta",#REF!="Mayor"),CONCATENATE("R1C",#REF!),"")</f>
        <v>#REF!</v>
      </c>
      <c r="AG6" s="234" t="e">
        <f t="shared" si="3"/>
        <v>#REF!</v>
      </c>
      <c r="AH6" s="235" t="str">
        <f>IF(AND('Mapa final'!$AE$25="Muy Alta",'Mapa final'!$AG$25="Catastrófico"),CONCATENATE("R1C",'Mapa final'!$U$25),"")</f>
        <v/>
      </c>
      <c r="AI6" s="236" t="str">
        <f>IF(AND('Mapa final'!$AE$26="Muy Alta",'Mapa final'!$AG$26="Catastrófico"),CONCATENATE("R1C",'Mapa final'!$U$26),"")</f>
        <v/>
      </c>
      <c r="AJ6" s="236" t="str">
        <f>IF(AND('Mapa final'!$AE$27="Muy Alta",'Mapa final'!$AG$27="Catastrófico"),CONCATENATE("R1C",'Mapa final'!$U$27),"")</f>
        <v/>
      </c>
      <c r="AK6" s="236" t="str">
        <f ca="1">IF(AND('Mapa final'!$AE$28="Muy Alta",'Mapa final'!$AG$28="Catastrófico"),CONCATENATE("R1C",'Mapa final'!$U$28),"")</f>
        <v/>
      </c>
      <c r="AL6" s="236" t="e">
        <f t="shared" ref="AL6:AM6" si="4">IF(AND(#REF!="Muy Alta",#REF!="Catastrófico"),CONCATENATE("R1C",#REF!),"")</f>
        <v>#REF!</v>
      </c>
      <c r="AM6" s="237" t="e">
        <f t="shared" si="4"/>
        <v>#REF!</v>
      </c>
      <c r="AN6" s="230"/>
      <c r="AO6" s="483" t="s">
        <v>178</v>
      </c>
      <c r="AP6" s="455"/>
      <c r="AQ6" s="455"/>
      <c r="AR6" s="455"/>
      <c r="AS6" s="455"/>
      <c r="AT6" s="456"/>
      <c r="AU6" s="230"/>
      <c r="AV6" s="230"/>
      <c r="AW6" s="230"/>
      <c r="AX6" s="230"/>
      <c r="AY6" s="230"/>
      <c r="AZ6" s="230"/>
      <c r="BA6" s="230"/>
      <c r="BB6" s="230"/>
      <c r="BC6" s="230"/>
      <c r="BD6" s="230"/>
      <c r="BE6" s="230"/>
      <c r="BF6" s="230"/>
      <c r="BG6" s="230"/>
      <c r="BH6" s="230"/>
      <c r="BI6" s="230"/>
    </row>
    <row r="7" spans="1:61" ht="15" customHeight="1">
      <c r="A7" s="230"/>
      <c r="B7" s="477"/>
      <c r="C7" s="364"/>
      <c r="D7" s="473"/>
      <c r="E7" s="468"/>
      <c r="F7" s="364"/>
      <c r="G7" s="364"/>
      <c r="H7" s="364"/>
      <c r="I7" s="473"/>
      <c r="J7" s="238" t="e">
        <f t="shared" ref="J7:N7" si="5">IF(AND(#REF!="Muy Alta",#REF!="Leve"),CONCATENATE("R2C",#REF!),"")</f>
        <v>#REF!</v>
      </c>
      <c r="K7" s="238" t="e">
        <f t="shared" si="5"/>
        <v>#REF!</v>
      </c>
      <c r="L7" s="238" t="e">
        <f t="shared" si="5"/>
        <v>#REF!</v>
      </c>
      <c r="M7" s="238" t="e">
        <f t="shared" si="5"/>
        <v>#REF!</v>
      </c>
      <c r="N7" s="238" t="e">
        <f t="shared" si="5"/>
        <v>#REF!</v>
      </c>
      <c r="O7" s="239" t="e">
        <f>IF(AND('Mapa final'!#REF!="Muy Alta",'Mapa final'!#REF!="Leve"),CONCATENATE("R2C",'Mapa final'!#REF!),"")</f>
        <v>#REF!</v>
      </c>
      <c r="P7" s="238" t="e">
        <f t="shared" ref="P7:T7" si="6">IF(AND(#REF!="Muy Alta",#REF!="Menor"),CONCATENATE("R2C",#REF!),"")</f>
        <v>#REF!</v>
      </c>
      <c r="Q7" s="238" t="e">
        <f t="shared" si="6"/>
        <v>#REF!</v>
      </c>
      <c r="R7" s="238" t="e">
        <f t="shared" si="6"/>
        <v>#REF!</v>
      </c>
      <c r="S7" s="238" t="e">
        <f t="shared" si="6"/>
        <v>#REF!</v>
      </c>
      <c r="T7" s="238" t="e">
        <f t="shared" si="6"/>
        <v>#REF!</v>
      </c>
      <c r="U7" s="239" t="e">
        <f>IF(AND('Mapa final'!#REF!="Muy Alta",'Mapa final'!#REF!="Menor"),CONCATENATE("R2C",'Mapa final'!#REF!),"")</f>
        <v>#REF!</v>
      </c>
      <c r="V7" s="238" t="e">
        <f t="shared" ref="V7:Z7" si="7">IF(AND(#REF!="Muy Alta",#REF!="Moderado"),CONCATENATE("R2C",#REF!),"")</f>
        <v>#REF!</v>
      </c>
      <c r="W7" s="238" t="e">
        <f t="shared" si="7"/>
        <v>#REF!</v>
      </c>
      <c r="X7" s="238" t="e">
        <f t="shared" si="7"/>
        <v>#REF!</v>
      </c>
      <c r="Y7" s="238" t="e">
        <f t="shared" si="7"/>
        <v>#REF!</v>
      </c>
      <c r="Z7" s="238" t="e">
        <f t="shared" si="7"/>
        <v>#REF!</v>
      </c>
      <c r="AA7" s="239" t="e">
        <f>IF(AND('Mapa final'!#REF!="Muy Alta",'Mapa final'!#REF!="Moderado"),CONCATENATE("R2C",'Mapa final'!#REF!),"")</f>
        <v>#REF!</v>
      </c>
      <c r="AB7" s="238" t="e">
        <f t="shared" ref="AB7:AF7" si="8">IF(AND(#REF!="Muy Alta",#REF!="Mayor"),CONCATENATE("R2C",#REF!),"")</f>
        <v>#REF!</v>
      </c>
      <c r="AC7" s="238" t="e">
        <f t="shared" si="8"/>
        <v>#REF!</v>
      </c>
      <c r="AD7" s="238" t="e">
        <f t="shared" si="8"/>
        <v>#REF!</v>
      </c>
      <c r="AE7" s="238" t="e">
        <f t="shared" si="8"/>
        <v>#REF!</v>
      </c>
      <c r="AF7" s="238" t="e">
        <f t="shared" si="8"/>
        <v>#REF!</v>
      </c>
      <c r="AG7" s="239" t="e">
        <f>IF(AND('Mapa final'!#REF!="Muy Alta",'Mapa final'!#REF!="Mayor"),CONCATENATE("R2C",'Mapa final'!#REF!),"")</f>
        <v>#REF!</v>
      </c>
      <c r="AH7" s="240" t="e">
        <f t="shared" ref="AH7:AL7" si="9">IF(AND(#REF!="Muy Alta",#REF!="Catastrófico"),CONCATENATE("R2C",#REF!),"")</f>
        <v>#REF!</v>
      </c>
      <c r="AI7" s="240" t="e">
        <f t="shared" si="9"/>
        <v>#REF!</v>
      </c>
      <c r="AJ7" s="240" t="e">
        <f t="shared" si="9"/>
        <v>#REF!</v>
      </c>
      <c r="AK7" s="240" t="e">
        <f t="shared" si="9"/>
        <v>#REF!</v>
      </c>
      <c r="AL7" s="240" t="e">
        <f t="shared" si="9"/>
        <v>#REF!</v>
      </c>
      <c r="AM7" s="241" t="e">
        <f>IF(AND('Mapa final'!#REF!="Muy Alta",'Mapa final'!#REF!="Catastrófico"),CONCATENATE("R2C",'Mapa final'!#REF!),"")</f>
        <v>#REF!</v>
      </c>
      <c r="AN7" s="230"/>
      <c r="AO7" s="457"/>
      <c r="AP7" s="364"/>
      <c r="AQ7" s="364"/>
      <c r="AR7" s="364"/>
      <c r="AS7" s="364"/>
      <c r="AT7" s="458"/>
      <c r="AU7" s="230"/>
      <c r="AV7" s="230"/>
      <c r="AW7" s="230"/>
      <c r="AX7" s="230"/>
      <c r="AY7" s="230"/>
      <c r="AZ7" s="230"/>
      <c r="BA7" s="230"/>
      <c r="BB7" s="230"/>
      <c r="BC7" s="230"/>
      <c r="BD7" s="230"/>
      <c r="BE7" s="230"/>
      <c r="BF7" s="230"/>
      <c r="BG7" s="230"/>
      <c r="BH7" s="230"/>
      <c r="BI7" s="230"/>
    </row>
    <row r="8" spans="1:61" ht="15" customHeight="1">
      <c r="A8" s="230"/>
      <c r="B8" s="477"/>
      <c r="C8" s="364"/>
      <c r="D8" s="473"/>
      <c r="E8" s="468"/>
      <c r="F8" s="364"/>
      <c r="G8" s="364"/>
      <c r="H8" s="364"/>
      <c r="I8" s="473"/>
      <c r="J8" s="242" t="e">
        <f>IF(AND('Mapa final'!#REF!="Muy Alta",'Mapa final'!#REF!="Leve"),CONCATENATE("R3C",'Mapa final'!#REF!),"")</f>
        <v>#REF!</v>
      </c>
      <c r="K8" s="238" t="str">
        <f ca="1">IF(AND('Mapa final'!$AE$32="Muy Alta",'Mapa final'!$AG$32="Leve"),CONCATENATE("R3C",'Mapa final'!$U$32),"")</f>
        <v/>
      </c>
      <c r="L8" s="238" t="str">
        <f ca="1">IF(AND('Mapa final'!$AE$33="Muy Alta",'Mapa final'!$AG$33="Leve"),CONCATENATE("R3C",'Mapa final'!$U$33),"")</f>
        <v/>
      </c>
      <c r="M8" s="238" t="e">
        <f t="shared" ref="M8:O8" si="10">IF(AND(#REF!="Muy Alta",#REF!="Leve"),CONCATENATE("R3C",#REF!),"")</f>
        <v>#REF!</v>
      </c>
      <c r="N8" s="238" t="e">
        <f t="shared" si="10"/>
        <v>#REF!</v>
      </c>
      <c r="O8" s="239" t="e">
        <f t="shared" si="10"/>
        <v>#REF!</v>
      </c>
      <c r="P8" s="242" t="e">
        <f>IF(AND('Mapa final'!#REF!="Muy Alta",'Mapa final'!#REF!="Menor"),CONCATENATE("R3C",'Mapa final'!#REF!),"")</f>
        <v>#REF!</v>
      </c>
      <c r="Q8" s="238" t="str">
        <f ca="1">IF(AND('Mapa final'!$AE$32="Muy Alta",'Mapa final'!$AG$32="Menor"),CONCATENATE("R3C",'Mapa final'!$U$32),"")</f>
        <v/>
      </c>
      <c r="R8" s="238" t="str">
        <f ca="1">IF(AND('Mapa final'!$AE$33="Muy Alta",'Mapa final'!$AG$33="Menor"),CONCATENATE("R3C",'Mapa final'!$U$33),"")</f>
        <v/>
      </c>
      <c r="S8" s="238" t="e">
        <f t="shared" ref="S8:U8" si="11">IF(AND(#REF!="Muy Alta",#REF!="Menor"),CONCATENATE("R3C",#REF!),"")</f>
        <v>#REF!</v>
      </c>
      <c r="T8" s="238" t="e">
        <f t="shared" si="11"/>
        <v>#REF!</v>
      </c>
      <c r="U8" s="239" t="e">
        <f t="shared" si="11"/>
        <v>#REF!</v>
      </c>
      <c r="V8" s="242" t="e">
        <f>IF(AND('Mapa final'!#REF!="Muy Alta",'Mapa final'!#REF!="Moderado"),CONCATENATE("R3C",'Mapa final'!#REF!),"")</f>
        <v>#REF!</v>
      </c>
      <c r="W8" s="238" t="str">
        <f ca="1">IF(AND('Mapa final'!$AE$32="Muy Alta",'Mapa final'!$AG$32="Moderado"),CONCATENATE("R3C",'Mapa final'!$U$32),"")</f>
        <v/>
      </c>
      <c r="X8" s="238" t="str">
        <f ca="1">IF(AND('Mapa final'!$AE$33="Muy Alta",'Mapa final'!$AG$33="Moderado"),CONCATENATE("R3C",'Mapa final'!$U$33),"")</f>
        <v/>
      </c>
      <c r="Y8" s="238" t="e">
        <f t="shared" ref="Y8:AA8" si="12">IF(AND(#REF!="Muy Alta",#REF!="Moderado"),CONCATENATE("R3C",#REF!),"")</f>
        <v>#REF!</v>
      </c>
      <c r="Z8" s="238" t="e">
        <f t="shared" si="12"/>
        <v>#REF!</v>
      </c>
      <c r="AA8" s="239" t="e">
        <f t="shared" si="12"/>
        <v>#REF!</v>
      </c>
      <c r="AB8" s="242" t="e">
        <f>IF(AND('Mapa final'!#REF!="Muy Alta",'Mapa final'!#REF!="Mayor"),CONCATENATE("R3C",'Mapa final'!#REF!),"")</f>
        <v>#REF!</v>
      </c>
      <c r="AC8" s="238" t="str">
        <f ca="1">IF(AND('Mapa final'!$AE$32="Muy Alta",'Mapa final'!$AG$32="Mayor"),CONCATENATE("R3C",'Mapa final'!$U$32),"")</f>
        <v/>
      </c>
      <c r="AD8" s="238" t="str">
        <f ca="1">IF(AND('Mapa final'!$AE$33="Muy Alta",'Mapa final'!$AG$33="Mayor"),CONCATENATE("R3C",'Mapa final'!$U$33),"")</f>
        <v/>
      </c>
      <c r="AE8" s="238" t="e">
        <f t="shared" ref="AE8:AG8" si="13">IF(AND(#REF!="Muy Alta",#REF!="Mayor"),CONCATENATE("R3C",#REF!),"")</f>
        <v>#REF!</v>
      </c>
      <c r="AF8" s="238" t="e">
        <f t="shared" si="13"/>
        <v>#REF!</v>
      </c>
      <c r="AG8" s="239" t="e">
        <f t="shared" si="13"/>
        <v>#REF!</v>
      </c>
      <c r="AH8" s="243" t="e">
        <f>IF(AND('Mapa final'!#REF!="Muy Alta",'Mapa final'!#REF!="Catastrófico"),CONCATENATE("R3C",'Mapa final'!#REF!),"")</f>
        <v>#REF!</v>
      </c>
      <c r="AI8" s="240" t="str">
        <f ca="1">IF(AND('Mapa final'!$AE$32="Muy Alta",'Mapa final'!$AG$32="Catastrófico"),CONCATENATE("R3C",'Mapa final'!$U$32),"")</f>
        <v/>
      </c>
      <c r="AJ8" s="240" t="str">
        <f ca="1">IF(AND('Mapa final'!$AE$33="Muy Alta",'Mapa final'!$AG$33="Catastrófico"),CONCATENATE("R3C",'Mapa final'!$U$33),"")</f>
        <v/>
      </c>
      <c r="AK8" s="240" t="e">
        <f t="shared" ref="AK8:AM8" si="14">IF(AND(#REF!="Muy Alta",#REF!="Catastrófico"),CONCATENATE("R3C",#REF!),"")</f>
        <v>#REF!</v>
      </c>
      <c r="AL8" s="240" t="e">
        <f t="shared" si="14"/>
        <v>#REF!</v>
      </c>
      <c r="AM8" s="241" t="e">
        <f t="shared" si="14"/>
        <v>#REF!</v>
      </c>
      <c r="AN8" s="230"/>
      <c r="AO8" s="457"/>
      <c r="AP8" s="364"/>
      <c r="AQ8" s="364"/>
      <c r="AR8" s="364"/>
      <c r="AS8" s="364"/>
      <c r="AT8" s="458"/>
      <c r="AU8" s="230"/>
      <c r="AV8" s="230"/>
      <c r="AW8" s="230"/>
      <c r="AX8" s="230"/>
      <c r="AY8" s="230"/>
      <c r="AZ8" s="230"/>
      <c r="BA8" s="230"/>
      <c r="BB8" s="230"/>
      <c r="BC8" s="230"/>
      <c r="BD8" s="230"/>
      <c r="BE8" s="230"/>
      <c r="BF8" s="230"/>
      <c r="BG8" s="230"/>
      <c r="BH8" s="230"/>
      <c r="BI8" s="230"/>
    </row>
    <row r="9" spans="1:61" ht="15" customHeight="1">
      <c r="A9" s="230"/>
      <c r="B9" s="477"/>
      <c r="C9" s="364"/>
      <c r="D9" s="473"/>
      <c r="E9" s="468"/>
      <c r="F9" s="364"/>
      <c r="G9" s="364"/>
      <c r="H9" s="364"/>
      <c r="I9" s="473"/>
      <c r="J9" s="242" t="e">
        <f t="shared" ref="J9:N9" si="15">IF(AND(#REF!="Muy Alta",#REF!="Leve"),CONCATENATE("R4C",#REF!),"")</f>
        <v>#REF!</v>
      </c>
      <c r="K9" s="238" t="e">
        <f t="shared" si="15"/>
        <v>#REF!</v>
      </c>
      <c r="L9" s="238" t="e">
        <f t="shared" si="15"/>
        <v>#REF!</v>
      </c>
      <c r="M9" s="238" t="e">
        <f t="shared" si="15"/>
        <v>#REF!</v>
      </c>
      <c r="N9" s="238" t="e">
        <f t="shared" si="15"/>
        <v>#REF!</v>
      </c>
      <c r="O9" s="239" t="str">
        <f ca="1">IF(AND('Mapa final'!$AE$36="Muy Alta",'Mapa final'!$AG$36="Leve"),CONCATENATE("R4C",'Mapa final'!$U$36),"")</f>
        <v/>
      </c>
      <c r="P9" s="242" t="e">
        <f t="shared" ref="P9:T9" si="16">IF(AND(#REF!="Muy Alta",#REF!="Menor"),CONCATENATE("R4C",#REF!),"")</f>
        <v>#REF!</v>
      </c>
      <c r="Q9" s="238" t="e">
        <f t="shared" si="16"/>
        <v>#REF!</v>
      </c>
      <c r="R9" s="238" t="e">
        <f t="shared" si="16"/>
        <v>#REF!</v>
      </c>
      <c r="S9" s="238" t="e">
        <f t="shared" si="16"/>
        <v>#REF!</v>
      </c>
      <c r="T9" s="238" t="e">
        <f t="shared" si="16"/>
        <v>#REF!</v>
      </c>
      <c r="U9" s="239" t="str">
        <f ca="1">IF(AND('Mapa final'!$AE$36="Muy Alta",'Mapa final'!$AG$36="Menor"),CONCATENATE("R4C",'Mapa final'!$U$36),"")</f>
        <v/>
      </c>
      <c r="V9" s="242" t="e">
        <f t="shared" ref="V9:Z9" si="17">IF(AND(#REF!="Muy Alta",#REF!="Moderado"),CONCATENATE("R4C",#REF!),"")</f>
        <v>#REF!</v>
      </c>
      <c r="W9" s="238" t="e">
        <f t="shared" si="17"/>
        <v>#REF!</v>
      </c>
      <c r="X9" s="238" t="e">
        <f t="shared" si="17"/>
        <v>#REF!</v>
      </c>
      <c r="Y9" s="238" t="e">
        <f t="shared" si="17"/>
        <v>#REF!</v>
      </c>
      <c r="Z9" s="238" t="e">
        <f t="shared" si="17"/>
        <v>#REF!</v>
      </c>
      <c r="AA9" s="239" t="str">
        <f ca="1">IF(AND('Mapa final'!$AE$36="Muy Alta",'Mapa final'!$AG$36="Moderado"),CONCATENATE("R4C",'Mapa final'!$U$36),"")</f>
        <v/>
      </c>
      <c r="AB9" s="242" t="e">
        <f t="shared" ref="AB9:AF9" si="18">IF(AND(#REF!="Muy Alta",#REF!="Mayor"),CONCATENATE("R4C",#REF!),"")</f>
        <v>#REF!</v>
      </c>
      <c r="AC9" s="238" t="e">
        <f t="shared" si="18"/>
        <v>#REF!</v>
      </c>
      <c r="AD9" s="238" t="e">
        <f t="shared" si="18"/>
        <v>#REF!</v>
      </c>
      <c r="AE9" s="238" t="e">
        <f t="shared" si="18"/>
        <v>#REF!</v>
      </c>
      <c r="AF9" s="238" t="e">
        <f t="shared" si="18"/>
        <v>#REF!</v>
      </c>
      <c r="AG9" s="239" t="str">
        <f ca="1">IF(AND('Mapa final'!$AE$36="Muy Alta",'Mapa final'!$AG$36="Mayor"),CONCATENATE("R4C",'Mapa final'!$U$36),"")</f>
        <v/>
      </c>
      <c r="AH9" s="243" t="e">
        <f t="shared" ref="AH9:AL9" si="19">IF(AND(#REF!="Muy Alta",#REF!="Catastrófico"),CONCATENATE("R4C",#REF!),"")</f>
        <v>#REF!</v>
      </c>
      <c r="AI9" s="240" t="e">
        <f t="shared" si="19"/>
        <v>#REF!</v>
      </c>
      <c r="AJ9" s="240" t="e">
        <f t="shared" si="19"/>
        <v>#REF!</v>
      </c>
      <c r="AK9" s="240" t="e">
        <f t="shared" si="19"/>
        <v>#REF!</v>
      </c>
      <c r="AL9" s="240" t="e">
        <f t="shared" si="19"/>
        <v>#REF!</v>
      </c>
      <c r="AM9" s="241" t="str">
        <f ca="1">IF(AND('Mapa final'!$AE$36="Muy Alta",'Mapa final'!$AG$36="Catastrófico"),CONCATENATE("R4C",'Mapa final'!$U$36),"")</f>
        <v/>
      </c>
      <c r="AN9" s="230"/>
      <c r="AO9" s="457"/>
      <c r="AP9" s="364"/>
      <c r="AQ9" s="364"/>
      <c r="AR9" s="364"/>
      <c r="AS9" s="364"/>
      <c r="AT9" s="458"/>
      <c r="AU9" s="230"/>
      <c r="AV9" s="230"/>
      <c r="AW9" s="230"/>
      <c r="AX9" s="230"/>
      <c r="AY9" s="230"/>
      <c r="AZ9" s="230"/>
      <c r="BA9" s="230"/>
      <c r="BB9" s="230"/>
      <c r="BC9" s="230"/>
      <c r="BD9" s="230"/>
      <c r="BE9" s="230"/>
      <c r="BF9" s="230"/>
      <c r="BG9" s="230"/>
      <c r="BH9" s="230"/>
      <c r="BI9" s="230"/>
    </row>
    <row r="10" spans="1:61" ht="15" customHeight="1">
      <c r="A10" s="230"/>
      <c r="B10" s="477"/>
      <c r="C10" s="364"/>
      <c r="D10" s="473"/>
      <c r="E10" s="468"/>
      <c r="F10" s="364"/>
      <c r="G10" s="364"/>
      <c r="H10" s="364"/>
      <c r="I10" s="473"/>
      <c r="J10" s="242" t="e">
        <f t="shared" ref="J10:N10" si="20">IF(AND(#REF!="Muy Alta",#REF!="Leve"),CONCATENATE("R5C",#REF!),"")</f>
        <v>#REF!</v>
      </c>
      <c r="K10" s="238" t="e">
        <f t="shared" si="20"/>
        <v>#REF!</v>
      </c>
      <c r="L10" s="238" t="e">
        <f t="shared" si="20"/>
        <v>#REF!</v>
      </c>
      <c r="M10" s="238" t="e">
        <f t="shared" si="20"/>
        <v>#REF!</v>
      </c>
      <c r="N10" s="238" t="e">
        <f t="shared" si="20"/>
        <v>#REF!</v>
      </c>
      <c r="O10" s="239" t="e">
        <f>IF(AND('Mapa final'!#REF!="Muy Alta",'Mapa final'!#REF!="Leve"),CONCATENATE("R5C",'Mapa final'!#REF!),"")</f>
        <v>#REF!</v>
      </c>
      <c r="P10" s="242" t="e">
        <f t="shared" ref="P10:T10" si="21">IF(AND(#REF!="Muy Alta",#REF!="Menor"),CONCATENATE("R5C",#REF!),"")</f>
        <v>#REF!</v>
      </c>
      <c r="Q10" s="238" t="e">
        <f t="shared" si="21"/>
        <v>#REF!</v>
      </c>
      <c r="R10" s="238" t="e">
        <f t="shared" si="21"/>
        <v>#REF!</v>
      </c>
      <c r="S10" s="238" t="e">
        <f t="shared" si="21"/>
        <v>#REF!</v>
      </c>
      <c r="T10" s="238" t="e">
        <f t="shared" si="21"/>
        <v>#REF!</v>
      </c>
      <c r="U10" s="239" t="e">
        <f>IF(AND('Mapa final'!#REF!="Muy Alta",'Mapa final'!#REF!="Menor"),CONCATENATE("R5C",'Mapa final'!#REF!),"")</f>
        <v>#REF!</v>
      </c>
      <c r="V10" s="242" t="e">
        <f t="shared" ref="V10:Z10" si="22">IF(AND(#REF!="Muy Alta",#REF!="Moderado"),CONCATENATE("R5C",#REF!),"")</f>
        <v>#REF!</v>
      </c>
      <c r="W10" s="238" t="e">
        <f t="shared" si="22"/>
        <v>#REF!</v>
      </c>
      <c r="X10" s="238" t="e">
        <f t="shared" si="22"/>
        <v>#REF!</v>
      </c>
      <c r="Y10" s="238" t="e">
        <f t="shared" si="22"/>
        <v>#REF!</v>
      </c>
      <c r="Z10" s="238" t="e">
        <f t="shared" si="22"/>
        <v>#REF!</v>
      </c>
      <c r="AA10" s="239" t="e">
        <f>IF(AND('Mapa final'!#REF!="Muy Alta",'Mapa final'!#REF!="Moderado"),CONCATENATE("R5C",'Mapa final'!#REF!),"")</f>
        <v>#REF!</v>
      </c>
      <c r="AB10" s="242" t="e">
        <f t="shared" ref="AB10:AF10" si="23">IF(AND(#REF!="Muy Alta",#REF!="Mayor"),CONCATENATE("R5C",#REF!),"")</f>
        <v>#REF!</v>
      </c>
      <c r="AC10" s="238" t="e">
        <f t="shared" si="23"/>
        <v>#REF!</v>
      </c>
      <c r="AD10" s="238" t="e">
        <f t="shared" si="23"/>
        <v>#REF!</v>
      </c>
      <c r="AE10" s="238" t="e">
        <f t="shared" si="23"/>
        <v>#REF!</v>
      </c>
      <c r="AF10" s="238" t="e">
        <f t="shared" si="23"/>
        <v>#REF!</v>
      </c>
      <c r="AG10" s="239" t="e">
        <f>IF(AND('Mapa final'!#REF!="Muy Alta",'Mapa final'!#REF!="Mayor"),CONCATENATE("R5C",'Mapa final'!#REF!),"")</f>
        <v>#REF!</v>
      </c>
      <c r="AH10" s="243" t="e">
        <f t="shared" ref="AH10:AL10" si="24">IF(AND(#REF!="Muy Alta",#REF!="Catastrófico"),CONCATENATE("R5C",#REF!),"")</f>
        <v>#REF!</v>
      </c>
      <c r="AI10" s="240" t="e">
        <f t="shared" si="24"/>
        <v>#REF!</v>
      </c>
      <c r="AJ10" s="240" t="e">
        <f t="shared" si="24"/>
        <v>#REF!</v>
      </c>
      <c r="AK10" s="240" t="e">
        <f t="shared" si="24"/>
        <v>#REF!</v>
      </c>
      <c r="AL10" s="240" t="e">
        <f t="shared" si="24"/>
        <v>#REF!</v>
      </c>
      <c r="AM10" s="241" t="e">
        <f>IF(AND('Mapa final'!#REF!="Muy Alta",'Mapa final'!#REF!="Catastrófico"),CONCATENATE("R5C",'Mapa final'!#REF!),"")</f>
        <v>#REF!</v>
      </c>
      <c r="AN10" s="230"/>
      <c r="AO10" s="457"/>
      <c r="AP10" s="364"/>
      <c r="AQ10" s="364"/>
      <c r="AR10" s="364"/>
      <c r="AS10" s="364"/>
      <c r="AT10" s="458"/>
      <c r="AU10" s="230"/>
      <c r="AV10" s="230"/>
      <c r="AW10" s="230"/>
      <c r="AX10" s="230"/>
      <c r="AY10" s="230"/>
      <c r="AZ10" s="230"/>
      <c r="BA10" s="230"/>
      <c r="BB10" s="230"/>
      <c r="BC10" s="230"/>
      <c r="BD10" s="230"/>
      <c r="BE10" s="230"/>
      <c r="BF10" s="230"/>
      <c r="BG10" s="230"/>
      <c r="BH10" s="230"/>
      <c r="BI10" s="230"/>
    </row>
    <row r="11" spans="1:61" ht="15" customHeight="1">
      <c r="A11" s="230"/>
      <c r="B11" s="477"/>
      <c r="C11" s="364"/>
      <c r="D11" s="473"/>
      <c r="E11" s="468"/>
      <c r="F11" s="364"/>
      <c r="G11" s="364"/>
      <c r="H11" s="364"/>
      <c r="I11" s="473"/>
      <c r="J11" s="242" t="e">
        <f>IF(AND('Mapa final'!#REF!="Muy Alta",'Mapa final'!#REF!="Leve"),CONCATENATE("R6C",'Mapa final'!#REF!),"")</f>
        <v>#REF!</v>
      </c>
      <c r="K11" s="238" t="e">
        <f>IF(AND('Mapa final'!#REF!="Muy Alta",'Mapa final'!#REF!="Leve"),CONCATENATE("R6C",'Mapa final'!#REF!),"")</f>
        <v>#REF!</v>
      </c>
      <c r="L11" s="238" t="e">
        <f>IF(AND('Mapa final'!#REF!="Muy Alta",'Mapa final'!#REF!="Leve"),CONCATENATE("R6C",'Mapa final'!#REF!),"")</f>
        <v>#REF!</v>
      </c>
      <c r="M11" s="238" t="e">
        <f t="shared" ref="M11:N11" si="25">IF(AND(#REF!="Muy Alta",#REF!="Leve"),CONCATENATE("R6C",#REF!),"")</f>
        <v>#REF!</v>
      </c>
      <c r="N11" s="238" t="e">
        <f t="shared" si="25"/>
        <v>#REF!</v>
      </c>
      <c r="O11" s="239" t="str">
        <f ca="1">IF(AND('Mapa final'!$AE$37="Muy Alta",'Mapa final'!$AG$37="Leve"),CONCATENATE("R6C",'Mapa final'!$U$37),"")</f>
        <v/>
      </c>
      <c r="P11" s="242" t="e">
        <f>IF(AND('Mapa final'!#REF!="Muy Alta",'Mapa final'!#REF!="Menor"),CONCATENATE("R6C",'Mapa final'!#REF!),"")</f>
        <v>#REF!</v>
      </c>
      <c r="Q11" s="238" t="e">
        <f>IF(AND('Mapa final'!#REF!="Muy Alta",'Mapa final'!#REF!="Menor"),CONCATENATE("R6C",'Mapa final'!#REF!),"")</f>
        <v>#REF!</v>
      </c>
      <c r="R11" s="238" t="e">
        <f>IF(AND('Mapa final'!#REF!="Muy Alta",'Mapa final'!#REF!="Menor"),CONCATENATE("R6C",'Mapa final'!#REF!),"")</f>
        <v>#REF!</v>
      </c>
      <c r="S11" s="238" t="e">
        <f t="shared" ref="S11:T11" si="26">IF(AND(#REF!="Muy Alta",#REF!="Menor"),CONCATENATE("R6C",#REF!),"")</f>
        <v>#REF!</v>
      </c>
      <c r="T11" s="238" t="e">
        <f t="shared" si="26"/>
        <v>#REF!</v>
      </c>
      <c r="U11" s="239" t="str">
        <f ca="1">IF(AND('Mapa final'!$AE$37="Muy Alta",'Mapa final'!$AG$37="Menor"),CONCATENATE("R6C",'Mapa final'!$U$37),"")</f>
        <v/>
      </c>
      <c r="V11" s="242" t="e">
        <f>IF(AND('Mapa final'!#REF!="Muy Alta",'Mapa final'!#REF!="Moderado"),CONCATENATE("R6C",'Mapa final'!#REF!),"")</f>
        <v>#REF!</v>
      </c>
      <c r="W11" s="238" t="e">
        <f>IF(AND('Mapa final'!#REF!="Muy Alta",'Mapa final'!#REF!="Moderado"),CONCATENATE("R6C",'Mapa final'!#REF!),"")</f>
        <v>#REF!</v>
      </c>
      <c r="X11" s="238" t="e">
        <f>IF(AND('Mapa final'!#REF!="Muy Alta",'Mapa final'!#REF!="Moderado"),CONCATENATE("R6C",'Mapa final'!#REF!),"")</f>
        <v>#REF!</v>
      </c>
      <c r="Y11" s="238" t="e">
        <f t="shared" ref="Y11:Z11" si="27">IF(AND(#REF!="Muy Alta",#REF!="Moderado"),CONCATENATE("R6C",#REF!),"")</f>
        <v>#REF!</v>
      </c>
      <c r="Z11" s="238" t="e">
        <f t="shared" si="27"/>
        <v>#REF!</v>
      </c>
      <c r="AA11" s="239" t="str">
        <f ca="1">IF(AND('Mapa final'!$AE$37="Muy Alta",'Mapa final'!$AG$37="Moderado"),CONCATENATE("R6C",'Mapa final'!$U$37),"")</f>
        <v/>
      </c>
      <c r="AB11" s="242" t="e">
        <f>IF(AND('Mapa final'!#REF!="Muy Alta",'Mapa final'!#REF!="Mayor"),CONCATENATE("R6C",'Mapa final'!#REF!),"")</f>
        <v>#REF!</v>
      </c>
      <c r="AC11" s="238" t="e">
        <f>IF(AND('Mapa final'!#REF!="Muy Alta",'Mapa final'!#REF!="Mayor"),CONCATENATE("R6C",'Mapa final'!#REF!),"")</f>
        <v>#REF!</v>
      </c>
      <c r="AD11" s="238" t="e">
        <f>IF(AND('Mapa final'!#REF!="Muy Alta",'Mapa final'!#REF!="Mayor"),CONCATENATE("R6C",'Mapa final'!#REF!),"")</f>
        <v>#REF!</v>
      </c>
      <c r="AE11" s="238" t="e">
        <f t="shared" ref="AE11:AF11" si="28">IF(AND(#REF!="Muy Alta",#REF!="Mayor"),CONCATENATE("R6C",#REF!),"")</f>
        <v>#REF!</v>
      </c>
      <c r="AF11" s="238" t="e">
        <f t="shared" si="28"/>
        <v>#REF!</v>
      </c>
      <c r="AG11" s="239" t="str">
        <f ca="1">IF(AND('Mapa final'!$AE$37="Muy Alta",'Mapa final'!$AG$37="Mayor"),CONCATENATE("R6C",'Mapa final'!$U$37),"")</f>
        <v/>
      </c>
      <c r="AH11" s="243" t="e">
        <f>IF(AND('Mapa final'!#REF!="Muy Alta",'Mapa final'!#REF!="Catastrófico"),CONCATENATE("R6C",'Mapa final'!#REF!),"")</f>
        <v>#REF!</v>
      </c>
      <c r="AI11" s="240" t="e">
        <f>IF(AND('Mapa final'!#REF!="Muy Alta",'Mapa final'!#REF!="Catastrófico"),CONCATENATE("R6C",'Mapa final'!#REF!),"")</f>
        <v>#REF!</v>
      </c>
      <c r="AJ11" s="240" t="e">
        <f>IF(AND('Mapa final'!#REF!="Muy Alta",'Mapa final'!#REF!="Catastrófico"),CONCATENATE("R6C",'Mapa final'!#REF!),"")</f>
        <v>#REF!</v>
      </c>
      <c r="AK11" s="240" t="e">
        <f t="shared" ref="AK11:AL11" si="29">IF(AND(#REF!="Muy Alta",#REF!="Catastrófico"),CONCATENATE("R6C",#REF!),"")</f>
        <v>#REF!</v>
      </c>
      <c r="AL11" s="240" t="e">
        <f t="shared" si="29"/>
        <v>#REF!</v>
      </c>
      <c r="AM11" s="241" t="str">
        <f ca="1">IF(AND('Mapa final'!$AE$37="Muy Alta",'Mapa final'!$AG$37="Catastrófico"),CONCATENATE("R6C",'Mapa final'!$U$37),"")</f>
        <v/>
      </c>
      <c r="AN11" s="230"/>
      <c r="AO11" s="457"/>
      <c r="AP11" s="364"/>
      <c r="AQ11" s="364"/>
      <c r="AR11" s="364"/>
      <c r="AS11" s="364"/>
      <c r="AT11" s="458"/>
      <c r="AU11" s="230"/>
      <c r="AV11" s="230"/>
      <c r="AW11" s="230"/>
      <c r="AX11" s="230"/>
      <c r="AY11" s="230"/>
      <c r="AZ11" s="230"/>
      <c r="BA11" s="230"/>
      <c r="BB11" s="230"/>
      <c r="BC11" s="230"/>
      <c r="BD11" s="230"/>
      <c r="BE11" s="230"/>
      <c r="BF11" s="230"/>
      <c r="BG11" s="230"/>
      <c r="BH11" s="230"/>
      <c r="BI11" s="230"/>
    </row>
    <row r="12" spans="1:61" ht="15" customHeight="1">
      <c r="A12" s="230"/>
      <c r="B12" s="477"/>
      <c r="C12" s="364"/>
      <c r="D12" s="473"/>
      <c r="E12" s="468"/>
      <c r="F12" s="364"/>
      <c r="G12" s="364"/>
      <c r="H12" s="364"/>
      <c r="I12" s="473"/>
      <c r="J12" s="242" t="str">
        <f>IF(AND('Mapa final'!$AE$38="Muy Alta",'Mapa final'!$AG$38="Leve"),CONCATENATE("R7C",'Mapa final'!$U$38),"")</f>
        <v/>
      </c>
      <c r="K12" s="238" t="e">
        <f>IF(AND('Mapa final'!#REF!="Muy Alta",'Mapa final'!#REF!="Leve"),CONCATENATE("R7C",'Mapa final'!#REF!),"")</f>
        <v>#REF!</v>
      </c>
      <c r="L12" s="238" t="e">
        <f t="shared" ref="L12:N12" si="30">IF(AND(#REF!="Muy Alta",#REF!="Leve"),CONCATENATE("R7C",#REF!),"")</f>
        <v>#REF!</v>
      </c>
      <c r="M12" s="238" t="e">
        <f t="shared" si="30"/>
        <v>#REF!</v>
      </c>
      <c r="N12" s="238" t="e">
        <f t="shared" si="30"/>
        <v>#REF!</v>
      </c>
      <c r="O12" s="239" t="e">
        <f>IF(AND('Mapa final'!#REF!="Muy Alta",'Mapa final'!#REF!="Leve"),CONCATENATE("R7C",'Mapa final'!#REF!),"")</f>
        <v>#REF!</v>
      </c>
      <c r="P12" s="242" t="str">
        <f>IF(AND('Mapa final'!$AE$38="Muy Alta",'Mapa final'!$AG$38="Menor"),CONCATENATE("R7C",'Mapa final'!$U$38),"")</f>
        <v/>
      </c>
      <c r="Q12" s="238" t="e">
        <f>IF(AND('Mapa final'!#REF!="Muy Alta",'Mapa final'!#REF!="Menor"),CONCATENATE("R7C",'Mapa final'!#REF!),"")</f>
        <v>#REF!</v>
      </c>
      <c r="R12" s="238" t="e">
        <f t="shared" ref="R12:T12" si="31">IF(AND(#REF!="Muy Alta",#REF!="Menor"),CONCATENATE("R7C",#REF!),"")</f>
        <v>#REF!</v>
      </c>
      <c r="S12" s="238" t="e">
        <f t="shared" si="31"/>
        <v>#REF!</v>
      </c>
      <c r="T12" s="238" t="e">
        <f t="shared" si="31"/>
        <v>#REF!</v>
      </c>
      <c r="U12" s="239" t="e">
        <f>IF(AND('Mapa final'!#REF!="Muy Alta",'Mapa final'!#REF!="Menor"),CONCATENATE("R7C",'Mapa final'!#REF!),"")</f>
        <v>#REF!</v>
      </c>
      <c r="V12" s="242" t="str">
        <f>IF(AND('Mapa final'!$AE$38="Muy Alta",'Mapa final'!$AG$38="Moderado"),CONCATENATE("R7C",'Mapa final'!$U$38),"")</f>
        <v/>
      </c>
      <c r="W12" s="238" t="e">
        <f>IF(AND('Mapa final'!#REF!="Muy Alta",'Mapa final'!#REF!="Moderado"),CONCATENATE("R7C",'Mapa final'!#REF!),"")</f>
        <v>#REF!</v>
      </c>
      <c r="X12" s="238" t="e">
        <f t="shared" ref="X12:Z12" si="32">IF(AND(#REF!="Muy Alta",#REF!="Moderado"),CONCATENATE("R7C",#REF!),"")</f>
        <v>#REF!</v>
      </c>
      <c r="Y12" s="238" t="e">
        <f t="shared" si="32"/>
        <v>#REF!</v>
      </c>
      <c r="Z12" s="238" t="e">
        <f t="shared" si="32"/>
        <v>#REF!</v>
      </c>
      <c r="AA12" s="239" t="e">
        <f>IF(AND('Mapa final'!#REF!="Muy Alta",'Mapa final'!#REF!="Moderado"),CONCATENATE("R7C",'Mapa final'!#REF!),"")</f>
        <v>#REF!</v>
      </c>
      <c r="AB12" s="242" t="str">
        <f>IF(AND('Mapa final'!$AE$38="Muy Alta",'Mapa final'!$AG$38="Mayor"),CONCATENATE("R7C",'Mapa final'!$U$38),"")</f>
        <v/>
      </c>
      <c r="AC12" s="238" t="e">
        <f>IF(AND('Mapa final'!#REF!="Muy Alta",'Mapa final'!#REF!="Mayor"),CONCATENATE("R7C",'Mapa final'!#REF!),"")</f>
        <v>#REF!</v>
      </c>
      <c r="AD12" s="238" t="e">
        <f t="shared" ref="AD12:AF12" si="33">IF(AND(#REF!="Muy Alta",#REF!="Mayor"),CONCATENATE("R7C",#REF!),"")</f>
        <v>#REF!</v>
      </c>
      <c r="AE12" s="238" t="e">
        <f t="shared" si="33"/>
        <v>#REF!</v>
      </c>
      <c r="AF12" s="238" t="e">
        <f t="shared" si="33"/>
        <v>#REF!</v>
      </c>
      <c r="AG12" s="239" t="e">
        <f>IF(AND('Mapa final'!#REF!="Muy Alta",'Mapa final'!#REF!="Mayor"),CONCATENATE("R7C",'Mapa final'!#REF!),"")</f>
        <v>#REF!</v>
      </c>
      <c r="AH12" s="243" t="str">
        <f>IF(AND('Mapa final'!$AE$38="Muy Alta",'Mapa final'!$AG$38="Catastrófico"),CONCATENATE("R7C",'Mapa final'!$U$38),"")</f>
        <v/>
      </c>
      <c r="AI12" s="240" t="e">
        <f>IF(AND('Mapa final'!#REF!="Muy Alta",'Mapa final'!#REF!="Catastrófico"),CONCATENATE("R7C",'Mapa final'!#REF!),"")</f>
        <v>#REF!</v>
      </c>
      <c r="AJ12" s="240" t="e">
        <f t="shared" ref="AJ12:AL12" si="34">IF(AND(#REF!="Muy Alta",#REF!="Catastrófico"),CONCATENATE("R7C",#REF!),"")</f>
        <v>#REF!</v>
      </c>
      <c r="AK12" s="240" t="e">
        <f t="shared" si="34"/>
        <v>#REF!</v>
      </c>
      <c r="AL12" s="240" t="e">
        <f t="shared" si="34"/>
        <v>#REF!</v>
      </c>
      <c r="AM12" s="241" t="e">
        <f>IF(AND('Mapa final'!#REF!="Muy Alta",'Mapa final'!#REF!="Catastrófico"),CONCATENATE("R7C",'Mapa final'!#REF!),"")</f>
        <v>#REF!</v>
      </c>
      <c r="AN12" s="230"/>
      <c r="AO12" s="457"/>
      <c r="AP12" s="364"/>
      <c r="AQ12" s="364"/>
      <c r="AR12" s="364"/>
      <c r="AS12" s="364"/>
      <c r="AT12" s="458"/>
      <c r="AU12" s="230"/>
      <c r="AV12" s="230"/>
      <c r="AW12" s="230"/>
      <c r="AX12" s="230"/>
      <c r="AY12" s="230"/>
      <c r="AZ12" s="230"/>
      <c r="BA12" s="230"/>
      <c r="BB12" s="230"/>
      <c r="BC12" s="230"/>
      <c r="BD12" s="230"/>
      <c r="BE12" s="230"/>
      <c r="BF12" s="230"/>
      <c r="BG12" s="230"/>
      <c r="BH12" s="230"/>
      <c r="BI12" s="230"/>
    </row>
    <row r="13" spans="1:61" ht="15" customHeight="1">
      <c r="A13" s="230"/>
      <c r="B13" s="477"/>
      <c r="C13" s="364"/>
      <c r="D13" s="473"/>
      <c r="E13" s="468"/>
      <c r="F13" s="364"/>
      <c r="G13" s="364"/>
      <c r="H13" s="364"/>
      <c r="I13" s="473"/>
      <c r="J13" s="242" t="e">
        <f>IF(AND('Mapa final'!#REF!="Muy Alta",'Mapa final'!#REF!="Leve"),CONCATENATE("R8C",'Mapa final'!#REF!),"")</f>
        <v>#REF!</v>
      </c>
      <c r="K13" s="238" t="e">
        <f>IF(AND('Mapa final'!#REF!="Muy Alta",'Mapa final'!#REF!="Leve"),CONCATENATE("R8C",'Mapa final'!#REF!),"")</f>
        <v>#REF!</v>
      </c>
      <c r="L13" s="238" t="e">
        <f>IF(AND('Mapa final'!#REF!="Muy Alta",'Mapa final'!#REF!="Leve"),CONCATENATE("R8C",'Mapa final'!#REF!),"")</f>
        <v>#REF!</v>
      </c>
      <c r="M13" s="238" t="e">
        <f>IF(AND('Mapa final'!#REF!="Muy Alta",'Mapa final'!#REF!="Leve"),CONCATENATE("R8C",'Mapa final'!#REF!),"")</f>
        <v>#REF!</v>
      </c>
      <c r="N13" s="238" t="e">
        <f>IF(AND('Mapa final'!#REF!="Muy Alta",'Mapa final'!#REF!="Leve"),CONCATENATE("R8C",'Mapa final'!#REF!),"")</f>
        <v>#REF!</v>
      </c>
      <c r="O13" s="239" t="e">
        <f>IF(AND('Mapa final'!#REF!="Muy Alta",'Mapa final'!#REF!="Leve"),CONCATENATE("R8C",'Mapa final'!#REF!),"")</f>
        <v>#REF!</v>
      </c>
      <c r="P13" s="242" t="e">
        <f>IF(AND('Mapa final'!#REF!="Muy Alta",'Mapa final'!#REF!="Menor"),CONCATENATE("R8C",'Mapa final'!#REF!),"")</f>
        <v>#REF!</v>
      </c>
      <c r="Q13" s="238" t="e">
        <f>IF(AND('Mapa final'!#REF!="Muy Alta",'Mapa final'!#REF!="Menor"),CONCATENATE("R8C",'Mapa final'!#REF!),"")</f>
        <v>#REF!</v>
      </c>
      <c r="R13" s="238" t="e">
        <f>IF(AND('Mapa final'!#REF!="Muy Alta",'Mapa final'!#REF!="Menor"),CONCATENATE("R8C",'Mapa final'!#REF!),"")</f>
        <v>#REF!</v>
      </c>
      <c r="S13" s="238" t="e">
        <f>IF(AND('Mapa final'!#REF!="Muy Alta",'Mapa final'!#REF!="Menor"),CONCATENATE("R8C",'Mapa final'!#REF!),"")</f>
        <v>#REF!</v>
      </c>
      <c r="T13" s="238" t="e">
        <f>IF(AND('Mapa final'!#REF!="Muy Alta",'Mapa final'!#REF!="Menor"),CONCATENATE("R8C",'Mapa final'!#REF!),"")</f>
        <v>#REF!</v>
      </c>
      <c r="U13" s="239" t="e">
        <f>IF(AND('Mapa final'!#REF!="Muy Alta",'Mapa final'!#REF!="Menor"),CONCATENATE("R8C",'Mapa final'!#REF!),"")</f>
        <v>#REF!</v>
      </c>
      <c r="V13" s="242" t="e">
        <f>IF(AND('Mapa final'!#REF!="Muy Alta",'Mapa final'!#REF!="Moderado"),CONCATENATE("R8C",'Mapa final'!#REF!),"")</f>
        <v>#REF!</v>
      </c>
      <c r="W13" s="238" t="e">
        <f>IF(AND('Mapa final'!#REF!="Muy Alta",'Mapa final'!#REF!="Moderado"),CONCATENATE("R8C",'Mapa final'!#REF!),"")</f>
        <v>#REF!</v>
      </c>
      <c r="X13" s="238" t="e">
        <f>IF(AND('Mapa final'!#REF!="Muy Alta",'Mapa final'!#REF!="Moderado"),CONCATENATE("R8C",'Mapa final'!#REF!),"")</f>
        <v>#REF!</v>
      </c>
      <c r="Y13" s="238" t="e">
        <f>IF(AND('Mapa final'!#REF!="Muy Alta",'Mapa final'!#REF!="Moderado"),CONCATENATE("R8C",'Mapa final'!#REF!),"")</f>
        <v>#REF!</v>
      </c>
      <c r="Z13" s="238" t="e">
        <f>IF(AND('Mapa final'!#REF!="Muy Alta",'Mapa final'!#REF!="Moderado"),CONCATENATE("R8C",'Mapa final'!#REF!),"")</f>
        <v>#REF!</v>
      </c>
      <c r="AA13" s="239" t="e">
        <f>IF(AND('Mapa final'!#REF!="Muy Alta",'Mapa final'!#REF!="Moderado"),CONCATENATE("R8C",'Mapa final'!#REF!),"")</f>
        <v>#REF!</v>
      </c>
      <c r="AB13" s="242" t="e">
        <f>IF(AND('Mapa final'!#REF!="Muy Alta",'Mapa final'!#REF!="Mayor"),CONCATENATE("R8C",'Mapa final'!#REF!),"")</f>
        <v>#REF!</v>
      </c>
      <c r="AC13" s="238" t="e">
        <f>IF(AND('Mapa final'!#REF!="Muy Alta",'Mapa final'!#REF!="Mayor"),CONCATENATE("R8C",'Mapa final'!#REF!),"")</f>
        <v>#REF!</v>
      </c>
      <c r="AD13" s="238" t="e">
        <f>IF(AND('Mapa final'!#REF!="Muy Alta",'Mapa final'!#REF!="Mayor"),CONCATENATE("R8C",'Mapa final'!#REF!),"")</f>
        <v>#REF!</v>
      </c>
      <c r="AE13" s="238" t="e">
        <f>IF(AND('Mapa final'!#REF!="Muy Alta",'Mapa final'!#REF!="Mayor"),CONCATENATE("R8C",'Mapa final'!#REF!),"")</f>
        <v>#REF!</v>
      </c>
      <c r="AF13" s="238" t="e">
        <f>IF(AND('Mapa final'!#REF!="Muy Alta",'Mapa final'!#REF!="Mayor"),CONCATENATE("R8C",'Mapa final'!#REF!),"")</f>
        <v>#REF!</v>
      </c>
      <c r="AG13" s="239" t="e">
        <f>IF(AND('Mapa final'!#REF!="Muy Alta",'Mapa final'!#REF!="Mayor"),CONCATENATE("R8C",'Mapa final'!#REF!),"")</f>
        <v>#REF!</v>
      </c>
      <c r="AH13" s="243" t="e">
        <f>IF(AND('Mapa final'!#REF!="Muy Alta",'Mapa final'!#REF!="Catastrófico"),CONCATENATE("R8C",'Mapa final'!#REF!),"")</f>
        <v>#REF!</v>
      </c>
      <c r="AI13" s="240" t="e">
        <f>IF(AND('Mapa final'!#REF!="Muy Alta",'Mapa final'!#REF!="Catastrófico"),CONCATENATE("R8C",'Mapa final'!#REF!),"")</f>
        <v>#REF!</v>
      </c>
      <c r="AJ13" s="240" t="e">
        <f>IF(AND('Mapa final'!#REF!="Muy Alta",'Mapa final'!#REF!="Catastrófico"),CONCATENATE("R8C",'Mapa final'!#REF!),"")</f>
        <v>#REF!</v>
      </c>
      <c r="AK13" s="240" t="e">
        <f>IF(AND('Mapa final'!#REF!="Muy Alta",'Mapa final'!#REF!="Catastrófico"),CONCATENATE("R8C",'Mapa final'!#REF!),"")</f>
        <v>#REF!</v>
      </c>
      <c r="AL13" s="240" t="e">
        <f>IF(AND('Mapa final'!#REF!="Muy Alta",'Mapa final'!#REF!="Catastrófico"),CONCATENATE("R8C",'Mapa final'!#REF!),"")</f>
        <v>#REF!</v>
      </c>
      <c r="AM13" s="241" t="e">
        <f>IF(AND('Mapa final'!#REF!="Muy Alta",'Mapa final'!#REF!="Catastrófico"),CONCATENATE("R8C",'Mapa final'!#REF!),"")</f>
        <v>#REF!</v>
      </c>
      <c r="AN13" s="230"/>
      <c r="AO13" s="457"/>
      <c r="AP13" s="364"/>
      <c r="AQ13" s="364"/>
      <c r="AR13" s="364"/>
      <c r="AS13" s="364"/>
      <c r="AT13" s="458"/>
      <c r="AU13" s="230"/>
      <c r="AV13" s="230"/>
      <c r="AW13" s="230"/>
      <c r="AX13" s="230"/>
      <c r="AY13" s="230"/>
      <c r="AZ13" s="230"/>
      <c r="BA13" s="230"/>
      <c r="BB13" s="230"/>
      <c r="BC13" s="230"/>
      <c r="BD13" s="230"/>
      <c r="BE13" s="230"/>
      <c r="BF13" s="230"/>
      <c r="BG13" s="230"/>
      <c r="BH13" s="230"/>
      <c r="BI13" s="230"/>
    </row>
    <row r="14" spans="1:61" ht="15" customHeight="1">
      <c r="A14" s="230"/>
      <c r="B14" s="477"/>
      <c r="C14" s="364"/>
      <c r="D14" s="473"/>
      <c r="E14" s="468"/>
      <c r="F14" s="364"/>
      <c r="G14" s="364"/>
      <c r="H14" s="364"/>
      <c r="I14" s="473"/>
      <c r="J14" s="242" t="e">
        <f>IF(AND('Mapa final'!#REF!="Muy Alta",'Mapa final'!#REF!="Leve"),CONCATENATE("R9C",'Mapa final'!#REF!),"")</f>
        <v>#REF!</v>
      </c>
      <c r="K14" s="238" t="e">
        <f>IF(AND('Mapa final'!#REF!="Muy Alta",'Mapa final'!#REF!="Leve"),CONCATENATE("R9C",'Mapa final'!#REF!),"")</f>
        <v>#REF!</v>
      </c>
      <c r="L14" s="238" t="e">
        <f>IF(AND('Mapa final'!#REF!="Muy Alta",'Mapa final'!#REF!="Leve"),CONCATENATE("R9C",'Mapa final'!#REF!),"")</f>
        <v>#REF!</v>
      </c>
      <c r="M14" s="238" t="e">
        <f>IF(AND('Mapa final'!#REF!="Muy Alta",'Mapa final'!#REF!="Leve"),CONCATENATE("R9C",'Mapa final'!#REF!),"")</f>
        <v>#REF!</v>
      </c>
      <c r="N14" s="238" t="e">
        <f>IF(AND('Mapa final'!#REF!="Muy Alta",'Mapa final'!#REF!="Leve"),CONCATENATE("R9C",'Mapa final'!#REF!),"")</f>
        <v>#REF!</v>
      </c>
      <c r="O14" s="239" t="e">
        <f>IF(AND('Mapa final'!#REF!="Muy Alta",'Mapa final'!#REF!="Leve"),CONCATENATE("R9C",'Mapa final'!#REF!),"")</f>
        <v>#REF!</v>
      </c>
      <c r="P14" s="242" t="e">
        <f>IF(AND('Mapa final'!#REF!="Muy Alta",'Mapa final'!#REF!="Menor"),CONCATENATE("R9C",'Mapa final'!#REF!),"")</f>
        <v>#REF!</v>
      </c>
      <c r="Q14" s="238" t="e">
        <f>IF(AND('Mapa final'!#REF!="Muy Alta",'Mapa final'!#REF!="Menor"),CONCATENATE("R9C",'Mapa final'!#REF!),"")</f>
        <v>#REF!</v>
      </c>
      <c r="R14" s="238" t="e">
        <f>IF(AND('Mapa final'!#REF!="Muy Alta",'Mapa final'!#REF!="Menor"),CONCATENATE("R9C",'Mapa final'!#REF!),"")</f>
        <v>#REF!</v>
      </c>
      <c r="S14" s="238" t="e">
        <f>IF(AND('Mapa final'!#REF!="Muy Alta",'Mapa final'!#REF!="Menor"),CONCATENATE("R9C",'Mapa final'!#REF!),"")</f>
        <v>#REF!</v>
      </c>
      <c r="T14" s="238" t="e">
        <f>IF(AND('Mapa final'!#REF!="Muy Alta",'Mapa final'!#REF!="Menor"),CONCATENATE("R9C",'Mapa final'!#REF!),"")</f>
        <v>#REF!</v>
      </c>
      <c r="U14" s="239" t="e">
        <f>IF(AND('Mapa final'!#REF!="Muy Alta",'Mapa final'!#REF!="Menor"),CONCATENATE("R9C",'Mapa final'!#REF!),"")</f>
        <v>#REF!</v>
      </c>
      <c r="V14" s="242" t="e">
        <f>IF(AND('Mapa final'!#REF!="Muy Alta",'Mapa final'!#REF!="Moderado"),CONCATENATE("R9C",'Mapa final'!#REF!),"")</f>
        <v>#REF!</v>
      </c>
      <c r="W14" s="238" t="e">
        <f>IF(AND('Mapa final'!#REF!="Muy Alta",'Mapa final'!#REF!="Moderado"),CONCATENATE("R9C",'Mapa final'!#REF!),"")</f>
        <v>#REF!</v>
      </c>
      <c r="X14" s="238" t="e">
        <f>IF(AND('Mapa final'!#REF!="Muy Alta",'Mapa final'!#REF!="Moderado"),CONCATENATE("R9C",'Mapa final'!#REF!),"")</f>
        <v>#REF!</v>
      </c>
      <c r="Y14" s="238" t="e">
        <f>IF(AND('Mapa final'!#REF!="Muy Alta",'Mapa final'!#REF!="Moderado"),CONCATENATE("R9C",'Mapa final'!#REF!),"")</f>
        <v>#REF!</v>
      </c>
      <c r="Z14" s="238" t="e">
        <f>IF(AND('Mapa final'!#REF!="Muy Alta",'Mapa final'!#REF!="Moderado"),CONCATENATE("R9C",'Mapa final'!#REF!),"")</f>
        <v>#REF!</v>
      </c>
      <c r="AA14" s="239" t="e">
        <f>IF(AND('Mapa final'!#REF!="Muy Alta",'Mapa final'!#REF!="Moderado"),CONCATENATE("R9C",'Mapa final'!#REF!),"")</f>
        <v>#REF!</v>
      </c>
      <c r="AB14" s="242" t="e">
        <f>IF(AND('Mapa final'!#REF!="Muy Alta",'Mapa final'!#REF!="Mayor"),CONCATENATE("R9C",'Mapa final'!#REF!),"")</f>
        <v>#REF!</v>
      </c>
      <c r="AC14" s="238" t="e">
        <f>IF(AND('Mapa final'!#REF!="Muy Alta",'Mapa final'!#REF!="Mayor"),CONCATENATE("R9C",'Mapa final'!#REF!),"")</f>
        <v>#REF!</v>
      </c>
      <c r="AD14" s="238" t="e">
        <f>IF(AND('Mapa final'!#REF!="Muy Alta",'Mapa final'!#REF!="Mayor"),CONCATENATE("R9C",'Mapa final'!#REF!),"")</f>
        <v>#REF!</v>
      </c>
      <c r="AE14" s="238" t="e">
        <f>IF(AND('Mapa final'!#REF!="Muy Alta",'Mapa final'!#REF!="Mayor"),CONCATENATE("R9C",'Mapa final'!#REF!),"")</f>
        <v>#REF!</v>
      </c>
      <c r="AF14" s="238" t="e">
        <f>IF(AND('Mapa final'!#REF!="Muy Alta",'Mapa final'!#REF!="Mayor"),CONCATENATE("R9C",'Mapa final'!#REF!),"")</f>
        <v>#REF!</v>
      </c>
      <c r="AG14" s="239" t="e">
        <f>IF(AND('Mapa final'!#REF!="Muy Alta",'Mapa final'!#REF!="Mayor"),CONCATENATE("R9C",'Mapa final'!#REF!),"")</f>
        <v>#REF!</v>
      </c>
      <c r="AH14" s="243" t="e">
        <f>IF(AND('Mapa final'!#REF!="Muy Alta",'Mapa final'!#REF!="Catastrófico"),CONCATENATE("R9C",'Mapa final'!#REF!),"")</f>
        <v>#REF!</v>
      </c>
      <c r="AI14" s="240" t="e">
        <f>IF(AND('Mapa final'!#REF!="Muy Alta",'Mapa final'!#REF!="Catastrófico"),CONCATENATE("R9C",'Mapa final'!#REF!),"")</f>
        <v>#REF!</v>
      </c>
      <c r="AJ14" s="240" t="e">
        <f>IF(AND('Mapa final'!#REF!="Muy Alta",'Mapa final'!#REF!="Catastrófico"),CONCATENATE("R9C",'Mapa final'!#REF!),"")</f>
        <v>#REF!</v>
      </c>
      <c r="AK14" s="240" t="e">
        <f>IF(AND('Mapa final'!#REF!="Muy Alta",'Mapa final'!#REF!="Catastrófico"),CONCATENATE("R9C",'Mapa final'!#REF!),"")</f>
        <v>#REF!</v>
      </c>
      <c r="AL14" s="240" t="e">
        <f>IF(AND('Mapa final'!#REF!="Muy Alta",'Mapa final'!#REF!="Catastrófico"),CONCATENATE("R9C",'Mapa final'!#REF!),"")</f>
        <v>#REF!</v>
      </c>
      <c r="AM14" s="241" t="e">
        <f>IF(AND('Mapa final'!#REF!="Muy Alta",'Mapa final'!#REF!="Catastrófico"),CONCATENATE("R9C",'Mapa final'!#REF!),"")</f>
        <v>#REF!</v>
      </c>
      <c r="AN14" s="230"/>
      <c r="AO14" s="457"/>
      <c r="AP14" s="364"/>
      <c r="AQ14" s="364"/>
      <c r="AR14" s="364"/>
      <c r="AS14" s="364"/>
      <c r="AT14" s="458"/>
      <c r="AU14" s="230"/>
      <c r="AV14" s="230"/>
      <c r="AW14" s="230"/>
      <c r="AX14" s="230"/>
      <c r="AY14" s="230"/>
      <c r="AZ14" s="230"/>
      <c r="BA14" s="230"/>
      <c r="BB14" s="230"/>
      <c r="BC14" s="230"/>
      <c r="BD14" s="230"/>
      <c r="BE14" s="230"/>
      <c r="BF14" s="230"/>
      <c r="BG14" s="230"/>
      <c r="BH14" s="230"/>
      <c r="BI14" s="230"/>
    </row>
    <row r="15" spans="1:61" ht="15.75" customHeight="1">
      <c r="A15" s="230"/>
      <c r="B15" s="477"/>
      <c r="C15" s="364"/>
      <c r="D15" s="473"/>
      <c r="E15" s="443"/>
      <c r="F15" s="469"/>
      <c r="G15" s="469"/>
      <c r="H15" s="469"/>
      <c r="I15" s="446"/>
      <c r="J15" s="244" t="e">
        <f>IF(AND('Mapa final'!#REF!="Muy Alta",'Mapa final'!#REF!="Leve"),CONCATENATE("R10C",'Mapa final'!#REF!),"")</f>
        <v>#REF!</v>
      </c>
      <c r="K15" s="245" t="e">
        <f>IF(AND('Mapa final'!#REF!="Muy Alta",'Mapa final'!#REF!="Leve"),CONCATENATE("R10C",'Mapa final'!#REF!),"")</f>
        <v>#REF!</v>
      </c>
      <c r="L15" s="245" t="e">
        <f>IF(AND('Mapa final'!#REF!="Muy Alta",'Mapa final'!#REF!="Leve"),CONCATENATE("R10C",'Mapa final'!#REF!),"")</f>
        <v>#REF!</v>
      </c>
      <c r="M15" s="245" t="e">
        <f>IF(AND('Mapa final'!#REF!="Muy Alta",'Mapa final'!#REF!="Leve"),CONCATENATE("R10C",'Mapa final'!#REF!),"")</f>
        <v>#REF!</v>
      </c>
      <c r="N15" s="245" t="e">
        <f>IF(AND('Mapa final'!#REF!="Muy Alta",'Mapa final'!#REF!="Leve"),CONCATENATE("R10C",'Mapa final'!#REF!),"")</f>
        <v>#REF!</v>
      </c>
      <c r="O15" s="246" t="e">
        <f>IF(AND('Mapa final'!#REF!="Muy Alta",'Mapa final'!#REF!="Leve"),CONCATENATE("R10C",'Mapa final'!#REF!),"")</f>
        <v>#REF!</v>
      </c>
      <c r="P15" s="244" t="e">
        <f>IF(AND('Mapa final'!#REF!="Muy Alta",'Mapa final'!#REF!="Menor"),CONCATENATE("R10C",'Mapa final'!#REF!),"")</f>
        <v>#REF!</v>
      </c>
      <c r="Q15" s="245" t="e">
        <f>IF(AND('Mapa final'!#REF!="Muy Alta",'Mapa final'!#REF!="Menor"),CONCATENATE("R10C",'Mapa final'!#REF!),"")</f>
        <v>#REF!</v>
      </c>
      <c r="R15" s="245" t="e">
        <f>IF(AND('Mapa final'!#REF!="Muy Alta",'Mapa final'!#REF!="Menor"),CONCATENATE("R10C",'Mapa final'!#REF!),"")</f>
        <v>#REF!</v>
      </c>
      <c r="S15" s="245" t="e">
        <f>IF(AND('Mapa final'!#REF!="Muy Alta",'Mapa final'!#REF!="Menor"),CONCATENATE("R10C",'Mapa final'!#REF!),"")</f>
        <v>#REF!</v>
      </c>
      <c r="T15" s="245" t="e">
        <f>IF(AND('Mapa final'!#REF!="Muy Alta",'Mapa final'!#REF!="Menor"),CONCATENATE("R10C",'Mapa final'!#REF!),"")</f>
        <v>#REF!</v>
      </c>
      <c r="U15" s="246" t="e">
        <f>IF(AND('Mapa final'!#REF!="Muy Alta",'Mapa final'!#REF!="Menor"),CONCATENATE("R10C",'Mapa final'!#REF!),"")</f>
        <v>#REF!</v>
      </c>
      <c r="V15" s="244" t="e">
        <f>IF(AND('Mapa final'!#REF!="Muy Alta",'Mapa final'!#REF!="Moderado"),CONCATENATE("R10C",'Mapa final'!#REF!),"")</f>
        <v>#REF!</v>
      </c>
      <c r="W15" s="245" t="e">
        <f>IF(AND('Mapa final'!#REF!="Muy Alta",'Mapa final'!#REF!="Moderado"),CONCATENATE("R10C",'Mapa final'!#REF!),"")</f>
        <v>#REF!</v>
      </c>
      <c r="X15" s="245" t="e">
        <f>IF(AND('Mapa final'!#REF!="Muy Alta",'Mapa final'!#REF!="Moderado"),CONCATENATE("R10C",'Mapa final'!#REF!),"")</f>
        <v>#REF!</v>
      </c>
      <c r="Y15" s="245" t="e">
        <f>IF(AND('Mapa final'!#REF!="Muy Alta",'Mapa final'!#REF!="Moderado"),CONCATENATE("R10C",'Mapa final'!#REF!),"")</f>
        <v>#REF!</v>
      </c>
      <c r="Z15" s="245" t="e">
        <f>IF(AND('Mapa final'!#REF!="Muy Alta",'Mapa final'!#REF!="Moderado"),CONCATENATE("R10C",'Mapa final'!#REF!),"")</f>
        <v>#REF!</v>
      </c>
      <c r="AA15" s="246" t="e">
        <f>IF(AND('Mapa final'!#REF!="Muy Alta",'Mapa final'!#REF!="Moderado"),CONCATENATE("R10C",'Mapa final'!#REF!),"")</f>
        <v>#REF!</v>
      </c>
      <c r="AB15" s="244" t="e">
        <f>IF(AND('Mapa final'!#REF!="Muy Alta",'Mapa final'!#REF!="Mayor"),CONCATENATE("R10C",'Mapa final'!#REF!),"")</f>
        <v>#REF!</v>
      </c>
      <c r="AC15" s="245" t="e">
        <f>IF(AND('Mapa final'!#REF!="Muy Alta",'Mapa final'!#REF!="Mayor"),CONCATENATE("R10C",'Mapa final'!#REF!),"")</f>
        <v>#REF!</v>
      </c>
      <c r="AD15" s="245" t="e">
        <f>IF(AND('Mapa final'!#REF!="Muy Alta",'Mapa final'!#REF!="Mayor"),CONCATENATE("R10C",'Mapa final'!#REF!),"")</f>
        <v>#REF!</v>
      </c>
      <c r="AE15" s="245" t="e">
        <f>IF(AND('Mapa final'!#REF!="Muy Alta",'Mapa final'!#REF!="Mayor"),CONCATENATE("R10C",'Mapa final'!#REF!),"")</f>
        <v>#REF!</v>
      </c>
      <c r="AF15" s="245" t="e">
        <f>IF(AND('Mapa final'!#REF!="Muy Alta",'Mapa final'!#REF!="Mayor"),CONCATENATE("R10C",'Mapa final'!#REF!),"")</f>
        <v>#REF!</v>
      </c>
      <c r="AG15" s="246" t="e">
        <f>IF(AND('Mapa final'!#REF!="Muy Alta",'Mapa final'!#REF!="Mayor"),CONCATENATE("R10C",'Mapa final'!#REF!),"")</f>
        <v>#REF!</v>
      </c>
      <c r="AH15" s="247" t="e">
        <f>IF(AND('Mapa final'!#REF!="Muy Alta",'Mapa final'!#REF!="Catastrófico"),CONCATENATE("R10C",'Mapa final'!#REF!),"")</f>
        <v>#REF!</v>
      </c>
      <c r="AI15" s="248" t="e">
        <f>IF(AND('Mapa final'!#REF!="Muy Alta",'Mapa final'!#REF!="Catastrófico"),CONCATENATE("R10C",'Mapa final'!#REF!),"")</f>
        <v>#REF!</v>
      </c>
      <c r="AJ15" s="248" t="e">
        <f>IF(AND('Mapa final'!#REF!="Muy Alta",'Mapa final'!#REF!="Catastrófico"),CONCATENATE("R10C",'Mapa final'!#REF!),"")</f>
        <v>#REF!</v>
      </c>
      <c r="AK15" s="248" t="e">
        <f>IF(AND('Mapa final'!#REF!="Muy Alta",'Mapa final'!#REF!="Catastrófico"),CONCATENATE("R10C",'Mapa final'!#REF!),"")</f>
        <v>#REF!</v>
      </c>
      <c r="AL15" s="248" t="e">
        <f>IF(AND('Mapa final'!#REF!="Muy Alta",'Mapa final'!#REF!="Catastrófico"),CONCATENATE("R10C",'Mapa final'!#REF!),"")</f>
        <v>#REF!</v>
      </c>
      <c r="AM15" s="249" t="e">
        <f>IF(AND('Mapa final'!#REF!="Muy Alta",'Mapa final'!#REF!="Catastrófico"),CONCATENATE("R10C",'Mapa final'!#REF!),"")</f>
        <v>#REF!</v>
      </c>
      <c r="AN15" s="230"/>
      <c r="AO15" s="459"/>
      <c r="AP15" s="460"/>
      <c r="AQ15" s="460"/>
      <c r="AR15" s="460"/>
      <c r="AS15" s="460"/>
      <c r="AT15" s="461"/>
      <c r="AU15" s="230"/>
      <c r="AV15" s="230"/>
      <c r="AW15" s="230"/>
      <c r="AX15" s="230"/>
      <c r="AY15" s="230"/>
      <c r="AZ15" s="230"/>
      <c r="BA15" s="230"/>
      <c r="BB15" s="230"/>
      <c r="BC15" s="230"/>
      <c r="BD15" s="230"/>
      <c r="BE15" s="230"/>
      <c r="BF15" s="230"/>
      <c r="BG15" s="230"/>
      <c r="BH15" s="230"/>
      <c r="BI15" s="230"/>
    </row>
    <row r="16" spans="1:61" ht="15" customHeight="1">
      <c r="A16" s="230"/>
      <c r="B16" s="477"/>
      <c r="C16" s="364"/>
      <c r="D16" s="473"/>
      <c r="E16" s="485" t="s">
        <v>180</v>
      </c>
      <c r="F16" s="467"/>
      <c r="G16" s="467"/>
      <c r="H16" s="467"/>
      <c r="I16" s="467"/>
      <c r="J16" s="250" t="str">
        <f>IF(AND('Mapa final'!$AE$25="Alta",'Mapa final'!$AG$25="Leve"),CONCATENATE("R1C",'Mapa final'!$U$25),"")</f>
        <v/>
      </c>
      <c r="K16" s="251" t="str">
        <f>IF(AND('Mapa final'!$AE$26="Alta",'Mapa final'!$AG$26="Leve"),CONCATENATE("R1C",'Mapa final'!$U$26),"")</f>
        <v/>
      </c>
      <c r="L16" s="251" t="str">
        <f>IF(AND('Mapa final'!$AE$27="Alta",'Mapa final'!$AG$27="Leve"),CONCATENATE("R1C",'Mapa final'!$U$27),"")</f>
        <v/>
      </c>
      <c r="M16" s="251" t="str">
        <f ca="1">IF(AND('Mapa final'!$AE$28="Alta",'Mapa final'!$AG$28="Leve"),CONCATENATE("R1C",'Mapa final'!$U$28),"")</f>
        <v/>
      </c>
      <c r="N16" s="251" t="e">
        <f t="shared" ref="N16:O16" si="35">IF(AND(#REF!="Alta",#REF!="Leve"),CONCATENATE("R1C",#REF!),"")</f>
        <v>#REF!</v>
      </c>
      <c r="O16" s="252" t="e">
        <f t="shared" si="35"/>
        <v>#REF!</v>
      </c>
      <c r="P16" s="250" t="str">
        <f>IF(AND('Mapa final'!$AE$25="Alta",'Mapa final'!$AG$25="Menor"),CONCATENATE("R1C",'Mapa final'!$U$25),"")</f>
        <v/>
      </c>
      <c r="Q16" s="251" t="str">
        <f>IF(AND('Mapa final'!$AE$26="Alta",'Mapa final'!$AG$26="Menor"),CONCATENATE("R1C",'Mapa final'!$U$26),"")</f>
        <v/>
      </c>
      <c r="R16" s="251" t="str">
        <f>IF(AND('Mapa final'!$AE$27="Alta",'Mapa final'!$AG$27="Menor"),CONCATENATE("R1C",'Mapa final'!$U$27),"")</f>
        <v/>
      </c>
      <c r="S16" s="251" t="str">
        <f ca="1">IF(AND('Mapa final'!$AE$28="Alta",'Mapa final'!$AG$28="Menor"),CONCATENATE("R1C",'Mapa final'!$U$28),"")</f>
        <v/>
      </c>
      <c r="T16" s="251" t="e">
        <f t="shared" ref="T16:U16" si="36">IF(AND(#REF!="Alta",#REF!="Menor"),CONCATENATE("R1C",#REF!),"")</f>
        <v>#REF!</v>
      </c>
      <c r="U16" s="252" t="e">
        <f t="shared" si="36"/>
        <v>#REF!</v>
      </c>
      <c r="V16" s="232" t="str">
        <f>IF(AND('Mapa final'!$AE$25="Alta",'Mapa final'!$AG$25="Moderado"),CONCATENATE("R1C",'Mapa final'!$U$25),"")</f>
        <v/>
      </c>
      <c r="W16" s="233" t="str">
        <f>IF(AND('Mapa final'!$AE$26="Alta",'Mapa final'!$AG$26="Moderado"),CONCATENATE("R1C",'Mapa final'!$U$26),"")</f>
        <v/>
      </c>
      <c r="X16" s="233" t="str">
        <f>IF(AND('Mapa final'!$AE$27="Alta",'Mapa final'!$AG$27="Moderado"),CONCATENATE("R1C",'Mapa final'!$U$27),"")</f>
        <v/>
      </c>
      <c r="Y16" s="233" t="str">
        <f ca="1">IF(AND('Mapa final'!$AE$28="Alta",'Mapa final'!$AG$28="Moderado"),CONCATENATE("R1C",'Mapa final'!$U$28),"")</f>
        <v/>
      </c>
      <c r="Z16" s="233" t="e">
        <f t="shared" ref="Z16:AA16" si="37">IF(AND(#REF!="Alta",#REF!="Moderado"),CONCATENATE("R1C",#REF!),"")</f>
        <v>#REF!</v>
      </c>
      <c r="AA16" s="234" t="e">
        <f t="shared" si="37"/>
        <v>#REF!</v>
      </c>
      <c r="AB16" s="238" t="str">
        <f>IF(AND('Mapa final'!$AE$25="Alta",'Mapa final'!$AG$25="Mayor"),CONCATENATE("R1C",'Mapa final'!$U$25),"")</f>
        <v/>
      </c>
      <c r="AC16" s="238" t="str">
        <f>IF(AND('Mapa final'!$AE$26="Alta",'Mapa final'!$AG$26="Mayor"),CONCATENATE("R1C",'Mapa final'!$U$26),"")</f>
        <v/>
      </c>
      <c r="AD16" s="238" t="str">
        <f>IF(AND('Mapa final'!$AE$27="Alta",'Mapa final'!$AG$27="Mayor"),CONCATENATE("R1C",'Mapa final'!$U$27),"")</f>
        <v/>
      </c>
      <c r="AE16" s="238" t="str">
        <f ca="1">IF(AND('Mapa final'!$AE$28="Alta",'Mapa final'!$AG$28="Mayor"),CONCATENATE("R1C",'Mapa final'!$U$28),"")</f>
        <v/>
      </c>
      <c r="AF16" s="238" t="e">
        <f t="shared" ref="AF16:AG16" si="38">IF(AND(#REF!="Alta",#REF!="Mayor"),CONCATENATE("R1C",#REF!),"")</f>
        <v>#REF!</v>
      </c>
      <c r="AG16" s="238" t="e">
        <f t="shared" si="38"/>
        <v>#REF!</v>
      </c>
      <c r="AH16" s="235" t="str">
        <f>IF(AND('Mapa final'!$AE$25="Alta",'Mapa final'!$AG$25="Catastrófico"),CONCATENATE("R1C",'Mapa final'!$U$25),"")</f>
        <v/>
      </c>
      <c r="AI16" s="236" t="str">
        <f>IF(AND('Mapa final'!$AE$26="Alta",'Mapa final'!$AG$26="Catastrófico"),CONCATENATE("R1C",'Mapa final'!$U$26),"")</f>
        <v/>
      </c>
      <c r="AJ16" s="236" t="str">
        <f>IF(AND('Mapa final'!$AE$27="Alta",'Mapa final'!$AG$27="Catastrófico"),CONCATENATE("R1C",'Mapa final'!$U$27),"")</f>
        <v/>
      </c>
      <c r="AK16" s="236" t="str">
        <f ca="1">IF(AND('Mapa final'!$AE$28="Alta",'Mapa final'!$AG$28="Catastrófico"),CONCATENATE("R1C",'Mapa final'!$U$28),"")</f>
        <v/>
      </c>
      <c r="AL16" s="236" t="e">
        <f t="shared" ref="AL16:AM16" si="39">IF(AND(#REF!="Alta",#REF!="Catastrófico"),CONCATENATE("R1C",#REF!),"")</f>
        <v>#REF!</v>
      </c>
      <c r="AM16" s="237" t="e">
        <f t="shared" si="39"/>
        <v>#REF!</v>
      </c>
      <c r="AN16" s="230"/>
      <c r="AO16" s="481" t="s">
        <v>147</v>
      </c>
      <c r="AP16" s="455"/>
      <c r="AQ16" s="455"/>
      <c r="AR16" s="455"/>
      <c r="AS16" s="455"/>
      <c r="AT16" s="456"/>
      <c r="AU16" s="230"/>
      <c r="AV16" s="230"/>
      <c r="AW16" s="230"/>
      <c r="AX16" s="230"/>
      <c r="AY16" s="230"/>
      <c r="AZ16" s="230"/>
      <c r="BA16" s="230"/>
      <c r="BB16" s="230"/>
      <c r="BC16" s="230"/>
      <c r="BD16" s="230"/>
      <c r="BE16" s="230"/>
      <c r="BF16" s="230"/>
      <c r="BG16" s="230"/>
      <c r="BH16" s="230"/>
      <c r="BI16" s="230"/>
    </row>
    <row r="17" spans="1:61" ht="15" customHeight="1">
      <c r="A17" s="230"/>
      <c r="B17" s="477"/>
      <c r="C17" s="364"/>
      <c r="D17" s="473"/>
      <c r="E17" s="468"/>
      <c r="F17" s="364"/>
      <c r="G17" s="364"/>
      <c r="H17" s="364"/>
      <c r="I17" s="364"/>
      <c r="J17" s="253" t="e">
        <f t="shared" ref="J17:N17" si="40">IF(AND(#REF!="Alta",#REF!="Leve"),CONCATENATE("R2C",#REF!),"")</f>
        <v>#REF!</v>
      </c>
      <c r="K17" s="254" t="e">
        <f t="shared" si="40"/>
        <v>#REF!</v>
      </c>
      <c r="L17" s="254" t="e">
        <f t="shared" si="40"/>
        <v>#REF!</v>
      </c>
      <c r="M17" s="254" t="e">
        <f t="shared" si="40"/>
        <v>#REF!</v>
      </c>
      <c r="N17" s="254" t="e">
        <f t="shared" si="40"/>
        <v>#REF!</v>
      </c>
      <c r="O17" s="255" t="e">
        <f>IF(AND('Mapa final'!#REF!="Alta",'Mapa final'!#REF!="Leve"),CONCATENATE("R2C",'Mapa final'!#REF!),"")</f>
        <v>#REF!</v>
      </c>
      <c r="P17" s="254" t="e">
        <f t="shared" ref="P17:T17" si="41">IF(AND(#REF!="Alta",#REF!="Menor"),CONCATENATE("R2C",#REF!),"")</f>
        <v>#REF!</v>
      </c>
      <c r="Q17" s="254" t="e">
        <f t="shared" si="41"/>
        <v>#REF!</v>
      </c>
      <c r="R17" s="254" t="e">
        <f t="shared" si="41"/>
        <v>#REF!</v>
      </c>
      <c r="S17" s="254" t="e">
        <f t="shared" si="41"/>
        <v>#REF!</v>
      </c>
      <c r="T17" s="254" t="e">
        <f t="shared" si="41"/>
        <v>#REF!</v>
      </c>
      <c r="U17" s="255" t="e">
        <f>IF(AND('Mapa final'!#REF!="Alta",'Mapa final'!#REF!="Menor"),CONCATENATE("R2C",'Mapa final'!#REF!),"")</f>
        <v>#REF!</v>
      </c>
      <c r="V17" s="238" t="e">
        <f t="shared" ref="V17:Z17" si="42">IF(AND(#REF!="Alta",#REF!="Moderado"),CONCATENATE("R2C",#REF!),"")</f>
        <v>#REF!</v>
      </c>
      <c r="W17" s="238" t="e">
        <f t="shared" si="42"/>
        <v>#REF!</v>
      </c>
      <c r="X17" s="238" t="e">
        <f t="shared" si="42"/>
        <v>#REF!</v>
      </c>
      <c r="Y17" s="238" t="e">
        <f t="shared" si="42"/>
        <v>#REF!</v>
      </c>
      <c r="Z17" s="238" t="e">
        <f t="shared" si="42"/>
        <v>#REF!</v>
      </c>
      <c r="AA17" s="239" t="e">
        <f>IF(AND('Mapa final'!#REF!="Alta",'Mapa final'!#REF!="Moderado"),CONCATENATE("R2C",'Mapa final'!#REF!),"")</f>
        <v>#REF!</v>
      </c>
      <c r="AB17" s="238" t="e">
        <f t="shared" ref="AB17:AF17" si="43">IF(AND(#REF!="Alta",#REF!="Mayor"),CONCATENATE("R2C",#REF!),"")</f>
        <v>#REF!</v>
      </c>
      <c r="AC17" s="238" t="e">
        <f t="shared" si="43"/>
        <v>#REF!</v>
      </c>
      <c r="AD17" s="238" t="e">
        <f t="shared" si="43"/>
        <v>#REF!</v>
      </c>
      <c r="AE17" s="238" t="e">
        <f t="shared" si="43"/>
        <v>#REF!</v>
      </c>
      <c r="AF17" s="238" t="e">
        <f t="shared" si="43"/>
        <v>#REF!</v>
      </c>
      <c r="AG17" s="238" t="e">
        <f>IF(AND('Mapa final'!#REF!="Alta",'Mapa final'!#REF!="Mayor"),CONCATENATE("R2C",'Mapa final'!#REF!),"")</f>
        <v>#REF!</v>
      </c>
      <c r="AH17" s="256" t="e">
        <f t="shared" ref="AH17:AL17" si="44">IF(AND(#REF!="Alta",#REF!="Catastrófico"),CONCATENATE("R2C",#REF!),"")</f>
        <v>#REF!</v>
      </c>
      <c r="AI17" s="240" t="e">
        <f t="shared" si="44"/>
        <v>#REF!</v>
      </c>
      <c r="AJ17" s="240" t="e">
        <f t="shared" si="44"/>
        <v>#REF!</v>
      </c>
      <c r="AK17" s="240" t="e">
        <f t="shared" si="44"/>
        <v>#REF!</v>
      </c>
      <c r="AL17" s="240" t="e">
        <f t="shared" si="44"/>
        <v>#REF!</v>
      </c>
      <c r="AM17" s="241" t="e">
        <f>IF(AND('Mapa final'!#REF!="Alta",'Mapa final'!#REF!="Catastrófico"),CONCATENATE("R2C",'Mapa final'!#REF!),"")</f>
        <v>#REF!</v>
      </c>
      <c r="AN17" s="230"/>
      <c r="AO17" s="457"/>
      <c r="AP17" s="364"/>
      <c r="AQ17" s="364"/>
      <c r="AR17" s="364"/>
      <c r="AS17" s="364"/>
      <c r="AT17" s="458"/>
      <c r="AU17" s="230"/>
      <c r="AV17" s="230"/>
      <c r="AW17" s="230"/>
      <c r="AX17" s="230"/>
      <c r="AY17" s="230"/>
      <c r="AZ17" s="230"/>
      <c r="BA17" s="230"/>
      <c r="BB17" s="230"/>
      <c r="BC17" s="230"/>
      <c r="BD17" s="230"/>
      <c r="BE17" s="230"/>
      <c r="BF17" s="230"/>
      <c r="BG17" s="230"/>
      <c r="BH17" s="230"/>
      <c r="BI17" s="230"/>
    </row>
    <row r="18" spans="1:61" ht="15" customHeight="1">
      <c r="A18" s="230"/>
      <c r="B18" s="477"/>
      <c r="C18" s="364"/>
      <c r="D18" s="473"/>
      <c r="E18" s="468"/>
      <c r="F18" s="364"/>
      <c r="G18" s="364"/>
      <c r="H18" s="364"/>
      <c r="I18" s="364"/>
      <c r="J18" s="257" t="e">
        <f>IF(AND('Mapa final'!#REF!="Alta",'Mapa final'!#REF!="Leve"),CONCATENATE("R3C",'Mapa final'!#REF!),"")</f>
        <v>#REF!</v>
      </c>
      <c r="K18" s="254" t="str">
        <f ca="1">IF(AND('Mapa final'!$AE$32="Alta",'Mapa final'!$AG$32="Leve"),CONCATENATE("R3C",'Mapa final'!$U$32),"")</f>
        <v/>
      </c>
      <c r="L18" s="254" t="str">
        <f ca="1">IF(AND('Mapa final'!$AE$33="Alta",'Mapa final'!$AG$33="Leve"),CONCATENATE("R3C",'Mapa final'!$U$33),"")</f>
        <v/>
      </c>
      <c r="M18" s="254" t="e">
        <f t="shared" ref="M18:O18" si="45">IF(AND(#REF!="Alta",#REF!="Leve"),CONCATENATE("R3C",#REF!),"")</f>
        <v>#REF!</v>
      </c>
      <c r="N18" s="254" t="e">
        <f t="shared" si="45"/>
        <v>#REF!</v>
      </c>
      <c r="O18" s="255" t="e">
        <f t="shared" si="45"/>
        <v>#REF!</v>
      </c>
      <c r="P18" s="257" t="e">
        <f>IF(AND('Mapa final'!#REF!="Alta",'Mapa final'!#REF!="Menor"),CONCATENATE("R3C",'Mapa final'!#REF!),"")</f>
        <v>#REF!</v>
      </c>
      <c r="Q18" s="254" t="str">
        <f ca="1">IF(AND('Mapa final'!$AE$32="Alta",'Mapa final'!$AG$32="Menor"),CONCATENATE("R3C",'Mapa final'!$U$32),"")</f>
        <v/>
      </c>
      <c r="R18" s="254" t="str">
        <f ca="1">IF(AND('Mapa final'!$AE$33="Alta",'Mapa final'!$AG$33="Menor"),CONCATENATE("R3C",'Mapa final'!$U$33),"")</f>
        <v/>
      </c>
      <c r="S18" s="254" t="e">
        <f t="shared" ref="S18:U18" si="46">IF(AND(#REF!="Alta",#REF!="Menor"),CONCATENATE("R3C",#REF!),"")</f>
        <v>#REF!</v>
      </c>
      <c r="T18" s="254" t="e">
        <f t="shared" si="46"/>
        <v>#REF!</v>
      </c>
      <c r="U18" s="255" t="e">
        <f t="shared" si="46"/>
        <v>#REF!</v>
      </c>
      <c r="V18" s="242" t="e">
        <f>IF(AND('Mapa final'!#REF!="Alta",'Mapa final'!#REF!="Moderado"),CONCATENATE("R3C",'Mapa final'!#REF!),"")</f>
        <v>#REF!</v>
      </c>
      <c r="W18" s="238" t="str">
        <f ca="1">IF(AND('Mapa final'!$AE$32="Alta",'Mapa final'!$AG$32="Moderado"),CONCATENATE("R3C",'Mapa final'!$U$32),"")</f>
        <v/>
      </c>
      <c r="X18" s="238" t="str">
        <f ca="1">IF(AND('Mapa final'!$AE$33="Alta",'Mapa final'!$AG$33="Moderado"),CONCATENATE("R3C",'Mapa final'!$U$33),"")</f>
        <v/>
      </c>
      <c r="Y18" s="238" t="e">
        <f t="shared" ref="Y18:AA18" si="47">IF(AND(#REF!="Alta",#REF!="Moderado"),CONCATENATE("R3C",#REF!),"")</f>
        <v>#REF!</v>
      </c>
      <c r="Z18" s="238" t="e">
        <f t="shared" si="47"/>
        <v>#REF!</v>
      </c>
      <c r="AA18" s="239" t="e">
        <f t="shared" si="47"/>
        <v>#REF!</v>
      </c>
      <c r="AB18" s="238" t="e">
        <f>IF(AND('Mapa final'!#REF!="Alta",'Mapa final'!#REF!="Mayor"),CONCATENATE("R3C",'Mapa final'!#REF!),"")</f>
        <v>#REF!</v>
      </c>
      <c r="AC18" s="238" t="str">
        <f ca="1">IF(AND('Mapa final'!$AE$32="Alta",'Mapa final'!$AG$32="Mayor"),CONCATENATE("R3C",'Mapa final'!$U$32),"")</f>
        <v/>
      </c>
      <c r="AD18" s="238" t="str">
        <f ca="1">IF(AND('Mapa final'!$AE$33="Alta",'Mapa final'!$AG$33="Mayor"),CONCATENATE("R3C",'Mapa final'!$U$33),"")</f>
        <v/>
      </c>
      <c r="AE18" s="238" t="e">
        <f t="shared" ref="AE18:AG18" si="48">IF(AND(#REF!="Alta",#REF!="Mayor"),CONCATENATE("R3C",#REF!),"")</f>
        <v>#REF!</v>
      </c>
      <c r="AF18" s="238" t="e">
        <f t="shared" si="48"/>
        <v>#REF!</v>
      </c>
      <c r="AG18" s="238" t="e">
        <f t="shared" si="48"/>
        <v>#REF!</v>
      </c>
      <c r="AH18" s="243" t="e">
        <f>IF(AND('Mapa final'!#REF!="Alta",'Mapa final'!#REF!="Catastrófico"),CONCATENATE("R3C",'Mapa final'!#REF!),"")</f>
        <v>#REF!</v>
      </c>
      <c r="AI18" s="240" t="str">
        <f ca="1">IF(AND('Mapa final'!$AE$32="Alta",'Mapa final'!$AG$32="Catastrófico"),CONCATENATE("R3C",'Mapa final'!$U$32),"")</f>
        <v/>
      </c>
      <c r="AJ18" s="240" t="str">
        <f ca="1">IF(AND('Mapa final'!$AE$33="Alta",'Mapa final'!$AG$33="Catastrófico"),CONCATENATE("R3C",'Mapa final'!$U$33),"")</f>
        <v/>
      </c>
      <c r="AK18" s="240" t="e">
        <f t="shared" ref="AK18:AM18" si="49">IF(AND(#REF!="Alta",#REF!="Catastrófico"),CONCATENATE("R3C",#REF!),"")</f>
        <v>#REF!</v>
      </c>
      <c r="AL18" s="240" t="e">
        <f t="shared" si="49"/>
        <v>#REF!</v>
      </c>
      <c r="AM18" s="241" t="e">
        <f t="shared" si="49"/>
        <v>#REF!</v>
      </c>
      <c r="AN18" s="230"/>
      <c r="AO18" s="457"/>
      <c r="AP18" s="364"/>
      <c r="AQ18" s="364"/>
      <c r="AR18" s="364"/>
      <c r="AS18" s="364"/>
      <c r="AT18" s="458"/>
      <c r="AU18" s="230"/>
      <c r="AV18" s="230"/>
      <c r="AW18" s="230"/>
      <c r="AX18" s="230"/>
      <c r="AY18" s="230"/>
      <c r="AZ18" s="230"/>
      <c r="BA18" s="230"/>
      <c r="BB18" s="230"/>
      <c r="BC18" s="230"/>
      <c r="BD18" s="230"/>
      <c r="BE18" s="230"/>
      <c r="BF18" s="230"/>
      <c r="BG18" s="230"/>
      <c r="BH18" s="230"/>
      <c r="BI18" s="230"/>
    </row>
    <row r="19" spans="1:61" ht="15" customHeight="1">
      <c r="A19" s="230"/>
      <c r="B19" s="477"/>
      <c r="C19" s="364"/>
      <c r="D19" s="473"/>
      <c r="E19" s="468"/>
      <c r="F19" s="364"/>
      <c r="G19" s="364"/>
      <c r="H19" s="364"/>
      <c r="I19" s="364"/>
      <c r="J19" s="257" t="e">
        <f t="shared" ref="J19:N19" si="50">IF(AND(#REF!="Alta",#REF!="Leve"),CONCATENATE("R4C",#REF!),"")</f>
        <v>#REF!</v>
      </c>
      <c r="K19" s="254" t="e">
        <f t="shared" si="50"/>
        <v>#REF!</v>
      </c>
      <c r="L19" s="254" t="e">
        <f t="shared" si="50"/>
        <v>#REF!</v>
      </c>
      <c r="M19" s="254" t="e">
        <f t="shared" si="50"/>
        <v>#REF!</v>
      </c>
      <c r="N19" s="254" t="e">
        <f t="shared" si="50"/>
        <v>#REF!</v>
      </c>
      <c r="O19" s="255" t="str">
        <f ca="1">IF(AND('Mapa final'!$AE$36="Alta",'Mapa final'!$AG$36="Leve"),CONCATENATE("R4C",'Mapa final'!$U$36),"")</f>
        <v/>
      </c>
      <c r="P19" s="257" t="e">
        <f t="shared" ref="P19:T19" si="51">IF(AND(#REF!="Alta",#REF!="Menor"),CONCATENATE("R4C",#REF!),"")</f>
        <v>#REF!</v>
      </c>
      <c r="Q19" s="254" t="e">
        <f t="shared" si="51"/>
        <v>#REF!</v>
      </c>
      <c r="R19" s="254" t="e">
        <f t="shared" si="51"/>
        <v>#REF!</v>
      </c>
      <c r="S19" s="254" t="e">
        <f t="shared" si="51"/>
        <v>#REF!</v>
      </c>
      <c r="T19" s="254" t="e">
        <f t="shared" si="51"/>
        <v>#REF!</v>
      </c>
      <c r="U19" s="255" t="str">
        <f ca="1">IF(AND('Mapa final'!$AE$36="Alta",'Mapa final'!$AG$36="Menor"),CONCATENATE("R4C",'Mapa final'!$U$36),"")</f>
        <v/>
      </c>
      <c r="V19" s="242" t="e">
        <f t="shared" ref="V19:Z19" si="52">IF(AND(#REF!="Alta",#REF!="Moderado"),CONCATENATE("R4C",#REF!),"")</f>
        <v>#REF!</v>
      </c>
      <c r="W19" s="238" t="e">
        <f t="shared" si="52"/>
        <v>#REF!</v>
      </c>
      <c r="X19" s="238" t="e">
        <f t="shared" si="52"/>
        <v>#REF!</v>
      </c>
      <c r="Y19" s="238" t="e">
        <f t="shared" si="52"/>
        <v>#REF!</v>
      </c>
      <c r="Z19" s="238" t="e">
        <f t="shared" si="52"/>
        <v>#REF!</v>
      </c>
      <c r="AA19" s="239" t="str">
        <f ca="1">IF(AND('Mapa final'!$AE$36="Alta",'Mapa final'!$AG$36="Moderado"),CONCATENATE("R4C",'Mapa final'!$U$36),"")</f>
        <v/>
      </c>
      <c r="AB19" s="238" t="e">
        <f t="shared" ref="AB19:AF19" si="53">IF(AND(#REF!="Alta",#REF!="Mayor"),CONCATENATE("R4C",#REF!),"")</f>
        <v>#REF!</v>
      </c>
      <c r="AC19" s="238" t="e">
        <f t="shared" si="53"/>
        <v>#REF!</v>
      </c>
      <c r="AD19" s="238" t="e">
        <f t="shared" si="53"/>
        <v>#REF!</v>
      </c>
      <c r="AE19" s="238" t="e">
        <f t="shared" si="53"/>
        <v>#REF!</v>
      </c>
      <c r="AF19" s="238" t="e">
        <f t="shared" si="53"/>
        <v>#REF!</v>
      </c>
      <c r="AG19" s="238" t="str">
        <f ca="1">IF(AND('Mapa final'!$AE$36="Alta",'Mapa final'!$AG$36="Mayor"),CONCATENATE("R4C",'Mapa final'!$U$36),"")</f>
        <v/>
      </c>
      <c r="AH19" s="243" t="e">
        <f t="shared" ref="AH19:AL19" si="54">IF(AND(#REF!="Alta",#REF!="Catastrófico"),CONCATENATE("R4C",#REF!),"")</f>
        <v>#REF!</v>
      </c>
      <c r="AI19" s="240" t="e">
        <f t="shared" si="54"/>
        <v>#REF!</v>
      </c>
      <c r="AJ19" s="240" t="e">
        <f t="shared" si="54"/>
        <v>#REF!</v>
      </c>
      <c r="AK19" s="240" t="e">
        <f t="shared" si="54"/>
        <v>#REF!</v>
      </c>
      <c r="AL19" s="240" t="e">
        <f t="shared" si="54"/>
        <v>#REF!</v>
      </c>
      <c r="AM19" s="241" t="str">
        <f ca="1">IF(AND('Mapa final'!$AE$36="Alta",'Mapa final'!$AG$36="Catastrófico"),CONCATENATE("R4C",'Mapa final'!$U$36),"")</f>
        <v/>
      </c>
      <c r="AN19" s="230"/>
      <c r="AO19" s="457"/>
      <c r="AP19" s="364"/>
      <c r="AQ19" s="364"/>
      <c r="AR19" s="364"/>
      <c r="AS19" s="364"/>
      <c r="AT19" s="458"/>
      <c r="AU19" s="230"/>
      <c r="AV19" s="230"/>
      <c r="AW19" s="230"/>
      <c r="AX19" s="230"/>
      <c r="AY19" s="230"/>
      <c r="AZ19" s="230"/>
      <c r="BA19" s="230"/>
      <c r="BB19" s="230"/>
      <c r="BC19" s="230"/>
      <c r="BD19" s="230"/>
      <c r="BE19" s="230"/>
      <c r="BF19" s="230"/>
      <c r="BG19" s="230"/>
      <c r="BH19" s="230"/>
      <c r="BI19" s="230"/>
    </row>
    <row r="20" spans="1:61" ht="15" customHeight="1">
      <c r="A20" s="230"/>
      <c r="B20" s="477"/>
      <c r="C20" s="364"/>
      <c r="D20" s="473"/>
      <c r="E20" s="468"/>
      <c r="F20" s="364"/>
      <c r="G20" s="364"/>
      <c r="H20" s="364"/>
      <c r="I20" s="364"/>
      <c r="J20" s="257" t="e">
        <f t="shared" ref="J20:N20" si="55">IF(AND(#REF!="Alta",#REF!="Leve"),CONCATENATE("R5C",#REF!),"")</f>
        <v>#REF!</v>
      </c>
      <c r="K20" s="254" t="e">
        <f t="shared" si="55"/>
        <v>#REF!</v>
      </c>
      <c r="L20" s="254" t="e">
        <f t="shared" si="55"/>
        <v>#REF!</v>
      </c>
      <c r="M20" s="254" t="e">
        <f t="shared" si="55"/>
        <v>#REF!</v>
      </c>
      <c r="N20" s="254" t="e">
        <f t="shared" si="55"/>
        <v>#REF!</v>
      </c>
      <c r="O20" s="255" t="e">
        <f>IF(AND('Mapa final'!#REF!="Alta",'Mapa final'!#REF!="Leve"),CONCATENATE("R5C",'Mapa final'!#REF!),"")</f>
        <v>#REF!</v>
      </c>
      <c r="P20" s="257" t="e">
        <f t="shared" ref="P20:T20" si="56">IF(AND(#REF!="Alta",#REF!="Menor"),CONCATENATE("R5C",#REF!),"")</f>
        <v>#REF!</v>
      </c>
      <c r="Q20" s="254" t="e">
        <f t="shared" si="56"/>
        <v>#REF!</v>
      </c>
      <c r="R20" s="254" t="e">
        <f t="shared" si="56"/>
        <v>#REF!</v>
      </c>
      <c r="S20" s="254" t="e">
        <f t="shared" si="56"/>
        <v>#REF!</v>
      </c>
      <c r="T20" s="254" t="e">
        <f t="shared" si="56"/>
        <v>#REF!</v>
      </c>
      <c r="U20" s="255" t="e">
        <f>IF(AND('Mapa final'!#REF!="Alta",'Mapa final'!#REF!="Menor"),CONCATENATE("R5C",'Mapa final'!#REF!),"")</f>
        <v>#REF!</v>
      </c>
      <c r="V20" s="242" t="e">
        <f t="shared" ref="V20:Z20" si="57">IF(AND(#REF!="Alta",#REF!="Moderado"),CONCATENATE("R5C",#REF!),"")</f>
        <v>#REF!</v>
      </c>
      <c r="W20" s="238" t="e">
        <f t="shared" si="57"/>
        <v>#REF!</v>
      </c>
      <c r="X20" s="238" t="e">
        <f t="shared" si="57"/>
        <v>#REF!</v>
      </c>
      <c r="Y20" s="238" t="e">
        <f t="shared" si="57"/>
        <v>#REF!</v>
      </c>
      <c r="Z20" s="238" t="e">
        <f t="shared" si="57"/>
        <v>#REF!</v>
      </c>
      <c r="AA20" s="239" t="e">
        <f>IF(AND('Mapa final'!#REF!="Alta",'Mapa final'!#REF!="Moderado"),CONCATENATE("R5C",'Mapa final'!#REF!),"")</f>
        <v>#REF!</v>
      </c>
      <c r="AB20" s="238" t="e">
        <f t="shared" ref="AB20:AF20" si="58">IF(AND(#REF!="Alta",#REF!="Mayor"),CONCATENATE("R5C",#REF!),"")</f>
        <v>#REF!</v>
      </c>
      <c r="AC20" s="238" t="e">
        <f t="shared" si="58"/>
        <v>#REF!</v>
      </c>
      <c r="AD20" s="238" t="e">
        <f t="shared" si="58"/>
        <v>#REF!</v>
      </c>
      <c r="AE20" s="238" t="e">
        <f t="shared" si="58"/>
        <v>#REF!</v>
      </c>
      <c r="AF20" s="238" t="e">
        <f t="shared" si="58"/>
        <v>#REF!</v>
      </c>
      <c r="AG20" s="238" t="e">
        <f>IF(AND('Mapa final'!#REF!="Alta",'Mapa final'!#REF!="Mayor"),CONCATENATE("R5C",'Mapa final'!#REF!),"")</f>
        <v>#REF!</v>
      </c>
      <c r="AH20" s="243" t="e">
        <f t="shared" ref="AH20:AL20" si="59">IF(AND(#REF!="Alta",#REF!="Catastrófico"),CONCATENATE("R5C",#REF!),"")</f>
        <v>#REF!</v>
      </c>
      <c r="AI20" s="240" t="e">
        <f t="shared" si="59"/>
        <v>#REF!</v>
      </c>
      <c r="AJ20" s="240" t="e">
        <f t="shared" si="59"/>
        <v>#REF!</v>
      </c>
      <c r="AK20" s="240" t="e">
        <f t="shared" si="59"/>
        <v>#REF!</v>
      </c>
      <c r="AL20" s="240" t="e">
        <f t="shared" si="59"/>
        <v>#REF!</v>
      </c>
      <c r="AM20" s="241" t="e">
        <f>IF(AND('Mapa final'!#REF!="Alta",'Mapa final'!#REF!="Catastrófico"),CONCATENATE("R5C",'Mapa final'!#REF!),"")</f>
        <v>#REF!</v>
      </c>
      <c r="AN20" s="230"/>
      <c r="AO20" s="457"/>
      <c r="AP20" s="364"/>
      <c r="AQ20" s="364"/>
      <c r="AR20" s="364"/>
      <c r="AS20" s="364"/>
      <c r="AT20" s="458"/>
      <c r="AU20" s="230"/>
      <c r="AV20" s="230"/>
      <c r="AW20" s="230"/>
      <c r="AX20" s="230"/>
      <c r="AY20" s="230"/>
      <c r="AZ20" s="230"/>
      <c r="BA20" s="230"/>
      <c r="BB20" s="230"/>
      <c r="BC20" s="230"/>
      <c r="BD20" s="230"/>
      <c r="BE20" s="230"/>
      <c r="BF20" s="230"/>
      <c r="BG20" s="230"/>
      <c r="BH20" s="230"/>
      <c r="BI20" s="230"/>
    </row>
    <row r="21" spans="1:61" ht="15" customHeight="1">
      <c r="A21" s="230"/>
      <c r="B21" s="477"/>
      <c r="C21" s="364"/>
      <c r="D21" s="473"/>
      <c r="E21" s="468"/>
      <c r="F21" s="364"/>
      <c r="G21" s="364"/>
      <c r="H21" s="364"/>
      <c r="I21" s="364"/>
      <c r="J21" s="257" t="e">
        <f>IF(AND('Mapa final'!#REF!="Alta",'Mapa final'!#REF!="Leve"),CONCATENATE("R6C",'Mapa final'!#REF!),"")</f>
        <v>#REF!</v>
      </c>
      <c r="K21" s="254" t="e">
        <f>IF(AND('Mapa final'!#REF!="Alta",'Mapa final'!#REF!="Leve"),CONCATENATE("R6C",'Mapa final'!#REF!),"")</f>
        <v>#REF!</v>
      </c>
      <c r="L21" s="254" t="e">
        <f>IF(AND('Mapa final'!#REF!="Alta",'Mapa final'!#REF!="Leve"),CONCATENATE("R6C",'Mapa final'!#REF!),"")</f>
        <v>#REF!</v>
      </c>
      <c r="M21" s="254" t="e">
        <f t="shared" ref="M21:N21" si="60">IF(AND(#REF!="Alta",#REF!="Leve"),CONCATENATE("R6C",#REF!),"")</f>
        <v>#REF!</v>
      </c>
      <c r="N21" s="254" t="e">
        <f t="shared" si="60"/>
        <v>#REF!</v>
      </c>
      <c r="O21" s="255" t="str">
        <f ca="1">IF(AND('Mapa final'!$AE$37="Alta",'Mapa final'!$AG$37="Leve"),CONCATENATE("R6C",'Mapa final'!$U$37),"")</f>
        <v/>
      </c>
      <c r="P21" s="257" t="e">
        <f>IF(AND('Mapa final'!#REF!="Alta",'Mapa final'!#REF!="Menor"),CONCATENATE("R6C",'Mapa final'!#REF!),"")</f>
        <v>#REF!</v>
      </c>
      <c r="Q21" s="254" t="e">
        <f>IF(AND('Mapa final'!#REF!="Alta",'Mapa final'!#REF!="Menor"),CONCATENATE("R6C",'Mapa final'!#REF!),"")</f>
        <v>#REF!</v>
      </c>
      <c r="R21" s="254" t="e">
        <f>IF(AND('Mapa final'!#REF!="Alta",'Mapa final'!#REF!="Menor"),CONCATENATE("R6C",'Mapa final'!#REF!),"")</f>
        <v>#REF!</v>
      </c>
      <c r="S21" s="254" t="e">
        <f t="shared" ref="S21:T21" si="61">IF(AND(#REF!="Alta",#REF!="Menor"),CONCATENATE("R6C",#REF!),"")</f>
        <v>#REF!</v>
      </c>
      <c r="T21" s="254" t="e">
        <f t="shared" si="61"/>
        <v>#REF!</v>
      </c>
      <c r="U21" s="255" t="str">
        <f ca="1">IF(AND('Mapa final'!$AE$37="Alta",'Mapa final'!$AG$37="Menor"),CONCATENATE("R6C",'Mapa final'!$U$37),"")</f>
        <v/>
      </c>
      <c r="V21" s="242" t="e">
        <f>IF(AND('Mapa final'!#REF!="Alta",'Mapa final'!#REF!="Moderado"),CONCATENATE("R6C",'Mapa final'!#REF!),"")</f>
        <v>#REF!</v>
      </c>
      <c r="W21" s="238" t="e">
        <f>IF(AND('Mapa final'!#REF!="Alta",'Mapa final'!#REF!="Moderado"),CONCATENATE("R6C",'Mapa final'!#REF!),"")</f>
        <v>#REF!</v>
      </c>
      <c r="X21" s="238" t="e">
        <f>IF(AND('Mapa final'!#REF!="Alta",'Mapa final'!#REF!="Moderado"),CONCATENATE("R6C",'Mapa final'!#REF!),"")</f>
        <v>#REF!</v>
      </c>
      <c r="Y21" s="238" t="e">
        <f t="shared" ref="Y21:Z21" si="62">IF(AND(#REF!="Alta",#REF!="Moderado"),CONCATENATE("R6C",#REF!),"")</f>
        <v>#REF!</v>
      </c>
      <c r="Z21" s="238" t="e">
        <f t="shared" si="62"/>
        <v>#REF!</v>
      </c>
      <c r="AA21" s="239" t="str">
        <f ca="1">IF(AND('Mapa final'!$AE$37="Alta",'Mapa final'!$AG$37="Moderado"),CONCATENATE("R6C",'Mapa final'!$U$37),"")</f>
        <v/>
      </c>
      <c r="AB21" s="238" t="e">
        <f>IF(AND('Mapa final'!#REF!="Alta",'Mapa final'!#REF!="Mayor"),CONCATENATE("R6C",'Mapa final'!#REF!),"")</f>
        <v>#REF!</v>
      </c>
      <c r="AC21" s="238" t="e">
        <f>IF(AND('Mapa final'!#REF!="Alta",'Mapa final'!#REF!="Mayor"),CONCATENATE("R6C",'Mapa final'!#REF!),"")</f>
        <v>#REF!</v>
      </c>
      <c r="AD21" s="238" t="e">
        <f>IF(AND('Mapa final'!#REF!="Alta",'Mapa final'!#REF!="Mayor"),CONCATENATE("R6C",'Mapa final'!#REF!),"")</f>
        <v>#REF!</v>
      </c>
      <c r="AE21" s="238" t="e">
        <f t="shared" ref="AE21:AF21" si="63">IF(AND(#REF!="Alta",#REF!="Mayor"),CONCATENATE("R6C",#REF!),"")</f>
        <v>#REF!</v>
      </c>
      <c r="AF21" s="238" t="e">
        <f t="shared" si="63"/>
        <v>#REF!</v>
      </c>
      <c r="AG21" s="238" t="str">
        <f ca="1">IF(AND('Mapa final'!$AE$37="Alta",'Mapa final'!$AG$37="Mayor"),CONCATENATE("R6C",'Mapa final'!$U$37),"")</f>
        <v/>
      </c>
      <c r="AH21" s="243" t="e">
        <f>IF(AND('Mapa final'!#REF!="Alta",'Mapa final'!#REF!="Catastrófico"),CONCATENATE("R6C",'Mapa final'!#REF!),"")</f>
        <v>#REF!</v>
      </c>
      <c r="AI21" s="240" t="e">
        <f>IF(AND('Mapa final'!#REF!="Alta",'Mapa final'!#REF!="Catastrófico"),CONCATENATE("R6C",'Mapa final'!#REF!),"")</f>
        <v>#REF!</v>
      </c>
      <c r="AJ21" s="240" t="e">
        <f>IF(AND('Mapa final'!#REF!="Alta",'Mapa final'!#REF!="Catastrófico"),CONCATENATE("R6C",'Mapa final'!#REF!),"")</f>
        <v>#REF!</v>
      </c>
      <c r="AK21" s="240" t="e">
        <f t="shared" ref="AK21:AL21" si="64">IF(AND(#REF!="Alta",#REF!="Catastrófico"),CONCATENATE("R6C",#REF!),"")</f>
        <v>#REF!</v>
      </c>
      <c r="AL21" s="240" t="e">
        <f t="shared" si="64"/>
        <v>#REF!</v>
      </c>
      <c r="AM21" s="241" t="str">
        <f ca="1">IF(AND('Mapa final'!$AE$37="Alta",'Mapa final'!$AG$37="Catastrófico"),CONCATENATE("R6C",'Mapa final'!$U$37),"")</f>
        <v/>
      </c>
      <c r="AN21" s="230"/>
      <c r="AO21" s="457"/>
      <c r="AP21" s="364"/>
      <c r="AQ21" s="364"/>
      <c r="AR21" s="364"/>
      <c r="AS21" s="364"/>
      <c r="AT21" s="458"/>
      <c r="AU21" s="230"/>
      <c r="AV21" s="230"/>
      <c r="AW21" s="230"/>
      <c r="AX21" s="230"/>
      <c r="AY21" s="230"/>
      <c r="AZ21" s="230"/>
      <c r="BA21" s="230"/>
      <c r="BB21" s="230"/>
      <c r="BC21" s="230"/>
      <c r="BD21" s="230"/>
      <c r="BE21" s="230"/>
      <c r="BF21" s="230"/>
      <c r="BG21" s="230"/>
      <c r="BH21" s="230"/>
      <c r="BI21" s="230"/>
    </row>
    <row r="22" spans="1:61" ht="15" customHeight="1">
      <c r="A22" s="230"/>
      <c r="B22" s="477"/>
      <c r="C22" s="364"/>
      <c r="D22" s="473"/>
      <c r="E22" s="468"/>
      <c r="F22" s="364"/>
      <c r="G22" s="364"/>
      <c r="H22" s="364"/>
      <c r="I22" s="364"/>
      <c r="J22" s="257" t="str">
        <f>IF(AND('Mapa final'!$AE$38="Alta",'Mapa final'!$AG$38="Leve"),CONCATENATE("R7C",'Mapa final'!$U$38),"")</f>
        <v/>
      </c>
      <c r="K22" s="254" t="e">
        <f>IF(AND('Mapa final'!#REF!="Alta",'Mapa final'!#REF!="Leve"),CONCATENATE("R7C",'Mapa final'!#REF!),"")</f>
        <v>#REF!</v>
      </c>
      <c r="L22" s="254" t="e">
        <f t="shared" ref="L22:N22" si="65">IF(AND(#REF!="Alta",#REF!="Leve"),CONCATENATE("R7C",#REF!),"")</f>
        <v>#REF!</v>
      </c>
      <c r="M22" s="254" t="e">
        <f t="shared" si="65"/>
        <v>#REF!</v>
      </c>
      <c r="N22" s="254" t="e">
        <f t="shared" si="65"/>
        <v>#REF!</v>
      </c>
      <c r="O22" s="255" t="e">
        <f>IF(AND('Mapa final'!#REF!="Alta",'Mapa final'!#REF!="Leve"),CONCATENATE("R7C",'Mapa final'!#REF!),"")</f>
        <v>#REF!</v>
      </c>
      <c r="P22" s="257" t="str">
        <f>IF(AND('Mapa final'!$AE$38="Alta",'Mapa final'!$AG$38="Menor"),CONCATENATE("R7C",'Mapa final'!$U$38),"")</f>
        <v/>
      </c>
      <c r="Q22" s="254" t="e">
        <f>IF(AND('Mapa final'!#REF!="Alta",'Mapa final'!#REF!="Menor"),CONCATENATE("R7C",'Mapa final'!#REF!),"")</f>
        <v>#REF!</v>
      </c>
      <c r="R22" s="254" t="e">
        <f t="shared" ref="R22:T22" si="66">IF(AND(#REF!="Alta",#REF!="Menor"),CONCATENATE("R7C",#REF!),"")</f>
        <v>#REF!</v>
      </c>
      <c r="S22" s="254" t="e">
        <f t="shared" si="66"/>
        <v>#REF!</v>
      </c>
      <c r="T22" s="254" t="e">
        <f t="shared" si="66"/>
        <v>#REF!</v>
      </c>
      <c r="U22" s="255" t="e">
        <f>IF(AND('Mapa final'!#REF!="Alta",'Mapa final'!#REF!="Menor"),CONCATENATE("R7C",'Mapa final'!#REF!),"")</f>
        <v>#REF!</v>
      </c>
      <c r="V22" s="242" t="str">
        <f>IF(AND('Mapa final'!$AE$38="Alta",'Mapa final'!$AG$38="Moderado"),CONCATENATE("R7C",'Mapa final'!$U$38),"")</f>
        <v/>
      </c>
      <c r="W22" s="238" t="e">
        <f>IF(AND('Mapa final'!#REF!="Alta",'Mapa final'!#REF!="Moderado"),CONCATENATE("R7C",'Mapa final'!#REF!),"")</f>
        <v>#REF!</v>
      </c>
      <c r="X22" s="238" t="e">
        <f t="shared" ref="X22:Z22" si="67">IF(AND(#REF!="Alta",#REF!="Moderado"),CONCATENATE("R7C",#REF!),"")</f>
        <v>#REF!</v>
      </c>
      <c r="Y22" s="238" t="e">
        <f t="shared" si="67"/>
        <v>#REF!</v>
      </c>
      <c r="Z22" s="238" t="e">
        <f t="shared" si="67"/>
        <v>#REF!</v>
      </c>
      <c r="AA22" s="239" t="e">
        <f>IF(AND('Mapa final'!#REF!="Alta",'Mapa final'!#REF!="Moderado"),CONCATENATE("R7C",'Mapa final'!#REF!),"")</f>
        <v>#REF!</v>
      </c>
      <c r="AB22" s="238" t="str">
        <f>IF(AND('Mapa final'!$AE$38="Alta",'Mapa final'!$AG$38="Mayor"),CONCATENATE("R7C",'Mapa final'!$U$38),"")</f>
        <v/>
      </c>
      <c r="AC22" s="238" t="e">
        <f>IF(AND('Mapa final'!#REF!="Alta",'Mapa final'!#REF!="Mayor"),CONCATENATE("R7C",'Mapa final'!#REF!),"")</f>
        <v>#REF!</v>
      </c>
      <c r="AD22" s="238" t="e">
        <f t="shared" ref="AD22:AF22" si="68">IF(AND(#REF!="Alta",#REF!="Mayor"),CONCATENATE("R7C",#REF!),"")</f>
        <v>#REF!</v>
      </c>
      <c r="AE22" s="238" t="e">
        <f t="shared" si="68"/>
        <v>#REF!</v>
      </c>
      <c r="AF22" s="238" t="e">
        <f t="shared" si="68"/>
        <v>#REF!</v>
      </c>
      <c r="AG22" s="238" t="e">
        <f>IF(AND('Mapa final'!#REF!="Alta",'Mapa final'!#REF!="Mayor"),CONCATENATE("R7C",'Mapa final'!#REF!),"")</f>
        <v>#REF!</v>
      </c>
      <c r="AH22" s="243" t="str">
        <f>IF(AND('Mapa final'!$AE$38="Alta",'Mapa final'!$AG$38="Catastrófico"),CONCATENATE("R7C",'Mapa final'!$U$38),"")</f>
        <v/>
      </c>
      <c r="AI22" s="240" t="e">
        <f>IF(AND('Mapa final'!#REF!="Alta",'Mapa final'!#REF!="Catastrófico"),CONCATENATE("R7C",'Mapa final'!#REF!),"")</f>
        <v>#REF!</v>
      </c>
      <c r="AJ22" s="240" t="e">
        <f t="shared" ref="AJ22:AL22" si="69">IF(AND(#REF!="Alta",#REF!="Catastrófico"),CONCATENATE("R7C",#REF!),"")</f>
        <v>#REF!</v>
      </c>
      <c r="AK22" s="240" t="e">
        <f t="shared" si="69"/>
        <v>#REF!</v>
      </c>
      <c r="AL22" s="240" t="e">
        <f t="shared" si="69"/>
        <v>#REF!</v>
      </c>
      <c r="AM22" s="241" t="e">
        <f>IF(AND('Mapa final'!#REF!="Alta",'Mapa final'!#REF!="Catastrófico"),CONCATENATE("R7C",'Mapa final'!#REF!),"")</f>
        <v>#REF!</v>
      </c>
      <c r="AN22" s="230"/>
      <c r="AO22" s="457"/>
      <c r="AP22" s="364"/>
      <c r="AQ22" s="364"/>
      <c r="AR22" s="364"/>
      <c r="AS22" s="364"/>
      <c r="AT22" s="458"/>
      <c r="AU22" s="230"/>
      <c r="AV22" s="230"/>
      <c r="AW22" s="230"/>
      <c r="AX22" s="230"/>
      <c r="AY22" s="230"/>
      <c r="AZ22" s="230"/>
      <c r="BA22" s="230"/>
      <c r="BB22" s="230"/>
      <c r="BC22" s="230"/>
      <c r="BD22" s="230"/>
      <c r="BE22" s="230"/>
      <c r="BF22" s="230"/>
      <c r="BG22" s="230"/>
      <c r="BH22" s="230"/>
      <c r="BI22" s="230"/>
    </row>
    <row r="23" spans="1:61" ht="15" customHeight="1">
      <c r="A23" s="230"/>
      <c r="B23" s="477"/>
      <c r="C23" s="364"/>
      <c r="D23" s="473"/>
      <c r="E23" s="468"/>
      <c r="F23" s="364"/>
      <c r="G23" s="364"/>
      <c r="H23" s="364"/>
      <c r="I23" s="364"/>
      <c r="J23" s="257" t="e">
        <f>IF(AND('Mapa final'!#REF!="Alta",'Mapa final'!#REF!="Leve"),CONCATENATE("R8C",'Mapa final'!#REF!),"")</f>
        <v>#REF!</v>
      </c>
      <c r="K23" s="254" t="e">
        <f>IF(AND('Mapa final'!#REF!="Alta",'Mapa final'!#REF!="Leve"),CONCATENATE("R8C",'Mapa final'!#REF!),"")</f>
        <v>#REF!</v>
      </c>
      <c r="L23" s="254" t="e">
        <f>IF(AND('Mapa final'!#REF!="Alta",'Mapa final'!#REF!="Leve"),CONCATENATE("R8C",'Mapa final'!#REF!),"")</f>
        <v>#REF!</v>
      </c>
      <c r="M23" s="254" t="e">
        <f>IF(AND('Mapa final'!#REF!="Alta",'Mapa final'!#REF!="Leve"),CONCATENATE("R8C",'Mapa final'!#REF!),"")</f>
        <v>#REF!</v>
      </c>
      <c r="N23" s="254" t="e">
        <f>IF(AND('Mapa final'!#REF!="Alta",'Mapa final'!#REF!="Leve"),CONCATENATE("R8C",'Mapa final'!#REF!),"")</f>
        <v>#REF!</v>
      </c>
      <c r="O23" s="255" t="e">
        <f>IF(AND('Mapa final'!#REF!="Alta",'Mapa final'!#REF!="Leve"),CONCATENATE("R8C",'Mapa final'!#REF!),"")</f>
        <v>#REF!</v>
      </c>
      <c r="P23" s="257" t="e">
        <f>IF(AND('Mapa final'!#REF!="Alta",'Mapa final'!#REF!="Menor"),CONCATENATE("R8C",'Mapa final'!#REF!),"")</f>
        <v>#REF!</v>
      </c>
      <c r="Q23" s="254" t="e">
        <f>IF(AND('Mapa final'!#REF!="Alta",'Mapa final'!#REF!="Menor"),CONCATENATE("R8C",'Mapa final'!#REF!),"")</f>
        <v>#REF!</v>
      </c>
      <c r="R23" s="254" t="e">
        <f>IF(AND('Mapa final'!#REF!="Alta",'Mapa final'!#REF!="Menor"),CONCATENATE("R8C",'Mapa final'!#REF!),"")</f>
        <v>#REF!</v>
      </c>
      <c r="S23" s="254" t="e">
        <f>IF(AND('Mapa final'!#REF!="Alta",'Mapa final'!#REF!="Menor"),CONCATENATE("R8C",'Mapa final'!#REF!),"")</f>
        <v>#REF!</v>
      </c>
      <c r="T23" s="254" t="e">
        <f>IF(AND('Mapa final'!#REF!="Alta",'Mapa final'!#REF!="Menor"),CONCATENATE("R8C",'Mapa final'!#REF!),"")</f>
        <v>#REF!</v>
      </c>
      <c r="U23" s="255" t="e">
        <f>IF(AND('Mapa final'!#REF!="Alta",'Mapa final'!#REF!="Menor"),CONCATENATE("R8C",'Mapa final'!#REF!),"")</f>
        <v>#REF!</v>
      </c>
      <c r="V23" s="242" t="e">
        <f>IF(AND('Mapa final'!#REF!="Alta",'Mapa final'!#REF!="Moderado"),CONCATENATE("R8C",'Mapa final'!#REF!),"")</f>
        <v>#REF!</v>
      </c>
      <c r="W23" s="238" t="e">
        <f>IF(AND('Mapa final'!#REF!="Alta",'Mapa final'!#REF!="Moderado"),CONCATENATE("R8C",'Mapa final'!#REF!),"")</f>
        <v>#REF!</v>
      </c>
      <c r="X23" s="238" t="e">
        <f>IF(AND('Mapa final'!#REF!="Alta",'Mapa final'!#REF!="Moderado"),CONCATENATE("R8C",'Mapa final'!#REF!),"")</f>
        <v>#REF!</v>
      </c>
      <c r="Y23" s="238" t="e">
        <f>IF(AND('Mapa final'!#REF!="Alta",'Mapa final'!#REF!="Moderado"),CONCATENATE("R8C",'Mapa final'!#REF!),"")</f>
        <v>#REF!</v>
      </c>
      <c r="Z23" s="238" t="e">
        <f>IF(AND('Mapa final'!#REF!="Alta",'Mapa final'!#REF!="Moderado"),CONCATENATE("R8C",'Mapa final'!#REF!),"")</f>
        <v>#REF!</v>
      </c>
      <c r="AA23" s="239" t="e">
        <f>IF(AND('Mapa final'!#REF!="Alta",'Mapa final'!#REF!="Moderado"),CONCATENATE("R8C",'Mapa final'!#REF!),"")</f>
        <v>#REF!</v>
      </c>
      <c r="AB23" s="238" t="e">
        <f>IF(AND('Mapa final'!#REF!="Alta",'Mapa final'!#REF!="Mayor"),CONCATENATE("R8C",'Mapa final'!#REF!),"")</f>
        <v>#REF!</v>
      </c>
      <c r="AC23" s="238" t="e">
        <f>IF(AND('Mapa final'!#REF!="Alta",'Mapa final'!#REF!="Mayor"),CONCATENATE("R8C",'Mapa final'!#REF!),"")</f>
        <v>#REF!</v>
      </c>
      <c r="AD23" s="238" t="e">
        <f>IF(AND('Mapa final'!#REF!="Alta",'Mapa final'!#REF!="Mayor"),CONCATENATE("R8C",'Mapa final'!#REF!),"")</f>
        <v>#REF!</v>
      </c>
      <c r="AE23" s="238" t="e">
        <f>IF(AND('Mapa final'!#REF!="Alta",'Mapa final'!#REF!="Mayor"),CONCATENATE("R8C",'Mapa final'!#REF!),"")</f>
        <v>#REF!</v>
      </c>
      <c r="AF23" s="238" t="e">
        <f>IF(AND('Mapa final'!#REF!="Alta",'Mapa final'!#REF!="Mayor"),CONCATENATE("R8C",'Mapa final'!#REF!),"")</f>
        <v>#REF!</v>
      </c>
      <c r="AG23" s="238" t="e">
        <f>IF(AND('Mapa final'!#REF!="Alta",'Mapa final'!#REF!="Mayor"),CONCATENATE("R8C",'Mapa final'!#REF!),"")</f>
        <v>#REF!</v>
      </c>
      <c r="AH23" s="243" t="e">
        <f>IF(AND('Mapa final'!#REF!="Alta",'Mapa final'!#REF!="Catastrófico"),CONCATENATE("R8C",'Mapa final'!#REF!),"")</f>
        <v>#REF!</v>
      </c>
      <c r="AI23" s="240" t="e">
        <f>IF(AND('Mapa final'!#REF!="Alta",'Mapa final'!#REF!="Catastrófico"),CONCATENATE("R8C",'Mapa final'!#REF!),"")</f>
        <v>#REF!</v>
      </c>
      <c r="AJ23" s="240" t="e">
        <f>IF(AND('Mapa final'!#REF!="Alta",'Mapa final'!#REF!="Catastrófico"),CONCATENATE("R8C",'Mapa final'!#REF!),"")</f>
        <v>#REF!</v>
      </c>
      <c r="AK23" s="240" t="e">
        <f>IF(AND('Mapa final'!#REF!="Alta",'Mapa final'!#REF!="Catastrófico"),CONCATENATE("R8C",'Mapa final'!#REF!),"")</f>
        <v>#REF!</v>
      </c>
      <c r="AL23" s="240" t="e">
        <f>IF(AND('Mapa final'!#REF!="Alta",'Mapa final'!#REF!="Catastrófico"),CONCATENATE("R8C",'Mapa final'!#REF!),"")</f>
        <v>#REF!</v>
      </c>
      <c r="AM23" s="241" t="e">
        <f>IF(AND('Mapa final'!#REF!="Alta",'Mapa final'!#REF!="Catastrófico"),CONCATENATE("R8C",'Mapa final'!#REF!),"")</f>
        <v>#REF!</v>
      </c>
      <c r="AN23" s="230"/>
      <c r="AO23" s="457"/>
      <c r="AP23" s="364"/>
      <c r="AQ23" s="364"/>
      <c r="AR23" s="364"/>
      <c r="AS23" s="364"/>
      <c r="AT23" s="458"/>
      <c r="AU23" s="230"/>
      <c r="AV23" s="230"/>
      <c r="AW23" s="230"/>
      <c r="AX23" s="230"/>
      <c r="AY23" s="230"/>
      <c r="AZ23" s="230"/>
      <c r="BA23" s="230"/>
      <c r="BB23" s="230"/>
      <c r="BC23" s="230"/>
      <c r="BD23" s="230"/>
      <c r="BE23" s="230"/>
      <c r="BF23" s="230"/>
      <c r="BG23" s="230"/>
      <c r="BH23" s="230"/>
      <c r="BI23" s="230"/>
    </row>
    <row r="24" spans="1:61" ht="15" customHeight="1">
      <c r="A24" s="230"/>
      <c r="B24" s="477"/>
      <c r="C24" s="364"/>
      <c r="D24" s="473"/>
      <c r="E24" s="468"/>
      <c r="F24" s="364"/>
      <c r="G24" s="364"/>
      <c r="H24" s="364"/>
      <c r="I24" s="364"/>
      <c r="J24" s="257" t="e">
        <f>IF(AND('Mapa final'!#REF!="Alta",'Mapa final'!#REF!="Leve"),CONCATENATE("R9C",'Mapa final'!#REF!),"")</f>
        <v>#REF!</v>
      </c>
      <c r="K24" s="254" t="e">
        <f>IF(AND('Mapa final'!#REF!="Alta",'Mapa final'!#REF!="Leve"),CONCATENATE("R9C",'Mapa final'!#REF!),"")</f>
        <v>#REF!</v>
      </c>
      <c r="L24" s="254" t="e">
        <f>IF(AND('Mapa final'!#REF!="Alta",'Mapa final'!#REF!="Leve"),CONCATENATE("R9C",'Mapa final'!#REF!),"")</f>
        <v>#REF!</v>
      </c>
      <c r="M24" s="254" t="e">
        <f>IF(AND('Mapa final'!#REF!="Alta",'Mapa final'!#REF!="Leve"),CONCATENATE("R9C",'Mapa final'!#REF!),"")</f>
        <v>#REF!</v>
      </c>
      <c r="N24" s="254" t="e">
        <f>IF(AND('Mapa final'!#REF!="Alta",'Mapa final'!#REF!="Leve"),CONCATENATE("R9C",'Mapa final'!#REF!),"")</f>
        <v>#REF!</v>
      </c>
      <c r="O24" s="255" t="e">
        <f>IF(AND('Mapa final'!#REF!="Alta",'Mapa final'!#REF!="Leve"),CONCATENATE("R9C",'Mapa final'!#REF!),"")</f>
        <v>#REF!</v>
      </c>
      <c r="P24" s="257" t="e">
        <f>IF(AND('Mapa final'!#REF!="Alta",'Mapa final'!#REF!="Menor"),CONCATENATE("R9C",'Mapa final'!#REF!),"")</f>
        <v>#REF!</v>
      </c>
      <c r="Q24" s="254" t="e">
        <f>IF(AND('Mapa final'!#REF!="Alta",'Mapa final'!#REF!="Menor"),CONCATENATE("R9C",'Mapa final'!#REF!),"")</f>
        <v>#REF!</v>
      </c>
      <c r="R24" s="254" t="e">
        <f>IF(AND('Mapa final'!#REF!="Alta",'Mapa final'!#REF!="Menor"),CONCATENATE("R9C",'Mapa final'!#REF!),"")</f>
        <v>#REF!</v>
      </c>
      <c r="S24" s="254" t="e">
        <f>IF(AND('Mapa final'!#REF!="Alta",'Mapa final'!#REF!="Menor"),CONCATENATE("R9C",'Mapa final'!#REF!),"")</f>
        <v>#REF!</v>
      </c>
      <c r="T24" s="254" t="e">
        <f>IF(AND('Mapa final'!#REF!="Alta",'Mapa final'!#REF!="Menor"),CONCATENATE("R9C",'Mapa final'!#REF!),"")</f>
        <v>#REF!</v>
      </c>
      <c r="U24" s="255" t="e">
        <f>IF(AND('Mapa final'!#REF!="Alta",'Mapa final'!#REF!="Menor"),CONCATENATE("R9C",'Mapa final'!#REF!),"")</f>
        <v>#REF!</v>
      </c>
      <c r="V24" s="242" t="e">
        <f>IF(AND('Mapa final'!#REF!="Alta",'Mapa final'!#REF!="Moderado"),CONCATENATE("R9C",'Mapa final'!#REF!),"")</f>
        <v>#REF!</v>
      </c>
      <c r="W24" s="238" t="e">
        <f>IF(AND('Mapa final'!#REF!="Alta",'Mapa final'!#REF!="Moderado"),CONCATENATE("R9C",'Mapa final'!#REF!),"")</f>
        <v>#REF!</v>
      </c>
      <c r="X24" s="238" t="e">
        <f>IF(AND('Mapa final'!#REF!="Alta",'Mapa final'!#REF!="Moderado"),CONCATENATE("R9C",'Mapa final'!#REF!),"")</f>
        <v>#REF!</v>
      </c>
      <c r="Y24" s="238" t="e">
        <f>IF(AND('Mapa final'!#REF!="Alta",'Mapa final'!#REF!="Moderado"),CONCATENATE("R9C",'Mapa final'!#REF!),"")</f>
        <v>#REF!</v>
      </c>
      <c r="Z24" s="238" t="e">
        <f>IF(AND('Mapa final'!#REF!="Alta",'Mapa final'!#REF!="Moderado"),CONCATENATE("R9C",'Mapa final'!#REF!),"")</f>
        <v>#REF!</v>
      </c>
      <c r="AA24" s="239" t="e">
        <f>IF(AND('Mapa final'!#REF!="Alta",'Mapa final'!#REF!="Moderado"),CONCATENATE("R9C",'Mapa final'!#REF!),"")</f>
        <v>#REF!</v>
      </c>
      <c r="AB24" s="238" t="e">
        <f>IF(AND('Mapa final'!#REF!="Alta",'Mapa final'!#REF!="Mayor"),CONCATENATE("R9C",'Mapa final'!#REF!),"")</f>
        <v>#REF!</v>
      </c>
      <c r="AC24" s="238" t="e">
        <f>IF(AND('Mapa final'!#REF!="Alta",'Mapa final'!#REF!="Mayor"),CONCATENATE("R9C",'Mapa final'!#REF!),"")</f>
        <v>#REF!</v>
      </c>
      <c r="AD24" s="238" t="e">
        <f>IF(AND('Mapa final'!#REF!="Alta",'Mapa final'!#REF!="Mayor"),CONCATENATE("R9C",'Mapa final'!#REF!),"")</f>
        <v>#REF!</v>
      </c>
      <c r="AE24" s="238" t="e">
        <f>IF(AND('Mapa final'!#REF!="Alta",'Mapa final'!#REF!="Mayor"),CONCATENATE("R9C",'Mapa final'!#REF!),"")</f>
        <v>#REF!</v>
      </c>
      <c r="AF24" s="238" t="e">
        <f>IF(AND('Mapa final'!#REF!="Alta",'Mapa final'!#REF!="Mayor"),CONCATENATE("R9C",'Mapa final'!#REF!),"")</f>
        <v>#REF!</v>
      </c>
      <c r="AG24" s="238" t="e">
        <f>IF(AND('Mapa final'!#REF!="Alta",'Mapa final'!#REF!="Mayor"),CONCATENATE("R9C",'Mapa final'!#REF!),"")</f>
        <v>#REF!</v>
      </c>
      <c r="AH24" s="243" t="e">
        <f>IF(AND('Mapa final'!#REF!="Alta",'Mapa final'!#REF!="Catastrófico"),CONCATENATE("R9C",'Mapa final'!#REF!),"")</f>
        <v>#REF!</v>
      </c>
      <c r="AI24" s="240" t="e">
        <f>IF(AND('Mapa final'!#REF!="Alta",'Mapa final'!#REF!="Catastrófico"),CONCATENATE("R9C",'Mapa final'!#REF!),"")</f>
        <v>#REF!</v>
      </c>
      <c r="AJ24" s="240" t="e">
        <f>IF(AND('Mapa final'!#REF!="Alta",'Mapa final'!#REF!="Catastrófico"),CONCATENATE("R9C",'Mapa final'!#REF!),"")</f>
        <v>#REF!</v>
      </c>
      <c r="AK24" s="240" t="e">
        <f>IF(AND('Mapa final'!#REF!="Alta",'Mapa final'!#REF!="Catastrófico"),CONCATENATE("R9C",'Mapa final'!#REF!),"")</f>
        <v>#REF!</v>
      </c>
      <c r="AL24" s="240" t="e">
        <f>IF(AND('Mapa final'!#REF!="Alta",'Mapa final'!#REF!="Catastrófico"),CONCATENATE("R9C",'Mapa final'!#REF!),"")</f>
        <v>#REF!</v>
      </c>
      <c r="AM24" s="241" t="e">
        <f>IF(AND('Mapa final'!#REF!="Alta",'Mapa final'!#REF!="Catastrófico"),CONCATENATE("R9C",'Mapa final'!#REF!),"")</f>
        <v>#REF!</v>
      </c>
      <c r="AN24" s="230"/>
      <c r="AO24" s="457"/>
      <c r="AP24" s="364"/>
      <c r="AQ24" s="364"/>
      <c r="AR24" s="364"/>
      <c r="AS24" s="364"/>
      <c r="AT24" s="458"/>
      <c r="AU24" s="230"/>
      <c r="AV24" s="230"/>
      <c r="AW24" s="230"/>
      <c r="AX24" s="230"/>
      <c r="AY24" s="230"/>
      <c r="AZ24" s="230"/>
      <c r="BA24" s="230"/>
      <c r="BB24" s="230"/>
      <c r="BC24" s="230"/>
      <c r="BD24" s="230"/>
      <c r="BE24" s="230"/>
      <c r="BF24" s="230"/>
      <c r="BG24" s="230"/>
      <c r="BH24" s="230"/>
      <c r="BI24" s="230"/>
    </row>
    <row r="25" spans="1:61" ht="15.75" customHeight="1">
      <c r="A25" s="230"/>
      <c r="B25" s="477"/>
      <c r="C25" s="364"/>
      <c r="D25" s="473"/>
      <c r="E25" s="443"/>
      <c r="F25" s="469"/>
      <c r="G25" s="469"/>
      <c r="H25" s="469"/>
      <c r="I25" s="469"/>
      <c r="J25" s="258" t="e">
        <f>IF(AND('Mapa final'!#REF!="Alta",'Mapa final'!#REF!="Leve"),CONCATENATE("R10C",'Mapa final'!#REF!),"")</f>
        <v>#REF!</v>
      </c>
      <c r="K25" s="259" t="e">
        <f>IF(AND('Mapa final'!#REF!="Alta",'Mapa final'!#REF!="Leve"),CONCATENATE("R10C",'Mapa final'!#REF!),"")</f>
        <v>#REF!</v>
      </c>
      <c r="L25" s="259" t="e">
        <f>IF(AND('Mapa final'!#REF!="Alta",'Mapa final'!#REF!="Leve"),CONCATENATE("R10C",'Mapa final'!#REF!),"")</f>
        <v>#REF!</v>
      </c>
      <c r="M25" s="259" t="e">
        <f>IF(AND('Mapa final'!#REF!="Alta",'Mapa final'!#REF!="Leve"),CONCATENATE("R10C",'Mapa final'!#REF!),"")</f>
        <v>#REF!</v>
      </c>
      <c r="N25" s="259" t="e">
        <f>IF(AND('Mapa final'!#REF!="Alta",'Mapa final'!#REF!="Leve"),CONCATENATE("R10C",'Mapa final'!#REF!),"")</f>
        <v>#REF!</v>
      </c>
      <c r="O25" s="260" t="e">
        <f>IF(AND('Mapa final'!#REF!="Alta",'Mapa final'!#REF!="Leve"),CONCATENATE("R10C",'Mapa final'!#REF!),"")</f>
        <v>#REF!</v>
      </c>
      <c r="P25" s="258" t="e">
        <f>IF(AND('Mapa final'!#REF!="Alta",'Mapa final'!#REF!="Menor"),CONCATENATE("R10C",'Mapa final'!#REF!),"")</f>
        <v>#REF!</v>
      </c>
      <c r="Q25" s="259" t="e">
        <f>IF(AND('Mapa final'!#REF!="Alta",'Mapa final'!#REF!="Menor"),CONCATENATE("R10C",'Mapa final'!#REF!),"")</f>
        <v>#REF!</v>
      </c>
      <c r="R25" s="259" t="e">
        <f>IF(AND('Mapa final'!#REF!="Alta",'Mapa final'!#REF!="Menor"),CONCATENATE("R10C",'Mapa final'!#REF!),"")</f>
        <v>#REF!</v>
      </c>
      <c r="S25" s="259" t="e">
        <f>IF(AND('Mapa final'!#REF!="Alta",'Mapa final'!#REF!="Menor"),CONCATENATE("R10C",'Mapa final'!#REF!),"")</f>
        <v>#REF!</v>
      </c>
      <c r="T25" s="259" t="e">
        <f>IF(AND('Mapa final'!#REF!="Alta",'Mapa final'!#REF!="Menor"),CONCATENATE("R10C",'Mapa final'!#REF!),"")</f>
        <v>#REF!</v>
      </c>
      <c r="U25" s="260" t="e">
        <f>IF(AND('Mapa final'!#REF!="Alta",'Mapa final'!#REF!="Menor"),CONCATENATE("R10C",'Mapa final'!#REF!),"")</f>
        <v>#REF!</v>
      </c>
      <c r="V25" s="244" t="e">
        <f>IF(AND('Mapa final'!#REF!="Alta",'Mapa final'!#REF!="Moderado"),CONCATENATE("R10C",'Mapa final'!#REF!),"")</f>
        <v>#REF!</v>
      </c>
      <c r="W25" s="245" t="e">
        <f>IF(AND('Mapa final'!#REF!="Alta",'Mapa final'!#REF!="Moderado"),CONCATENATE("R10C",'Mapa final'!#REF!),"")</f>
        <v>#REF!</v>
      </c>
      <c r="X25" s="245" t="e">
        <f>IF(AND('Mapa final'!#REF!="Alta",'Mapa final'!#REF!="Moderado"),CONCATENATE("R10C",'Mapa final'!#REF!),"")</f>
        <v>#REF!</v>
      </c>
      <c r="Y25" s="245" t="e">
        <f>IF(AND('Mapa final'!#REF!="Alta",'Mapa final'!#REF!="Moderado"),CONCATENATE("R10C",'Mapa final'!#REF!),"")</f>
        <v>#REF!</v>
      </c>
      <c r="Z25" s="245" t="e">
        <f>IF(AND('Mapa final'!#REF!="Alta",'Mapa final'!#REF!="Moderado"),CONCATENATE("R10C",'Mapa final'!#REF!),"")</f>
        <v>#REF!</v>
      </c>
      <c r="AA25" s="246" t="e">
        <f>IF(AND('Mapa final'!#REF!="Alta",'Mapa final'!#REF!="Moderado"),CONCATENATE("R10C",'Mapa final'!#REF!),"")</f>
        <v>#REF!</v>
      </c>
      <c r="AB25" s="238" t="e">
        <f>IF(AND('Mapa final'!#REF!="Alta",'Mapa final'!#REF!="Mayor"),CONCATENATE("R10C",'Mapa final'!#REF!),"")</f>
        <v>#REF!</v>
      </c>
      <c r="AC25" s="238" t="e">
        <f>IF(AND('Mapa final'!#REF!="Alta",'Mapa final'!#REF!="Mayor"),CONCATENATE("R10C",'Mapa final'!#REF!),"")</f>
        <v>#REF!</v>
      </c>
      <c r="AD25" s="238" t="e">
        <f>IF(AND('Mapa final'!#REF!="Alta",'Mapa final'!#REF!="Mayor"),CONCATENATE("R10C",'Mapa final'!#REF!),"")</f>
        <v>#REF!</v>
      </c>
      <c r="AE25" s="238" t="e">
        <f>IF(AND('Mapa final'!#REF!="Alta",'Mapa final'!#REF!="Mayor"),CONCATENATE("R10C",'Mapa final'!#REF!),"")</f>
        <v>#REF!</v>
      </c>
      <c r="AF25" s="238" t="e">
        <f>IF(AND('Mapa final'!#REF!="Alta",'Mapa final'!#REF!="Mayor"),CONCATENATE("R10C",'Mapa final'!#REF!),"")</f>
        <v>#REF!</v>
      </c>
      <c r="AG25" s="238" t="e">
        <f>IF(AND('Mapa final'!#REF!="Alta",'Mapa final'!#REF!="Mayor"),CONCATENATE("R10C",'Mapa final'!#REF!),"")</f>
        <v>#REF!</v>
      </c>
      <c r="AH25" s="247" t="e">
        <f>IF(AND('Mapa final'!#REF!="Alta",'Mapa final'!#REF!="Catastrófico"),CONCATENATE("R10C",'Mapa final'!#REF!),"")</f>
        <v>#REF!</v>
      </c>
      <c r="AI25" s="248" t="e">
        <f>IF(AND('Mapa final'!#REF!="Alta",'Mapa final'!#REF!="Catastrófico"),CONCATENATE("R10C",'Mapa final'!#REF!),"")</f>
        <v>#REF!</v>
      </c>
      <c r="AJ25" s="248" t="e">
        <f>IF(AND('Mapa final'!#REF!="Alta",'Mapa final'!#REF!="Catastrófico"),CONCATENATE("R10C",'Mapa final'!#REF!),"")</f>
        <v>#REF!</v>
      </c>
      <c r="AK25" s="248" t="e">
        <f>IF(AND('Mapa final'!#REF!="Alta",'Mapa final'!#REF!="Catastrófico"),CONCATENATE("R10C",'Mapa final'!#REF!),"")</f>
        <v>#REF!</v>
      </c>
      <c r="AL25" s="248" t="e">
        <f>IF(AND('Mapa final'!#REF!="Alta",'Mapa final'!#REF!="Catastrófico"),CONCATENATE("R10C",'Mapa final'!#REF!),"")</f>
        <v>#REF!</v>
      </c>
      <c r="AM25" s="249" t="e">
        <f>IF(AND('Mapa final'!#REF!="Alta",'Mapa final'!#REF!="Catastrófico"),CONCATENATE("R10C",'Mapa final'!#REF!),"")</f>
        <v>#REF!</v>
      </c>
      <c r="AN25" s="230"/>
      <c r="AO25" s="459"/>
      <c r="AP25" s="460"/>
      <c r="AQ25" s="460"/>
      <c r="AR25" s="460"/>
      <c r="AS25" s="460"/>
      <c r="AT25" s="461"/>
      <c r="AU25" s="230"/>
      <c r="AV25" s="230"/>
      <c r="AW25" s="230"/>
      <c r="AX25" s="230"/>
      <c r="AY25" s="230"/>
      <c r="AZ25" s="230"/>
      <c r="BA25" s="230"/>
      <c r="BB25" s="230"/>
      <c r="BC25" s="230"/>
      <c r="BD25" s="230"/>
      <c r="BE25" s="230"/>
      <c r="BF25" s="230"/>
      <c r="BG25" s="230"/>
      <c r="BH25" s="230"/>
      <c r="BI25" s="230"/>
    </row>
    <row r="26" spans="1:61" ht="15" customHeight="1">
      <c r="A26" s="230"/>
      <c r="B26" s="477"/>
      <c r="C26" s="364"/>
      <c r="D26" s="473"/>
      <c r="E26" s="485" t="s">
        <v>184</v>
      </c>
      <c r="F26" s="467"/>
      <c r="G26" s="467"/>
      <c r="H26" s="467"/>
      <c r="I26" s="448"/>
      <c r="J26" s="250" t="str">
        <f>IF(AND('Mapa final'!$AE$25="Media",'Mapa final'!$AG$25="Leve"),CONCATENATE("R1C",'Mapa final'!$U$25),"")</f>
        <v/>
      </c>
      <c r="K26" s="251" t="str">
        <f>IF(AND('Mapa final'!$AE$26="Media",'Mapa final'!$AG$26="Leve"),CONCATENATE("R1C",'Mapa final'!$U$26),"")</f>
        <v/>
      </c>
      <c r="L26" s="251" t="str">
        <f>IF(AND('Mapa final'!$AE$27="Media",'Mapa final'!$AG$27="Leve"),CONCATENATE("R1C",'Mapa final'!$U$27),"")</f>
        <v/>
      </c>
      <c r="M26" s="251" t="str">
        <f ca="1">IF(AND('Mapa final'!$AE$28="Media",'Mapa final'!$AG$28="Leve"),CONCATENATE("R1C",'Mapa final'!$U$28),"")</f>
        <v/>
      </c>
      <c r="N26" s="251" t="e">
        <f t="shared" ref="N26:O26" si="70">IF(AND(#REF!="Media",#REF!="Leve"),CONCATENATE("R1C",#REF!),"")</f>
        <v>#REF!</v>
      </c>
      <c r="O26" s="252" t="e">
        <f t="shared" si="70"/>
        <v>#REF!</v>
      </c>
      <c r="P26" s="250" t="str">
        <f>IF(AND('Mapa final'!$AE$25="Media",'Mapa final'!$AG$25="Menor"),CONCATENATE("R1C",'Mapa final'!$U$25),"")</f>
        <v/>
      </c>
      <c r="Q26" s="251" t="str">
        <f>IF(AND('Mapa final'!$AE$26="Media",'Mapa final'!$AG$26="Menor"),CONCATENATE("R1C",'Mapa final'!$U$26),"")</f>
        <v/>
      </c>
      <c r="R26" s="251" t="str">
        <f>IF(AND('Mapa final'!$AE$27="Media",'Mapa final'!$AG$27="Menor"),CONCATENATE("R1C",'Mapa final'!$U$27),"")</f>
        <v/>
      </c>
      <c r="S26" s="251" t="str">
        <f ca="1">IF(AND('Mapa final'!$AE$28="Media",'Mapa final'!$AG$28="Menor"),CONCATENATE("R1C",'Mapa final'!$U$28),"")</f>
        <v/>
      </c>
      <c r="T26" s="251" t="e">
        <f t="shared" ref="T26:U26" si="71">IF(AND(#REF!="Media",#REF!="Menor"),CONCATENATE("R1C",#REF!),"")</f>
        <v>#REF!</v>
      </c>
      <c r="U26" s="252" t="e">
        <f t="shared" si="71"/>
        <v>#REF!</v>
      </c>
      <c r="V26" s="250" t="str">
        <f>IF(AND('Mapa final'!$AE$25="Media",'Mapa final'!$AG$25="Moderado"),CONCATENATE("R1C",'Mapa final'!$U$25),"")</f>
        <v/>
      </c>
      <c r="W26" s="251" t="str">
        <f>IF(AND('Mapa final'!$AE$26="Media",'Mapa final'!$AG$26="Moderado"),CONCATENATE("R1C",'Mapa final'!$U$26),"")</f>
        <v/>
      </c>
      <c r="X26" s="251" t="str">
        <f>IF(AND('Mapa final'!$AE$27="Media",'Mapa final'!$AG$27="Moderado"),CONCATENATE("R1C",'Mapa final'!$U$27),"")</f>
        <v/>
      </c>
      <c r="Y26" s="251" t="str">
        <f ca="1">IF(AND('Mapa final'!$AE$28="Media",'Mapa final'!$AG$28="Moderado"),CONCATENATE("R1C",'Mapa final'!$U$28),"")</f>
        <v/>
      </c>
      <c r="Z26" s="251" t="e">
        <f t="shared" ref="Z26:AA26" si="72">IF(AND(#REF!="Media",#REF!="Moderado"),CONCATENATE("R1C",#REF!),"")</f>
        <v>#REF!</v>
      </c>
      <c r="AA26" s="252" t="e">
        <f t="shared" si="72"/>
        <v>#REF!</v>
      </c>
      <c r="AB26" s="232" t="str">
        <f>IF(AND('Mapa final'!$AE$25="Media",'Mapa final'!$AG$25="Mayor"),CONCATENATE("R1C",'Mapa final'!$U$25),"")</f>
        <v/>
      </c>
      <c r="AC26" s="233" t="str">
        <f>IF(AND('Mapa final'!$AE$26="Media",'Mapa final'!$AG$26="Mayor"),CONCATENATE("R1C",'Mapa final'!$U$26),"")</f>
        <v/>
      </c>
      <c r="AD26" s="233" t="str">
        <f>IF(AND('Mapa final'!$AE$27="Media",'Mapa final'!$AG$27="Mayor"),CONCATENATE("R1C",'Mapa final'!$U$27),"")</f>
        <v/>
      </c>
      <c r="AE26" s="233" t="str">
        <f ca="1">IF(AND('Mapa final'!$AE$28="Media",'Mapa final'!$AG$28="Mayor"),CONCATENATE("R1C",'Mapa final'!$U$28),"")</f>
        <v/>
      </c>
      <c r="AF26" s="233" t="e">
        <f t="shared" ref="AF26:AG26" si="73">IF(AND(#REF!="Media",#REF!="Mayor"),CONCATENATE("R1C",#REF!),"")</f>
        <v>#REF!</v>
      </c>
      <c r="AG26" s="234" t="e">
        <f t="shared" si="73"/>
        <v>#REF!</v>
      </c>
      <c r="AH26" s="235" t="str">
        <f>IF(AND('Mapa final'!$AE$25="Media",'Mapa final'!$AG$25="Catastrófico"),CONCATENATE("R1C",'Mapa final'!$U$25),"")</f>
        <v/>
      </c>
      <c r="AI26" s="236" t="str">
        <f>IF(AND('Mapa final'!$AE$26="Media",'Mapa final'!$AG$26="Catastrófico"),CONCATENATE("R1C",'Mapa final'!$U$26),"")</f>
        <v/>
      </c>
      <c r="AJ26" s="236" t="str">
        <f>IF(AND('Mapa final'!$AE$27="Media",'Mapa final'!$AG$27="Catastrófico"),CONCATENATE("R1C",'Mapa final'!$U$27),"")</f>
        <v/>
      </c>
      <c r="AK26" s="236" t="str">
        <f ca="1">IF(AND('Mapa final'!$AE$28="Media",'Mapa final'!$AG$28="Catastrófico"),CONCATENATE("R1C",'Mapa final'!$U$28),"")</f>
        <v/>
      </c>
      <c r="AL26" s="236" t="e">
        <f t="shared" ref="AL26:AM26" si="74">IF(AND(#REF!="Media",#REF!="Catastrófico"),CONCATENATE("R1C",#REF!),"")</f>
        <v>#REF!</v>
      </c>
      <c r="AM26" s="237" t="e">
        <f t="shared" si="74"/>
        <v>#REF!</v>
      </c>
      <c r="AN26" s="230"/>
      <c r="AO26" s="482" t="s">
        <v>188</v>
      </c>
      <c r="AP26" s="455"/>
      <c r="AQ26" s="455"/>
      <c r="AR26" s="455"/>
      <c r="AS26" s="455"/>
      <c r="AT26" s="456"/>
      <c r="AU26" s="230"/>
      <c r="AV26" s="230"/>
      <c r="AW26" s="230"/>
      <c r="AX26" s="230"/>
      <c r="AY26" s="230"/>
      <c r="AZ26" s="230"/>
      <c r="BA26" s="230"/>
      <c r="BB26" s="230"/>
      <c r="BC26" s="230"/>
      <c r="BD26" s="230"/>
      <c r="BE26" s="230"/>
      <c r="BF26" s="230"/>
      <c r="BG26" s="230"/>
      <c r="BH26" s="230"/>
      <c r="BI26" s="230"/>
    </row>
    <row r="27" spans="1:61" ht="15" customHeight="1">
      <c r="A27" s="230"/>
      <c r="B27" s="477"/>
      <c r="C27" s="364"/>
      <c r="D27" s="473"/>
      <c r="E27" s="468"/>
      <c r="F27" s="364"/>
      <c r="G27" s="364"/>
      <c r="H27" s="364"/>
      <c r="I27" s="473"/>
      <c r="J27" s="254" t="e">
        <f t="shared" ref="J27:N27" si="75">IF(AND(#REF!="Media",#REF!="Leve"),CONCATENATE("R2C",#REF!),"")</f>
        <v>#REF!</v>
      </c>
      <c r="K27" s="254" t="e">
        <f t="shared" si="75"/>
        <v>#REF!</v>
      </c>
      <c r="L27" s="254" t="e">
        <f t="shared" si="75"/>
        <v>#REF!</v>
      </c>
      <c r="M27" s="254" t="e">
        <f t="shared" si="75"/>
        <v>#REF!</v>
      </c>
      <c r="N27" s="254" t="e">
        <f t="shared" si="75"/>
        <v>#REF!</v>
      </c>
      <c r="O27" s="255" t="e">
        <f>IF(AND('Mapa final'!#REF!="Media",'Mapa final'!#REF!="Leve"),CONCATENATE("R2C",'Mapa final'!#REF!),"")</f>
        <v>#REF!</v>
      </c>
      <c r="P27" s="254" t="e">
        <f t="shared" ref="P27:T27" si="76">IF(AND(#REF!="Media",#REF!="Menor"),CONCATENATE("R2C",#REF!),"")</f>
        <v>#REF!</v>
      </c>
      <c r="Q27" s="254" t="e">
        <f t="shared" si="76"/>
        <v>#REF!</v>
      </c>
      <c r="R27" s="254" t="e">
        <f t="shared" si="76"/>
        <v>#REF!</v>
      </c>
      <c r="S27" s="254" t="e">
        <f t="shared" si="76"/>
        <v>#REF!</v>
      </c>
      <c r="T27" s="254" t="e">
        <f t="shared" si="76"/>
        <v>#REF!</v>
      </c>
      <c r="U27" s="255" t="e">
        <f>IF(AND('Mapa final'!#REF!="Media",'Mapa final'!#REF!="Menor"),CONCATENATE("R2C",'Mapa final'!#REF!),"")</f>
        <v>#REF!</v>
      </c>
      <c r="V27" s="254" t="e">
        <f t="shared" ref="V27:Z27" si="77">IF(AND(#REF!="Media",#REF!="Moderado"),CONCATENATE("R2C",#REF!),"")</f>
        <v>#REF!</v>
      </c>
      <c r="W27" s="254" t="e">
        <f t="shared" si="77"/>
        <v>#REF!</v>
      </c>
      <c r="X27" s="254" t="e">
        <f t="shared" si="77"/>
        <v>#REF!</v>
      </c>
      <c r="Y27" s="254" t="e">
        <f t="shared" si="77"/>
        <v>#REF!</v>
      </c>
      <c r="Z27" s="254" t="e">
        <f t="shared" si="77"/>
        <v>#REF!</v>
      </c>
      <c r="AA27" s="255" t="e">
        <f>IF(AND('Mapa final'!#REF!="Media",'Mapa final'!#REF!="Moderado"),CONCATENATE("R2C",'Mapa final'!#REF!),"")</f>
        <v>#REF!</v>
      </c>
      <c r="AB27" s="238" t="e">
        <f t="shared" ref="AB27:AF27" si="78">IF(AND(#REF!="Media",#REF!="Mayor"),CONCATENATE("R2C",#REF!),"")</f>
        <v>#REF!</v>
      </c>
      <c r="AC27" s="238" t="e">
        <f t="shared" si="78"/>
        <v>#REF!</v>
      </c>
      <c r="AD27" s="238" t="e">
        <f t="shared" si="78"/>
        <v>#REF!</v>
      </c>
      <c r="AE27" s="238" t="e">
        <f t="shared" si="78"/>
        <v>#REF!</v>
      </c>
      <c r="AF27" s="238" t="e">
        <f t="shared" si="78"/>
        <v>#REF!</v>
      </c>
      <c r="AG27" s="239" t="e">
        <f>IF(AND('Mapa final'!#REF!="Media",'Mapa final'!#REF!="Mayor"),CONCATENATE("R2C",'Mapa final'!#REF!),"")</f>
        <v>#REF!</v>
      </c>
      <c r="AH27" s="240" t="e">
        <f t="shared" ref="AH27:AL27" si="79">IF(AND(#REF!="Media",#REF!="Catastrófico"),CONCATENATE("R2C",#REF!),"")</f>
        <v>#REF!</v>
      </c>
      <c r="AI27" s="240" t="e">
        <f t="shared" si="79"/>
        <v>#REF!</v>
      </c>
      <c r="AJ27" s="240" t="e">
        <f t="shared" si="79"/>
        <v>#REF!</v>
      </c>
      <c r="AK27" s="240" t="e">
        <f t="shared" si="79"/>
        <v>#REF!</v>
      </c>
      <c r="AL27" s="240" t="e">
        <f t="shared" si="79"/>
        <v>#REF!</v>
      </c>
      <c r="AM27" s="241" t="e">
        <f>IF(AND('Mapa final'!#REF!="Media",'Mapa final'!#REF!="Catastrófico"),CONCATENATE("R2C",'Mapa final'!#REF!),"")</f>
        <v>#REF!</v>
      </c>
      <c r="AN27" s="230"/>
      <c r="AO27" s="457"/>
      <c r="AP27" s="364"/>
      <c r="AQ27" s="364"/>
      <c r="AR27" s="364"/>
      <c r="AS27" s="364"/>
      <c r="AT27" s="458"/>
      <c r="AU27" s="230"/>
      <c r="AV27" s="230"/>
      <c r="AW27" s="230"/>
      <c r="AX27" s="230"/>
      <c r="AY27" s="230"/>
      <c r="AZ27" s="230"/>
      <c r="BA27" s="230"/>
      <c r="BB27" s="230"/>
      <c r="BC27" s="230"/>
      <c r="BD27" s="230"/>
      <c r="BE27" s="230"/>
      <c r="BF27" s="230"/>
      <c r="BG27" s="230"/>
      <c r="BH27" s="230"/>
      <c r="BI27" s="230"/>
    </row>
    <row r="28" spans="1:61" ht="15" customHeight="1">
      <c r="A28" s="230"/>
      <c r="B28" s="477"/>
      <c r="C28" s="364"/>
      <c r="D28" s="473"/>
      <c r="E28" s="468"/>
      <c r="F28" s="364"/>
      <c r="G28" s="364"/>
      <c r="H28" s="364"/>
      <c r="I28" s="473"/>
      <c r="J28" s="257" t="e">
        <f>IF(AND('Mapa final'!#REF!="Media",'Mapa final'!#REF!="Leve"),CONCATENATE("R3C",'Mapa final'!#REF!),"")</f>
        <v>#REF!</v>
      </c>
      <c r="K28" s="254" t="str">
        <f ca="1">IF(AND('Mapa final'!$AE$32="Media",'Mapa final'!$AG$32="Leve"),CONCATENATE("R3C",'Mapa final'!$U$32),"")</f>
        <v/>
      </c>
      <c r="L28" s="254" t="str">
        <f ca="1">IF(AND('Mapa final'!$AE$33="Media",'Mapa final'!$AG$33="Leve"),CONCATENATE("R3C",'Mapa final'!$U$33),"")</f>
        <v/>
      </c>
      <c r="M28" s="254" t="e">
        <f t="shared" ref="M28:O28" si="80">IF(AND(#REF!="Media",#REF!="Leve"),CONCATENATE("R3C",#REF!),"")</f>
        <v>#REF!</v>
      </c>
      <c r="N28" s="254" t="e">
        <f t="shared" si="80"/>
        <v>#REF!</v>
      </c>
      <c r="O28" s="255" t="e">
        <f t="shared" si="80"/>
        <v>#REF!</v>
      </c>
      <c r="P28" s="257" t="e">
        <f>IF(AND('Mapa final'!#REF!="Media",'Mapa final'!#REF!="Menor"),CONCATENATE("R3C",'Mapa final'!#REF!),"")</f>
        <v>#REF!</v>
      </c>
      <c r="Q28" s="254" t="str">
        <f ca="1">IF(AND('Mapa final'!$AE$32="Media",'Mapa final'!$AG$32="Menor"),CONCATENATE("R3C",'Mapa final'!$U$32),"")</f>
        <v/>
      </c>
      <c r="R28" s="254" t="str">
        <f ca="1">IF(AND('Mapa final'!$AE$33="Media",'Mapa final'!$AG$33="Menor"),CONCATENATE("R3C",'Mapa final'!$U$33),"")</f>
        <v/>
      </c>
      <c r="S28" s="254" t="e">
        <f t="shared" ref="S28:U28" si="81">IF(AND(#REF!="Media",#REF!="Menor"),CONCATENATE("R3C",#REF!),"")</f>
        <v>#REF!</v>
      </c>
      <c r="T28" s="254" t="e">
        <f t="shared" si="81"/>
        <v>#REF!</v>
      </c>
      <c r="U28" s="255" t="e">
        <f t="shared" si="81"/>
        <v>#REF!</v>
      </c>
      <c r="V28" s="257" t="e">
        <f>IF(AND('Mapa final'!#REF!="Media",'Mapa final'!#REF!="Moderado"),CONCATENATE("R3C",'Mapa final'!#REF!),"")</f>
        <v>#REF!</v>
      </c>
      <c r="W28" s="254" t="str">
        <f ca="1">IF(AND('Mapa final'!$AE$32="Media",'Mapa final'!$AG$32="Moderado"),CONCATENATE("R3C",'Mapa final'!$U$32),"")</f>
        <v/>
      </c>
      <c r="X28" s="254" t="str">
        <f ca="1">IF(AND('Mapa final'!$AE$33="Media",'Mapa final'!$AG$33="Moderado"),CONCATENATE("R3C",'Mapa final'!$U$33),"")</f>
        <v/>
      </c>
      <c r="Y28" s="254" t="e">
        <f t="shared" ref="Y28:AA28" si="82">IF(AND(#REF!="Media",#REF!="Moderado"),CONCATENATE("R3C",#REF!),"")</f>
        <v>#REF!</v>
      </c>
      <c r="Z28" s="254" t="e">
        <f t="shared" si="82"/>
        <v>#REF!</v>
      </c>
      <c r="AA28" s="255" t="e">
        <f t="shared" si="82"/>
        <v>#REF!</v>
      </c>
      <c r="AB28" s="242" t="e">
        <f>IF(AND('Mapa final'!#REF!="Media",'Mapa final'!#REF!="Mayor"),CONCATENATE("R3C",'Mapa final'!#REF!),"")</f>
        <v>#REF!</v>
      </c>
      <c r="AC28" s="238" t="str">
        <f ca="1">IF(AND('Mapa final'!$AE$32="Media",'Mapa final'!$AG$32="Mayor"),CONCATENATE("R3C",'Mapa final'!$U$32),"")</f>
        <v/>
      </c>
      <c r="AD28" s="238" t="str">
        <f ca="1">IF(AND('Mapa final'!$AE$33="Media",'Mapa final'!$AG$33="Mayor"),CONCATENATE("R3C",'Mapa final'!$U$33),"")</f>
        <v/>
      </c>
      <c r="AE28" s="238" t="e">
        <f t="shared" ref="AE28:AG28" si="83">IF(AND(#REF!="Media",#REF!="Mayor"),CONCATENATE("R3C",#REF!),"")</f>
        <v>#REF!</v>
      </c>
      <c r="AF28" s="238" t="e">
        <f t="shared" si="83"/>
        <v>#REF!</v>
      </c>
      <c r="AG28" s="239" t="e">
        <f t="shared" si="83"/>
        <v>#REF!</v>
      </c>
      <c r="AH28" s="243" t="e">
        <f>IF(AND('Mapa final'!#REF!="Media",'Mapa final'!#REF!="Catastrófico"),CONCATENATE("R3C",'Mapa final'!#REF!),"")</f>
        <v>#REF!</v>
      </c>
      <c r="AI28" s="240" t="str">
        <f ca="1">IF(AND('Mapa final'!$AE$32="Media",'Mapa final'!$AG$32="Catastrófico"),CONCATENATE("R3C",'Mapa final'!$U$32),"")</f>
        <v/>
      </c>
      <c r="AJ28" s="240" t="str">
        <f ca="1">IF(AND('Mapa final'!$AE$33="Media",'Mapa final'!$AG$33="Catastrófico"),CONCATENATE("R3C",'Mapa final'!$U$33),"")</f>
        <v/>
      </c>
      <c r="AK28" s="240" t="e">
        <f t="shared" ref="AK28:AM28" si="84">IF(AND(#REF!="Media",#REF!="Catastrófico"),CONCATENATE("R3C",#REF!),"")</f>
        <v>#REF!</v>
      </c>
      <c r="AL28" s="240" t="e">
        <f t="shared" si="84"/>
        <v>#REF!</v>
      </c>
      <c r="AM28" s="241" t="e">
        <f t="shared" si="84"/>
        <v>#REF!</v>
      </c>
      <c r="AN28" s="230"/>
      <c r="AO28" s="457"/>
      <c r="AP28" s="364"/>
      <c r="AQ28" s="364"/>
      <c r="AR28" s="364"/>
      <c r="AS28" s="364"/>
      <c r="AT28" s="458"/>
      <c r="AU28" s="230"/>
      <c r="AV28" s="230"/>
      <c r="AW28" s="230"/>
      <c r="AX28" s="230"/>
      <c r="AY28" s="230"/>
      <c r="AZ28" s="230"/>
      <c r="BA28" s="230"/>
      <c r="BB28" s="230"/>
      <c r="BC28" s="230"/>
      <c r="BD28" s="230"/>
      <c r="BE28" s="230"/>
      <c r="BF28" s="230"/>
      <c r="BG28" s="230"/>
      <c r="BH28" s="230"/>
      <c r="BI28" s="230"/>
    </row>
    <row r="29" spans="1:61" ht="15" customHeight="1">
      <c r="A29" s="230"/>
      <c r="B29" s="477"/>
      <c r="C29" s="364"/>
      <c r="D29" s="473"/>
      <c r="E29" s="468"/>
      <c r="F29" s="364"/>
      <c r="G29" s="364"/>
      <c r="H29" s="364"/>
      <c r="I29" s="473"/>
      <c r="J29" s="257" t="e">
        <f t="shared" ref="J29:N29" si="85">IF(AND(#REF!="Media",#REF!="Leve"),CONCATENATE("R4C",#REF!),"")</f>
        <v>#REF!</v>
      </c>
      <c r="K29" s="254" t="e">
        <f t="shared" si="85"/>
        <v>#REF!</v>
      </c>
      <c r="L29" s="254" t="e">
        <f t="shared" si="85"/>
        <v>#REF!</v>
      </c>
      <c r="M29" s="254" t="e">
        <f t="shared" si="85"/>
        <v>#REF!</v>
      </c>
      <c r="N29" s="254" t="e">
        <f t="shared" si="85"/>
        <v>#REF!</v>
      </c>
      <c r="O29" s="255" t="str">
        <f ca="1">IF(AND('Mapa final'!$AE$36="Media",'Mapa final'!$AG$36="Leve"),CONCATENATE("R4C",'Mapa final'!$U$36),"")</f>
        <v/>
      </c>
      <c r="P29" s="257" t="e">
        <f t="shared" ref="P29:T29" si="86">IF(AND(#REF!="Media",#REF!="Menor"),CONCATENATE("R4C",#REF!),"")</f>
        <v>#REF!</v>
      </c>
      <c r="Q29" s="254" t="e">
        <f t="shared" si="86"/>
        <v>#REF!</v>
      </c>
      <c r="R29" s="254" t="e">
        <f t="shared" si="86"/>
        <v>#REF!</v>
      </c>
      <c r="S29" s="254" t="e">
        <f t="shared" si="86"/>
        <v>#REF!</v>
      </c>
      <c r="T29" s="254" t="e">
        <f t="shared" si="86"/>
        <v>#REF!</v>
      </c>
      <c r="U29" s="255" t="str">
        <f ca="1">IF(AND('Mapa final'!$AE$36="Media",'Mapa final'!$AG$36="Menor"),CONCATENATE("R4C",'Mapa final'!$U$36),"")</f>
        <v/>
      </c>
      <c r="V29" s="257" t="e">
        <f t="shared" ref="V29:Z29" si="87">IF(AND(#REF!="Media",#REF!="Moderado"),CONCATENATE("R4C",#REF!),"")</f>
        <v>#REF!</v>
      </c>
      <c r="W29" s="254" t="e">
        <f t="shared" si="87"/>
        <v>#REF!</v>
      </c>
      <c r="X29" s="254" t="e">
        <f t="shared" si="87"/>
        <v>#REF!</v>
      </c>
      <c r="Y29" s="254" t="e">
        <f t="shared" si="87"/>
        <v>#REF!</v>
      </c>
      <c r="Z29" s="254" t="e">
        <f t="shared" si="87"/>
        <v>#REF!</v>
      </c>
      <c r="AA29" s="255" t="str">
        <f ca="1">IF(AND('Mapa final'!$AE$36="Media",'Mapa final'!$AG$36="Moderado"),CONCATENATE("R4C",'Mapa final'!$U$36),"")</f>
        <v/>
      </c>
      <c r="AB29" s="242" t="e">
        <f t="shared" ref="AB29:AF29" si="88">IF(AND(#REF!="Media",#REF!="Mayor"),CONCATENATE("R4C",#REF!),"")</f>
        <v>#REF!</v>
      </c>
      <c r="AC29" s="238" t="e">
        <f t="shared" si="88"/>
        <v>#REF!</v>
      </c>
      <c r="AD29" s="238" t="e">
        <f t="shared" si="88"/>
        <v>#REF!</v>
      </c>
      <c r="AE29" s="238" t="e">
        <f t="shared" si="88"/>
        <v>#REF!</v>
      </c>
      <c r="AF29" s="238" t="e">
        <f t="shared" si="88"/>
        <v>#REF!</v>
      </c>
      <c r="AG29" s="239" t="str">
        <f ca="1">IF(AND('Mapa final'!$AE$36="Media",'Mapa final'!$AG$36="Mayor"),CONCATENATE("R4C",'Mapa final'!$U$36),"")</f>
        <v/>
      </c>
      <c r="AH29" s="243" t="e">
        <f t="shared" ref="AH29:AL29" si="89">IF(AND(#REF!="Media",#REF!="Catastrófico"),CONCATENATE("R4C",#REF!),"")</f>
        <v>#REF!</v>
      </c>
      <c r="AI29" s="240" t="e">
        <f t="shared" si="89"/>
        <v>#REF!</v>
      </c>
      <c r="AJ29" s="240" t="e">
        <f t="shared" si="89"/>
        <v>#REF!</v>
      </c>
      <c r="AK29" s="240" t="e">
        <f t="shared" si="89"/>
        <v>#REF!</v>
      </c>
      <c r="AL29" s="240" t="e">
        <f t="shared" si="89"/>
        <v>#REF!</v>
      </c>
      <c r="AM29" s="241" t="str">
        <f ca="1">IF(AND('Mapa final'!$AE$36="Media",'Mapa final'!$AG$36="Catastrófico"),CONCATENATE("R4C",'Mapa final'!$U$36),"")</f>
        <v/>
      </c>
      <c r="AN29" s="230"/>
      <c r="AO29" s="457"/>
      <c r="AP29" s="364"/>
      <c r="AQ29" s="364"/>
      <c r="AR29" s="364"/>
      <c r="AS29" s="364"/>
      <c r="AT29" s="458"/>
      <c r="AU29" s="230"/>
      <c r="AV29" s="230"/>
      <c r="AW29" s="230"/>
      <c r="AX29" s="230"/>
      <c r="AY29" s="230"/>
      <c r="AZ29" s="230"/>
      <c r="BA29" s="230"/>
      <c r="BB29" s="230"/>
      <c r="BC29" s="230"/>
      <c r="BD29" s="230"/>
      <c r="BE29" s="230"/>
      <c r="BF29" s="230"/>
      <c r="BG29" s="230"/>
      <c r="BH29" s="230"/>
      <c r="BI29" s="230"/>
    </row>
    <row r="30" spans="1:61" ht="15" customHeight="1">
      <c r="A30" s="230"/>
      <c r="B30" s="477"/>
      <c r="C30" s="364"/>
      <c r="D30" s="473"/>
      <c r="E30" s="468"/>
      <c r="F30" s="364"/>
      <c r="G30" s="364"/>
      <c r="H30" s="364"/>
      <c r="I30" s="473"/>
      <c r="J30" s="257" t="e">
        <f t="shared" ref="J30:N30" si="90">IF(AND(#REF!="Media",#REF!="Leve"),CONCATENATE("R5C",#REF!),"")</f>
        <v>#REF!</v>
      </c>
      <c r="K30" s="254" t="e">
        <f t="shared" si="90"/>
        <v>#REF!</v>
      </c>
      <c r="L30" s="254" t="e">
        <f t="shared" si="90"/>
        <v>#REF!</v>
      </c>
      <c r="M30" s="254" t="e">
        <f t="shared" si="90"/>
        <v>#REF!</v>
      </c>
      <c r="N30" s="254" t="e">
        <f t="shared" si="90"/>
        <v>#REF!</v>
      </c>
      <c r="O30" s="255" t="e">
        <f>IF(AND('Mapa final'!#REF!="Media",'Mapa final'!#REF!="Leve"),CONCATENATE("R5C",'Mapa final'!#REF!),"")</f>
        <v>#REF!</v>
      </c>
      <c r="P30" s="257" t="e">
        <f t="shared" ref="P30:T30" si="91">IF(AND(#REF!="Media",#REF!="Menor"),CONCATENATE("R5C",#REF!),"")</f>
        <v>#REF!</v>
      </c>
      <c r="Q30" s="254" t="e">
        <f t="shared" si="91"/>
        <v>#REF!</v>
      </c>
      <c r="R30" s="254" t="e">
        <f t="shared" si="91"/>
        <v>#REF!</v>
      </c>
      <c r="S30" s="254" t="e">
        <f t="shared" si="91"/>
        <v>#REF!</v>
      </c>
      <c r="T30" s="254" t="e">
        <f t="shared" si="91"/>
        <v>#REF!</v>
      </c>
      <c r="U30" s="255" t="e">
        <f>IF(AND('Mapa final'!#REF!="Media",'Mapa final'!#REF!="Menor"),CONCATENATE("R5C",'Mapa final'!#REF!),"")</f>
        <v>#REF!</v>
      </c>
      <c r="V30" s="257" t="e">
        <f t="shared" ref="V30:Z30" si="92">IF(AND(#REF!="Media",#REF!="Moderado"),CONCATENATE("R5C",#REF!),"")</f>
        <v>#REF!</v>
      </c>
      <c r="W30" s="254" t="e">
        <f t="shared" si="92"/>
        <v>#REF!</v>
      </c>
      <c r="X30" s="254" t="e">
        <f t="shared" si="92"/>
        <v>#REF!</v>
      </c>
      <c r="Y30" s="254" t="e">
        <f t="shared" si="92"/>
        <v>#REF!</v>
      </c>
      <c r="Z30" s="254" t="e">
        <f t="shared" si="92"/>
        <v>#REF!</v>
      </c>
      <c r="AA30" s="255" t="e">
        <f>IF(AND('Mapa final'!#REF!="Media",'Mapa final'!#REF!="Moderado"),CONCATENATE("R5C",'Mapa final'!#REF!),"")</f>
        <v>#REF!</v>
      </c>
      <c r="AB30" s="242" t="e">
        <f t="shared" ref="AB30:AF30" si="93">IF(AND(#REF!="Media",#REF!="Mayor"),CONCATENATE("R5C",#REF!),"")</f>
        <v>#REF!</v>
      </c>
      <c r="AC30" s="238" t="e">
        <f t="shared" si="93"/>
        <v>#REF!</v>
      </c>
      <c r="AD30" s="238" t="e">
        <f t="shared" si="93"/>
        <v>#REF!</v>
      </c>
      <c r="AE30" s="238" t="e">
        <f t="shared" si="93"/>
        <v>#REF!</v>
      </c>
      <c r="AF30" s="238" t="e">
        <f t="shared" si="93"/>
        <v>#REF!</v>
      </c>
      <c r="AG30" s="239" t="e">
        <f>IF(AND('Mapa final'!#REF!="Media",'Mapa final'!#REF!="Mayor"),CONCATENATE("R5C",'Mapa final'!#REF!),"")</f>
        <v>#REF!</v>
      </c>
      <c r="AH30" s="243" t="e">
        <f t="shared" ref="AH30:AL30" si="94">IF(AND(#REF!="Media",#REF!="Catastrófico"),CONCATENATE("R5C",#REF!),"")</f>
        <v>#REF!</v>
      </c>
      <c r="AI30" s="240" t="e">
        <f t="shared" si="94"/>
        <v>#REF!</v>
      </c>
      <c r="AJ30" s="240" t="e">
        <f t="shared" si="94"/>
        <v>#REF!</v>
      </c>
      <c r="AK30" s="240" t="e">
        <f t="shared" si="94"/>
        <v>#REF!</v>
      </c>
      <c r="AL30" s="240" t="e">
        <f t="shared" si="94"/>
        <v>#REF!</v>
      </c>
      <c r="AM30" s="241" t="e">
        <f>IF(AND('Mapa final'!#REF!="Media",'Mapa final'!#REF!="Catastrófico"),CONCATENATE("R5C",'Mapa final'!#REF!),"")</f>
        <v>#REF!</v>
      </c>
      <c r="AN30" s="230"/>
      <c r="AO30" s="457"/>
      <c r="AP30" s="364"/>
      <c r="AQ30" s="364"/>
      <c r="AR30" s="364"/>
      <c r="AS30" s="364"/>
      <c r="AT30" s="458"/>
      <c r="AU30" s="230"/>
      <c r="AV30" s="230"/>
      <c r="AW30" s="230"/>
      <c r="AX30" s="230"/>
      <c r="AY30" s="230"/>
      <c r="AZ30" s="230"/>
      <c r="BA30" s="230"/>
      <c r="BB30" s="230"/>
      <c r="BC30" s="230"/>
      <c r="BD30" s="230"/>
      <c r="BE30" s="230"/>
      <c r="BF30" s="230"/>
      <c r="BG30" s="230"/>
      <c r="BH30" s="230"/>
      <c r="BI30" s="230"/>
    </row>
    <row r="31" spans="1:61" ht="15" customHeight="1">
      <c r="A31" s="230"/>
      <c r="B31" s="477"/>
      <c r="C31" s="364"/>
      <c r="D31" s="473"/>
      <c r="E31" s="468"/>
      <c r="F31" s="364"/>
      <c r="G31" s="364"/>
      <c r="H31" s="364"/>
      <c r="I31" s="473"/>
      <c r="J31" s="257" t="e">
        <f>IF(AND('Mapa final'!#REF!="Media",'Mapa final'!#REF!="Leve"),CONCATENATE("R6C",'Mapa final'!#REF!),"")</f>
        <v>#REF!</v>
      </c>
      <c r="K31" s="254" t="e">
        <f>IF(AND('Mapa final'!#REF!="Media",'Mapa final'!#REF!="Leve"),CONCATENATE("R6C",'Mapa final'!#REF!),"")</f>
        <v>#REF!</v>
      </c>
      <c r="L31" s="254" t="e">
        <f>IF(AND('Mapa final'!#REF!="Media",'Mapa final'!#REF!="Leve"),CONCATENATE("R6C",'Mapa final'!#REF!),"")</f>
        <v>#REF!</v>
      </c>
      <c r="M31" s="254" t="e">
        <f t="shared" ref="M31:N31" si="95">IF(AND(#REF!="Media",#REF!="Leve"),CONCATENATE("R6C",#REF!),"")</f>
        <v>#REF!</v>
      </c>
      <c r="N31" s="254" t="e">
        <f t="shared" si="95"/>
        <v>#REF!</v>
      </c>
      <c r="O31" s="255" t="str">
        <f ca="1">IF(AND('Mapa final'!$AE$37="Media",'Mapa final'!$AG$37="Leve"),CONCATENATE("R6C",'Mapa final'!$U$37),"")</f>
        <v/>
      </c>
      <c r="P31" s="257" t="e">
        <f>IF(AND('Mapa final'!#REF!="Media",'Mapa final'!#REF!="Menor"),CONCATENATE("R6C",'Mapa final'!#REF!),"")</f>
        <v>#REF!</v>
      </c>
      <c r="Q31" s="254" t="e">
        <f>IF(AND('Mapa final'!#REF!="Media",'Mapa final'!#REF!="Menor"),CONCATENATE("R6C",'Mapa final'!#REF!),"")</f>
        <v>#REF!</v>
      </c>
      <c r="R31" s="254" t="e">
        <f>IF(AND('Mapa final'!#REF!="Media",'Mapa final'!#REF!="Menor"),CONCATENATE("R6C",'Mapa final'!#REF!),"")</f>
        <v>#REF!</v>
      </c>
      <c r="S31" s="254" t="e">
        <f t="shared" ref="S31:T31" si="96">IF(AND(#REF!="Media",#REF!="Menor"),CONCATENATE("R6C",#REF!),"")</f>
        <v>#REF!</v>
      </c>
      <c r="T31" s="254" t="e">
        <f t="shared" si="96"/>
        <v>#REF!</v>
      </c>
      <c r="U31" s="255" t="str">
        <f ca="1">IF(AND('Mapa final'!$AE$37="Media",'Mapa final'!$AG$37="Menor"),CONCATENATE("R6C",'Mapa final'!$U$37),"")</f>
        <v/>
      </c>
      <c r="V31" s="257" t="e">
        <f>IF(AND('Mapa final'!#REF!="Media",'Mapa final'!#REF!="Moderado"),CONCATENATE("R6C",'Mapa final'!#REF!),"")</f>
        <v>#REF!</v>
      </c>
      <c r="W31" s="254" t="e">
        <f>IF(AND('Mapa final'!#REF!="Media",'Mapa final'!#REF!="Moderado"),CONCATENATE("R6C",'Mapa final'!#REF!),"")</f>
        <v>#REF!</v>
      </c>
      <c r="X31" s="254" t="e">
        <f>IF(AND('Mapa final'!#REF!="Media",'Mapa final'!#REF!="Moderado"),CONCATENATE("R6C",'Mapa final'!#REF!),"")</f>
        <v>#REF!</v>
      </c>
      <c r="Y31" s="254" t="e">
        <f t="shared" ref="Y31:Z31" si="97">IF(AND(#REF!="Media",#REF!="Moderado"),CONCATENATE("R6C",#REF!),"")</f>
        <v>#REF!</v>
      </c>
      <c r="Z31" s="254" t="e">
        <f t="shared" si="97"/>
        <v>#REF!</v>
      </c>
      <c r="AA31" s="255" t="str">
        <f ca="1">IF(AND('Mapa final'!$AE$37="Media",'Mapa final'!$AG$37="Moderado"),CONCATENATE("R6C",'Mapa final'!$U$37),"")</f>
        <v/>
      </c>
      <c r="AB31" s="242" t="e">
        <f>IF(AND('Mapa final'!#REF!="Media",'Mapa final'!#REF!="Mayor"),CONCATENATE("R6C",'Mapa final'!#REF!),"")</f>
        <v>#REF!</v>
      </c>
      <c r="AC31" s="238" t="e">
        <f>IF(AND('Mapa final'!#REF!="Media",'Mapa final'!#REF!="Mayor"),CONCATENATE("R6C",'Mapa final'!#REF!),"")</f>
        <v>#REF!</v>
      </c>
      <c r="AD31" s="238" t="e">
        <f>IF(AND('Mapa final'!#REF!="Media",'Mapa final'!#REF!="Mayor"),CONCATENATE("R6C",'Mapa final'!#REF!),"")</f>
        <v>#REF!</v>
      </c>
      <c r="AE31" s="238" t="e">
        <f t="shared" ref="AE31:AF31" si="98">IF(AND(#REF!="Media",#REF!="Mayor"),CONCATENATE("R6C",#REF!),"")</f>
        <v>#REF!</v>
      </c>
      <c r="AF31" s="238" t="e">
        <f t="shared" si="98"/>
        <v>#REF!</v>
      </c>
      <c r="AG31" s="239" t="str">
        <f ca="1">IF(AND('Mapa final'!$AE$37="Media",'Mapa final'!$AG$37="Mayor"),CONCATENATE("R6C",'Mapa final'!$U$37),"")</f>
        <v/>
      </c>
      <c r="AH31" s="243" t="e">
        <f>IF(AND('Mapa final'!#REF!="Media",'Mapa final'!#REF!="Catastrófico"),CONCATENATE("R6C",'Mapa final'!#REF!),"")</f>
        <v>#REF!</v>
      </c>
      <c r="AI31" s="240" t="e">
        <f>IF(AND('Mapa final'!#REF!="Media",'Mapa final'!#REF!="Catastrófico"),CONCATENATE("R6C",'Mapa final'!#REF!),"")</f>
        <v>#REF!</v>
      </c>
      <c r="AJ31" s="240" t="e">
        <f>IF(AND('Mapa final'!#REF!="Media",'Mapa final'!#REF!="Catastrófico"),CONCATENATE("R6C",'Mapa final'!#REF!),"")</f>
        <v>#REF!</v>
      </c>
      <c r="AK31" s="240" t="e">
        <f t="shared" ref="AK31:AL31" si="99">IF(AND(#REF!="Media",#REF!="Catastrófico"),CONCATENATE("R6C",#REF!),"")</f>
        <v>#REF!</v>
      </c>
      <c r="AL31" s="240" t="e">
        <f t="shared" si="99"/>
        <v>#REF!</v>
      </c>
      <c r="AM31" s="241" t="str">
        <f ca="1">IF(AND('Mapa final'!$AE$37="Media",'Mapa final'!$AG$37="Catastrófico"),CONCATENATE("R6C",'Mapa final'!$U$37),"")</f>
        <v/>
      </c>
      <c r="AN31" s="230"/>
      <c r="AO31" s="457"/>
      <c r="AP31" s="364"/>
      <c r="AQ31" s="364"/>
      <c r="AR31" s="364"/>
      <c r="AS31" s="364"/>
      <c r="AT31" s="458"/>
      <c r="AU31" s="230"/>
      <c r="AV31" s="230"/>
      <c r="AW31" s="230"/>
      <c r="AX31" s="230"/>
      <c r="AY31" s="230"/>
      <c r="AZ31" s="230"/>
      <c r="BA31" s="230"/>
      <c r="BB31" s="230"/>
      <c r="BC31" s="230"/>
      <c r="BD31" s="230"/>
      <c r="BE31" s="230"/>
      <c r="BF31" s="230"/>
      <c r="BG31" s="230"/>
      <c r="BH31" s="230"/>
      <c r="BI31" s="230"/>
    </row>
    <row r="32" spans="1:61" ht="15" customHeight="1">
      <c r="A32" s="230"/>
      <c r="B32" s="477"/>
      <c r="C32" s="364"/>
      <c r="D32" s="473"/>
      <c r="E32" s="468"/>
      <c r="F32" s="364"/>
      <c r="G32" s="364"/>
      <c r="H32" s="364"/>
      <c r="I32" s="473"/>
      <c r="J32" s="257" t="str">
        <f>IF(AND('Mapa final'!$AE$38="Media",'Mapa final'!$AG$38="Leve"),CONCATENATE("R7C",'Mapa final'!$U$38),"")</f>
        <v/>
      </c>
      <c r="K32" s="254" t="e">
        <f>IF(AND('Mapa final'!#REF!="Media",'Mapa final'!#REF!="Leve"),CONCATENATE("R7C",'Mapa final'!#REF!),"")</f>
        <v>#REF!</v>
      </c>
      <c r="L32" s="254" t="e">
        <f t="shared" ref="L32:N32" si="100">IF(AND(#REF!="Media",#REF!="Leve"),CONCATENATE("R7C",#REF!),"")</f>
        <v>#REF!</v>
      </c>
      <c r="M32" s="254" t="e">
        <f t="shared" si="100"/>
        <v>#REF!</v>
      </c>
      <c r="N32" s="254" t="e">
        <f t="shared" si="100"/>
        <v>#REF!</v>
      </c>
      <c r="O32" s="255" t="e">
        <f>IF(AND('Mapa final'!#REF!="Media",'Mapa final'!#REF!="Leve"),CONCATENATE("R7C",'Mapa final'!#REF!),"")</f>
        <v>#REF!</v>
      </c>
      <c r="P32" s="257" t="str">
        <f>IF(AND('Mapa final'!$AE$38="Media",'Mapa final'!$AG$38="Menor"),CONCATENATE("R7C",'Mapa final'!$U$38),"")</f>
        <v/>
      </c>
      <c r="Q32" s="254" t="e">
        <f>IF(AND('Mapa final'!#REF!="Media",'Mapa final'!#REF!="Menor"),CONCATENATE("R7C",'Mapa final'!#REF!),"")</f>
        <v>#REF!</v>
      </c>
      <c r="R32" s="254" t="e">
        <f t="shared" ref="R32:T32" si="101">IF(AND(#REF!="Media",#REF!="Menor"),CONCATENATE("R7C",#REF!),"")</f>
        <v>#REF!</v>
      </c>
      <c r="S32" s="254" t="e">
        <f t="shared" si="101"/>
        <v>#REF!</v>
      </c>
      <c r="T32" s="254" t="e">
        <f t="shared" si="101"/>
        <v>#REF!</v>
      </c>
      <c r="U32" s="255" t="e">
        <f>IF(AND('Mapa final'!#REF!="Media",'Mapa final'!#REF!="Menor"),CONCATENATE("R7C",'Mapa final'!#REF!),"")</f>
        <v>#REF!</v>
      </c>
      <c r="V32" s="257" t="str">
        <f>IF(AND('Mapa final'!$AE$38="Media",'Mapa final'!$AG$38="Moderado"),CONCATENATE("R7C",'Mapa final'!$U$38),"")</f>
        <v/>
      </c>
      <c r="W32" s="254" t="e">
        <f>IF(AND('Mapa final'!#REF!="Media",'Mapa final'!#REF!="Moderado"),CONCATENATE("R7C",'Mapa final'!#REF!),"")</f>
        <v>#REF!</v>
      </c>
      <c r="X32" s="254" t="e">
        <f t="shared" ref="X32:Z32" si="102">IF(AND(#REF!="Media",#REF!="Moderado"),CONCATENATE("R7C",#REF!),"")</f>
        <v>#REF!</v>
      </c>
      <c r="Y32" s="254" t="e">
        <f t="shared" si="102"/>
        <v>#REF!</v>
      </c>
      <c r="Z32" s="254" t="e">
        <f t="shared" si="102"/>
        <v>#REF!</v>
      </c>
      <c r="AA32" s="255" t="e">
        <f>IF(AND('Mapa final'!#REF!="Media",'Mapa final'!#REF!="Moderado"),CONCATENATE("R7C",'Mapa final'!#REF!),"")</f>
        <v>#REF!</v>
      </c>
      <c r="AB32" s="242" t="str">
        <f>IF(AND('Mapa final'!$AE$38="Media",'Mapa final'!$AG$38="Mayor"),CONCATENATE("R7C",'Mapa final'!$U$38),"")</f>
        <v/>
      </c>
      <c r="AC32" s="238" t="e">
        <f>IF(AND('Mapa final'!#REF!="Media",'Mapa final'!#REF!="Mayor"),CONCATENATE("R7C",'Mapa final'!#REF!),"")</f>
        <v>#REF!</v>
      </c>
      <c r="AD32" s="238" t="e">
        <f t="shared" ref="AD32:AF32" si="103">IF(AND(#REF!="Media",#REF!="Mayor"),CONCATENATE("R7C",#REF!),"")</f>
        <v>#REF!</v>
      </c>
      <c r="AE32" s="238" t="e">
        <f t="shared" si="103"/>
        <v>#REF!</v>
      </c>
      <c r="AF32" s="238" t="e">
        <f t="shared" si="103"/>
        <v>#REF!</v>
      </c>
      <c r="AG32" s="239" t="e">
        <f>IF(AND('Mapa final'!#REF!="Media",'Mapa final'!#REF!="Mayor"),CONCATENATE("R7C",'Mapa final'!#REF!),"")</f>
        <v>#REF!</v>
      </c>
      <c r="AH32" s="243" t="str">
        <f>IF(AND('Mapa final'!$AE$38="Media",'Mapa final'!$AG$38="Catastrófico"),CONCATENATE("R7C",'Mapa final'!$U$38),"")</f>
        <v/>
      </c>
      <c r="AI32" s="240" t="e">
        <f>IF(AND('Mapa final'!#REF!="Media",'Mapa final'!#REF!="Catastrófico"),CONCATENATE("R7C",'Mapa final'!#REF!),"")</f>
        <v>#REF!</v>
      </c>
      <c r="AJ32" s="240" t="e">
        <f t="shared" ref="AJ32:AL32" si="104">IF(AND(#REF!="Media",#REF!="Catastrófico"),CONCATENATE("R7C",#REF!),"")</f>
        <v>#REF!</v>
      </c>
      <c r="AK32" s="240" t="e">
        <f t="shared" si="104"/>
        <v>#REF!</v>
      </c>
      <c r="AL32" s="240" t="e">
        <f t="shared" si="104"/>
        <v>#REF!</v>
      </c>
      <c r="AM32" s="241" t="e">
        <f>IF(AND('Mapa final'!#REF!="Media",'Mapa final'!#REF!="Catastrófico"),CONCATENATE("R7C",'Mapa final'!#REF!),"")</f>
        <v>#REF!</v>
      </c>
      <c r="AN32" s="230"/>
      <c r="AO32" s="457"/>
      <c r="AP32" s="364"/>
      <c r="AQ32" s="364"/>
      <c r="AR32" s="364"/>
      <c r="AS32" s="364"/>
      <c r="AT32" s="458"/>
      <c r="AU32" s="230"/>
      <c r="AV32" s="230"/>
      <c r="AW32" s="230"/>
      <c r="AX32" s="230"/>
      <c r="AY32" s="230"/>
      <c r="AZ32" s="230"/>
      <c r="BA32" s="230"/>
      <c r="BB32" s="230"/>
      <c r="BC32" s="230"/>
      <c r="BD32" s="230"/>
      <c r="BE32" s="230"/>
      <c r="BF32" s="230"/>
      <c r="BG32" s="230"/>
      <c r="BH32" s="230"/>
      <c r="BI32" s="230"/>
    </row>
    <row r="33" spans="1:61" ht="15" customHeight="1">
      <c r="A33" s="230"/>
      <c r="B33" s="477"/>
      <c r="C33" s="364"/>
      <c r="D33" s="473"/>
      <c r="E33" s="468"/>
      <c r="F33" s="364"/>
      <c r="G33" s="364"/>
      <c r="H33" s="364"/>
      <c r="I33" s="473"/>
      <c r="J33" s="257" t="e">
        <f>IF(AND('Mapa final'!#REF!="Media",'Mapa final'!#REF!="Leve"),CONCATENATE("R8C",'Mapa final'!#REF!),"")</f>
        <v>#REF!</v>
      </c>
      <c r="K33" s="254" t="e">
        <f>IF(AND('Mapa final'!#REF!="Media",'Mapa final'!#REF!="Leve"),CONCATENATE("R8C",'Mapa final'!#REF!),"")</f>
        <v>#REF!</v>
      </c>
      <c r="L33" s="254" t="e">
        <f>IF(AND('Mapa final'!#REF!="Media",'Mapa final'!#REF!="Leve"),CONCATENATE("R8C",'Mapa final'!#REF!),"")</f>
        <v>#REF!</v>
      </c>
      <c r="M33" s="254" t="e">
        <f>IF(AND('Mapa final'!#REF!="Media",'Mapa final'!#REF!="Leve"),CONCATENATE("R8C",'Mapa final'!#REF!),"")</f>
        <v>#REF!</v>
      </c>
      <c r="N33" s="254" t="e">
        <f>IF(AND('Mapa final'!#REF!="Media",'Mapa final'!#REF!="Leve"),CONCATENATE("R8C",'Mapa final'!#REF!),"")</f>
        <v>#REF!</v>
      </c>
      <c r="O33" s="255" t="e">
        <f>IF(AND('Mapa final'!#REF!="Media",'Mapa final'!#REF!="Leve"),CONCATENATE("R8C",'Mapa final'!#REF!),"")</f>
        <v>#REF!</v>
      </c>
      <c r="P33" s="257" t="e">
        <f>IF(AND('Mapa final'!#REF!="Media",'Mapa final'!#REF!="Menor"),CONCATENATE("R8C",'Mapa final'!#REF!),"")</f>
        <v>#REF!</v>
      </c>
      <c r="Q33" s="254" t="e">
        <f>IF(AND('Mapa final'!#REF!="Media",'Mapa final'!#REF!="Menor"),CONCATENATE("R8C",'Mapa final'!#REF!),"")</f>
        <v>#REF!</v>
      </c>
      <c r="R33" s="254" t="e">
        <f>IF(AND('Mapa final'!#REF!="Media",'Mapa final'!#REF!="Menor"),CONCATENATE("R8C",'Mapa final'!#REF!),"")</f>
        <v>#REF!</v>
      </c>
      <c r="S33" s="254" t="e">
        <f>IF(AND('Mapa final'!#REF!="Media",'Mapa final'!#REF!="Menor"),CONCATENATE("R8C",'Mapa final'!#REF!),"")</f>
        <v>#REF!</v>
      </c>
      <c r="T33" s="254" t="e">
        <f>IF(AND('Mapa final'!#REF!="Media",'Mapa final'!#REF!="Menor"),CONCATENATE("R8C",'Mapa final'!#REF!),"")</f>
        <v>#REF!</v>
      </c>
      <c r="U33" s="255" t="e">
        <f>IF(AND('Mapa final'!#REF!="Media",'Mapa final'!#REF!="Menor"),CONCATENATE("R8C",'Mapa final'!#REF!),"")</f>
        <v>#REF!</v>
      </c>
      <c r="V33" s="257" t="e">
        <f>IF(AND('Mapa final'!#REF!="Media",'Mapa final'!#REF!="Moderado"),CONCATENATE("R8C",'Mapa final'!#REF!),"")</f>
        <v>#REF!</v>
      </c>
      <c r="W33" s="254" t="e">
        <f>IF(AND('Mapa final'!#REF!="Media",'Mapa final'!#REF!="Moderado"),CONCATENATE("R8C",'Mapa final'!#REF!),"")</f>
        <v>#REF!</v>
      </c>
      <c r="X33" s="254" t="e">
        <f>IF(AND('Mapa final'!#REF!="Media",'Mapa final'!#REF!="Moderado"),CONCATENATE("R8C",'Mapa final'!#REF!),"")</f>
        <v>#REF!</v>
      </c>
      <c r="Y33" s="254" t="e">
        <f>IF(AND('Mapa final'!#REF!="Media",'Mapa final'!#REF!="Moderado"),CONCATENATE("R8C",'Mapa final'!#REF!),"")</f>
        <v>#REF!</v>
      </c>
      <c r="Z33" s="254" t="e">
        <f>IF(AND('Mapa final'!#REF!="Media",'Mapa final'!#REF!="Moderado"),CONCATENATE("R8C",'Mapa final'!#REF!),"")</f>
        <v>#REF!</v>
      </c>
      <c r="AA33" s="255" t="e">
        <f>IF(AND('Mapa final'!#REF!="Media",'Mapa final'!#REF!="Moderado"),CONCATENATE("R8C",'Mapa final'!#REF!),"")</f>
        <v>#REF!</v>
      </c>
      <c r="AB33" s="242" t="e">
        <f>IF(AND('Mapa final'!#REF!="Media",'Mapa final'!#REF!="Mayor"),CONCATENATE("R8C",'Mapa final'!#REF!),"")</f>
        <v>#REF!</v>
      </c>
      <c r="AC33" s="238" t="e">
        <f>IF(AND('Mapa final'!#REF!="Media",'Mapa final'!#REF!="Mayor"),CONCATENATE("R8C",'Mapa final'!#REF!),"")</f>
        <v>#REF!</v>
      </c>
      <c r="AD33" s="238" t="e">
        <f>IF(AND('Mapa final'!#REF!="Media",'Mapa final'!#REF!="Mayor"),CONCATENATE("R8C",'Mapa final'!#REF!),"")</f>
        <v>#REF!</v>
      </c>
      <c r="AE33" s="238" t="e">
        <f>IF(AND('Mapa final'!#REF!="Media",'Mapa final'!#REF!="Mayor"),CONCATENATE("R8C",'Mapa final'!#REF!),"")</f>
        <v>#REF!</v>
      </c>
      <c r="AF33" s="238" t="e">
        <f>IF(AND('Mapa final'!#REF!="Media",'Mapa final'!#REF!="Mayor"),CONCATENATE("R8C",'Mapa final'!#REF!),"")</f>
        <v>#REF!</v>
      </c>
      <c r="AG33" s="239" t="e">
        <f>IF(AND('Mapa final'!#REF!="Media",'Mapa final'!#REF!="Mayor"),CONCATENATE("R8C",'Mapa final'!#REF!),"")</f>
        <v>#REF!</v>
      </c>
      <c r="AH33" s="243" t="e">
        <f>IF(AND('Mapa final'!#REF!="Media",'Mapa final'!#REF!="Catastrófico"),CONCATENATE("R8C",'Mapa final'!#REF!),"")</f>
        <v>#REF!</v>
      </c>
      <c r="AI33" s="240" t="e">
        <f>IF(AND('Mapa final'!#REF!="Media",'Mapa final'!#REF!="Catastrófico"),CONCATENATE("R8C",'Mapa final'!#REF!),"")</f>
        <v>#REF!</v>
      </c>
      <c r="AJ33" s="240" t="e">
        <f>IF(AND('Mapa final'!#REF!="Media",'Mapa final'!#REF!="Catastrófico"),CONCATENATE("R8C",'Mapa final'!#REF!),"")</f>
        <v>#REF!</v>
      </c>
      <c r="AK33" s="240" t="e">
        <f>IF(AND('Mapa final'!#REF!="Media",'Mapa final'!#REF!="Catastrófico"),CONCATENATE("R8C",'Mapa final'!#REF!),"")</f>
        <v>#REF!</v>
      </c>
      <c r="AL33" s="240" t="e">
        <f>IF(AND('Mapa final'!#REF!="Media",'Mapa final'!#REF!="Catastrófico"),CONCATENATE("R8C",'Mapa final'!#REF!),"")</f>
        <v>#REF!</v>
      </c>
      <c r="AM33" s="241" t="e">
        <f>IF(AND('Mapa final'!#REF!="Media",'Mapa final'!#REF!="Catastrófico"),CONCATENATE("R8C",'Mapa final'!#REF!),"")</f>
        <v>#REF!</v>
      </c>
      <c r="AN33" s="230"/>
      <c r="AO33" s="457"/>
      <c r="AP33" s="364"/>
      <c r="AQ33" s="364"/>
      <c r="AR33" s="364"/>
      <c r="AS33" s="364"/>
      <c r="AT33" s="458"/>
      <c r="AU33" s="230"/>
      <c r="AV33" s="230"/>
      <c r="AW33" s="230"/>
      <c r="AX33" s="230"/>
      <c r="AY33" s="230"/>
      <c r="AZ33" s="230"/>
      <c r="BA33" s="230"/>
      <c r="BB33" s="230"/>
      <c r="BC33" s="230"/>
      <c r="BD33" s="230"/>
      <c r="BE33" s="230"/>
      <c r="BF33" s="230"/>
      <c r="BG33" s="230"/>
      <c r="BH33" s="230"/>
      <c r="BI33" s="230"/>
    </row>
    <row r="34" spans="1:61" ht="15" customHeight="1">
      <c r="A34" s="230"/>
      <c r="B34" s="477"/>
      <c r="C34" s="364"/>
      <c r="D34" s="473"/>
      <c r="E34" s="468"/>
      <c r="F34" s="364"/>
      <c r="G34" s="364"/>
      <c r="H34" s="364"/>
      <c r="I34" s="473"/>
      <c r="J34" s="257" t="e">
        <f>IF(AND('Mapa final'!#REF!="Media",'Mapa final'!#REF!="Leve"),CONCATENATE("R9C",'Mapa final'!#REF!),"")</f>
        <v>#REF!</v>
      </c>
      <c r="K34" s="254" t="e">
        <f>IF(AND('Mapa final'!#REF!="Media",'Mapa final'!#REF!="Leve"),CONCATENATE("R9C",'Mapa final'!#REF!),"")</f>
        <v>#REF!</v>
      </c>
      <c r="L34" s="254" t="e">
        <f>IF(AND('Mapa final'!#REF!="Media",'Mapa final'!#REF!="Leve"),CONCATENATE("R9C",'Mapa final'!#REF!),"")</f>
        <v>#REF!</v>
      </c>
      <c r="M34" s="254" t="e">
        <f>IF(AND('Mapa final'!#REF!="Media",'Mapa final'!#REF!="Leve"),CONCATENATE("R9C",'Mapa final'!#REF!),"")</f>
        <v>#REF!</v>
      </c>
      <c r="N34" s="254" t="e">
        <f>IF(AND('Mapa final'!#REF!="Media",'Mapa final'!#REF!="Leve"),CONCATENATE("R9C",'Mapa final'!#REF!),"")</f>
        <v>#REF!</v>
      </c>
      <c r="O34" s="255" t="e">
        <f>IF(AND('Mapa final'!#REF!="Media",'Mapa final'!#REF!="Leve"),CONCATENATE("R9C",'Mapa final'!#REF!),"")</f>
        <v>#REF!</v>
      </c>
      <c r="P34" s="257" t="e">
        <f>IF(AND('Mapa final'!#REF!="Media",'Mapa final'!#REF!="Menor"),CONCATENATE("R9C",'Mapa final'!#REF!),"")</f>
        <v>#REF!</v>
      </c>
      <c r="Q34" s="254" t="e">
        <f>IF(AND('Mapa final'!#REF!="Media",'Mapa final'!#REF!="Menor"),CONCATENATE("R9C",'Mapa final'!#REF!),"")</f>
        <v>#REF!</v>
      </c>
      <c r="R34" s="254" t="e">
        <f>IF(AND('Mapa final'!#REF!="Media",'Mapa final'!#REF!="Menor"),CONCATENATE("R9C",'Mapa final'!#REF!),"")</f>
        <v>#REF!</v>
      </c>
      <c r="S34" s="254" t="e">
        <f>IF(AND('Mapa final'!#REF!="Media",'Mapa final'!#REF!="Menor"),CONCATENATE("R9C",'Mapa final'!#REF!),"")</f>
        <v>#REF!</v>
      </c>
      <c r="T34" s="254" t="e">
        <f>IF(AND('Mapa final'!#REF!="Media",'Mapa final'!#REF!="Menor"),CONCATENATE("R9C",'Mapa final'!#REF!),"")</f>
        <v>#REF!</v>
      </c>
      <c r="U34" s="255" t="e">
        <f>IF(AND('Mapa final'!#REF!="Media",'Mapa final'!#REF!="Menor"),CONCATENATE("R9C",'Mapa final'!#REF!),"")</f>
        <v>#REF!</v>
      </c>
      <c r="V34" s="257" t="e">
        <f>IF(AND('Mapa final'!#REF!="Media",'Mapa final'!#REF!="Moderado"),CONCATENATE("R9C",'Mapa final'!#REF!),"")</f>
        <v>#REF!</v>
      </c>
      <c r="W34" s="254" t="e">
        <f>IF(AND('Mapa final'!#REF!="Media",'Mapa final'!#REF!="Moderado"),CONCATENATE("R9C",'Mapa final'!#REF!),"")</f>
        <v>#REF!</v>
      </c>
      <c r="X34" s="254" t="e">
        <f>IF(AND('Mapa final'!#REF!="Media",'Mapa final'!#REF!="Moderado"),CONCATENATE("R9C",'Mapa final'!#REF!),"")</f>
        <v>#REF!</v>
      </c>
      <c r="Y34" s="254" t="e">
        <f>IF(AND('Mapa final'!#REF!="Media",'Mapa final'!#REF!="Moderado"),CONCATENATE("R9C",'Mapa final'!#REF!),"")</f>
        <v>#REF!</v>
      </c>
      <c r="Z34" s="254" t="e">
        <f>IF(AND('Mapa final'!#REF!="Media",'Mapa final'!#REF!="Moderado"),CONCATENATE("R9C",'Mapa final'!#REF!),"")</f>
        <v>#REF!</v>
      </c>
      <c r="AA34" s="255" t="e">
        <f>IF(AND('Mapa final'!#REF!="Media",'Mapa final'!#REF!="Moderado"),CONCATENATE("R9C",'Mapa final'!#REF!),"")</f>
        <v>#REF!</v>
      </c>
      <c r="AB34" s="242" t="e">
        <f>IF(AND('Mapa final'!#REF!="Media",'Mapa final'!#REF!="Mayor"),CONCATENATE("R9C",'Mapa final'!#REF!),"")</f>
        <v>#REF!</v>
      </c>
      <c r="AC34" s="238" t="e">
        <f>IF(AND('Mapa final'!#REF!="Media",'Mapa final'!#REF!="Mayor"),CONCATENATE("R9C",'Mapa final'!#REF!),"")</f>
        <v>#REF!</v>
      </c>
      <c r="AD34" s="238" t="e">
        <f>IF(AND('Mapa final'!#REF!="Media",'Mapa final'!#REF!="Mayor"),CONCATENATE("R9C",'Mapa final'!#REF!),"")</f>
        <v>#REF!</v>
      </c>
      <c r="AE34" s="238" t="e">
        <f>IF(AND('Mapa final'!#REF!="Media",'Mapa final'!#REF!="Mayor"),CONCATENATE("R9C",'Mapa final'!#REF!),"")</f>
        <v>#REF!</v>
      </c>
      <c r="AF34" s="238" t="e">
        <f>IF(AND('Mapa final'!#REF!="Media",'Mapa final'!#REF!="Mayor"),CONCATENATE("R9C",'Mapa final'!#REF!),"")</f>
        <v>#REF!</v>
      </c>
      <c r="AG34" s="239" t="e">
        <f>IF(AND('Mapa final'!#REF!="Media",'Mapa final'!#REF!="Mayor"),CONCATENATE("R9C",'Mapa final'!#REF!),"")</f>
        <v>#REF!</v>
      </c>
      <c r="AH34" s="243" t="e">
        <f>IF(AND('Mapa final'!#REF!="Media",'Mapa final'!#REF!="Catastrófico"),CONCATENATE("R9C",'Mapa final'!#REF!),"")</f>
        <v>#REF!</v>
      </c>
      <c r="AI34" s="240" t="e">
        <f>IF(AND('Mapa final'!#REF!="Media",'Mapa final'!#REF!="Catastrófico"),CONCATENATE("R9C",'Mapa final'!#REF!),"")</f>
        <v>#REF!</v>
      </c>
      <c r="AJ34" s="240" t="e">
        <f>IF(AND('Mapa final'!#REF!="Media",'Mapa final'!#REF!="Catastrófico"),CONCATENATE("R9C",'Mapa final'!#REF!),"")</f>
        <v>#REF!</v>
      </c>
      <c r="AK34" s="240" t="e">
        <f>IF(AND('Mapa final'!#REF!="Media",'Mapa final'!#REF!="Catastrófico"),CONCATENATE("R9C",'Mapa final'!#REF!),"")</f>
        <v>#REF!</v>
      </c>
      <c r="AL34" s="240" t="e">
        <f>IF(AND('Mapa final'!#REF!="Media",'Mapa final'!#REF!="Catastrófico"),CONCATENATE("R9C",'Mapa final'!#REF!),"")</f>
        <v>#REF!</v>
      </c>
      <c r="AM34" s="241" t="e">
        <f>IF(AND('Mapa final'!#REF!="Media",'Mapa final'!#REF!="Catastrófico"),CONCATENATE("R9C",'Mapa final'!#REF!),"")</f>
        <v>#REF!</v>
      </c>
      <c r="AN34" s="230"/>
      <c r="AO34" s="457"/>
      <c r="AP34" s="364"/>
      <c r="AQ34" s="364"/>
      <c r="AR34" s="364"/>
      <c r="AS34" s="364"/>
      <c r="AT34" s="458"/>
      <c r="AU34" s="230"/>
      <c r="AV34" s="230"/>
      <c r="AW34" s="230"/>
      <c r="AX34" s="230"/>
      <c r="AY34" s="230"/>
      <c r="AZ34" s="230"/>
      <c r="BA34" s="230"/>
      <c r="BB34" s="230"/>
      <c r="BC34" s="230"/>
      <c r="BD34" s="230"/>
      <c r="BE34" s="230"/>
      <c r="BF34" s="230"/>
      <c r="BG34" s="230"/>
      <c r="BH34" s="230"/>
      <c r="BI34" s="230"/>
    </row>
    <row r="35" spans="1:61" ht="15.75" customHeight="1">
      <c r="A35" s="230"/>
      <c r="B35" s="477"/>
      <c r="C35" s="364"/>
      <c r="D35" s="473"/>
      <c r="E35" s="443"/>
      <c r="F35" s="469"/>
      <c r="G35" s="469"/>
      <c r="H35" s="469"/>
      <c r="I35" s="446"/>
      <c r="J35" s="258" t="e">
        <f>IF(AND('Mapa final'!#REF!="Media",'Mapa final'!#REF!="Leve"),CONCATENATE("R10C",'Mapa final'!#REF!),"")</f>
        <v>#REF!</v>
      </c>
      <c r="K35" s="259" t="e">
        <f>IF(AND('Mapa final'!#REF!="Media",'Mapa final'!#REF!="Leve"),CONCATENATE("R10C",'Mapa final'!#REF!),"")</f>
        <v>#REF!</v>
      </c>
      <c r="L35" s="259" t="e">
        <f>IF(AND('Mapa final'!#REF!="Media",'Mapa final'!#REF!="Leve"),CONCATENATE("R10C",'Mapa final'!#REF!),"")</f>
        <v>#REF!</v>
      </c>
      <c r="M35" s="259" t="e">
        <f>IF(AND('Mapa final'!#REF!="Media",'Mapa final'!#REF!="Leve"),CONCATENATE("R10C",'Mapa final'!#REF!),"")</f>
        <v>#REF!</v>
      </c>
      <c r="N35" s="259" t="e">
        <f>IF(AND('Mapa final'!#REF!="Media",'Mapa final'!#REF!="Leve"),CONCATENATE("R10C",'Mapa final'!#REF!),"")</f>
        <v>#REF!</v>
      </c>
      <c r="O35" s="260" t="e">
        <f>IF(AND('Mapa final'!#REF!="Media",'Mapa final'!#REF!="Leve"),CONCATENATE("R10C",'Mapa final'!#REF!),"")</f>
        <v>#REF!</v>
      </c>
      <c r="P35" s="258" t="e">
        <f>IF(AND('Mapa final'!#REF!="Media",'Mapa final'!#REF!="Menor"),CONCATENATE("R10C",'Mapa final'!#REF!),"")</f>
        <v>#REF!</v>
      </c>
      <c r="Q35" s="259" t="e">
        <f>IF(AND('Mapa final'!#REF!="Media",'Mapa final'!#REF!="Menor"),CONCATENATE("R10C",'Mapa final'!#REF!),"")</f>
        <v>#REF!</v>
      </c>
      <c r="R35" s="259" t="e">
        <f>IF(AND('Mapa final'!#REF!="Media",'Mapa final'!#REF!="Menor"),CONCATENATE("R10C",'Mapa final'!#REF!),"")</f>
        <v>#REF!</v>
      </c>
      <c r="S35" s="259" t="e">
        <f>IF(AND('Mapa final'!#REF!="Media",'Mapa final'!#REF!="Menor"),CONCATENATE("R10C",'Mapa final'!#REF!),"")</f>
        <v>#REF!</v>
      </c>
      <c r="T35" s="259" t="e">
        <f>IF(AND('Mapa final'!#REF!="Media",'Mapa final'!#REF!="Menor"),CONCATENATE("R10C",'Mapa final'!#REF!),"")</f>
        <v>#REF!</v>
      </c>
      <c r="U35" s="260" t="e">
        <f>IF(AND('Mapa final'!#REF!="Media",'Mapa final'!#REF!="Menor"),CONCATENATE("R10C",'Mapa final'!#REF!),"")</f>
        <v>#REF!</v>
      </c>
      <c r="V35" s="258" t="e">
        <f>IF(AND('Mapa final'!#REF!="Media",'Mapa final'!#REF!="Moderado"),CONCATENATE("R10C",'Mapa final'!#REF!),"")</f>
        <v>#REF!</v>
      </c>
      <c r="W35" s="259" t="e">
        <f>IF(AND('Mapa final'!#REF!="Media",'Mapa final'!#REF!="Moderado"),CONCATENATE("R10C",'Mapa final'!#REF!),"")</f>
        <v>#REF!</v>
      </c>
      <c r="X35" s="259" t="e">
        <f>IF(AND('Mapa final'!#REF!="Media",'Mapa final'!#REF!="Moderado"),CONCATENATE("R10C",'Mapa final'!#REF!),"")</f>
        <v>#REF!</v>
      </c>
      <c r="Y35" s="259" t="e">
        <f>IF(AND('Mapa final'!#REF!="Media",'Mapa final'!#REF!="Moderado"),CONCATENATE("R10C",'Mapa final'!#REF!),"")</f>
        <v>#REF!</v>
      </c>
      <c r="Z35" s="259" t="e">
        <f>IF(AND('Mapa final'!#REF!="Media",'Mapa final'!#REF!="Moderado"),CONCATENATE("R10C",'Mapa final'!#REF!),"")</f>
        <v>#REF!</v>
      </c>
      <c r="AA35" s="260" t="e">
        <f>IF(AND('Mapa final'!#REF!="Media",'Mapa final'!#REF!="Moderado"),CONCATENATE("R10C",'Mapa final'!#REF!),"")</f>
        <v>#REF!</v>
      </c>
      <c r="AB35" s="244" t="e">
        <f>IF(AND('Mapa final'!#REF!="Media",'Mapa final'!#REF!="Mayor"),CONCATENATE("R10C",'Mapa final'!#REF!),"")</f>
        <v>#REF!</v>
      </c>
      <c r="AC35" s="245" t="e">
        <f>IF(AND('Mapa final'!#REF!="Media",'Mapa final'!#REF!="Mayor"),CONCATENATE("R10C",'Mapa final'!#REF!),"")</f>
        <v>#REF!</v>
      </c>
      <c r="AD35" s="245" t="e">
        <f>IF(AND('Mapa final'!#REF!="Media",'Mapa final'!#REF!="Mayor"),CONCATENATE("R10C",'Mapa final'!#REF!),"")</f>
        <v>#REF!</v>
      </c>
      <c r="AE35" s="245" t="e">
        <f>IF(AND('Mapa final'!#REF!="Media",'Mapa final'!#REF!="Mayor"),CONCATENATE("R10C",'Mapa final'!#REF!),"")</f>
        <v>#REF!</v>
      </c>
      <c r="AF35" s="245" t="e">
        <f>IF(AND('Mapa final'!#REF!="Media",'Mapa final'!#REF!="Mayor"),CONCATENATE("R10C",'Mapa final'!#REF!),"")</f>
        <v>#REF!</v>
      </c>
      <c r="AG35" s="246" t="e">
        <f>IF(AND('Mapa final'!#REF!="Media",'Mapa final'!#REF!="Mayor"),CONCATENATE("R10C",'Mapa final'!#REF!),"")</f>
        <v>#REF!</v>
      </c>
      <c r="AH35" s="247" t="e">
        <f>IF(AND('Mapa final'!#REF!="Media",'Mapa final'!#REF!="Catastrófico"),CONCATENATE("R10C",'Mapa final'!#REF!),"")</f>
        <v>#REF!</v>
      </c>
      <c r="AI35" s="248" t="e">
        <f>IF(AND('Mapa final'!#REF!="Media",'Mapa final'!#REF!="Catastrófico"),CONCATENATE("R10C",'Mapa final'!#REF!),"")</f>
        <v>#REF!</v>
      </c>
      <c r="AJ35" s="248" t="e">
        <f>IF(AND('Mapa final'!#REF!="Media",'Mapa final'!#REF!="Catastrófico"),CONCATENATE("R10C",'Mapa final'!#REF!),"")</f>
        <v>#REF!</v>
      </c>
      <c r="AK35" s="248" t="e">
        <f>IF(AND('Mapa final'!#REF!="Media",'Mapa final'!#REF!="Catastrófico"),CONCATENATE("R10C",'Mapa final'!#REF!),"")</f>
        <v>#REF!</v>
      </c>
      <c r="AL35" s="248" t="e">
        <f>IF(AND('Mapa final'!#REF!="Media",'Mapa final'!#REF!="Catastrófico"),CONCATENATE("R10C",'Mapa final'!#REF!),"")</f>
        <v>#REF!</v>
      </c>
      <c r="AM35" s="249" t="e">
        <f>IF(AND('Mapa final'!#REF!="Media",'Mapa final'!#REF!="Catastrófico"),CONCATENATE("R10C",'Mapa final'!#REF!),"")</f>
        <v>#REF!</v>
      </c>
      <c r="AN35" s="230"/>
      <c r="AO35" s="459"/>
      <c r="AP35" s="460"/>
      <c r="AQ35" s="460"/>
      <c r="AR35" s="460"/>
      <c r="AS35" s="460"/>
      <c r="AT35" s="461"/>
      <c r="AU35" s="230"/>
      <c r="AV35" s="230"/>
      <c r="AW35" s="230"/>
      <c r="AX35" s="230"/>
      <c r="AY35" s="230"/>
      <c r="AZ35" s="230"/>
      <c r="BA35" s="230"/>
      <c r="BB35" s="230"/>
      <c r="BC35" s="230"/>
      <c r="BD35" s="230"/>
      <c r="BE35" s="230"/>
      <c r="BF35" s="230"/>
      <c r="BG35" s="230"/>
      <c r="BH35" s="230"/>
      <c r="BI35" s="230"/>
    </row>
    <row r="36" spans="1:61" ht="15" customHeight="1">
      <c r="A36" s="230"/>
      <c r="B36" s="477"/>
      <c r="C36" s="364"/>
      <c r="D36" s="473"/>
      <c r="E36" s="485" t="s">
        <v>189</v>
      </c>
      <c r="F36" s="467"/>
      <c r="G36" s="467"/>
      <c r="H36" s="467"/>
      <c r="I36" s="467"/>
      <c r="J36" s="261" t="str">
        <f>IF(AND('Mapa final'!$AE$25="Baja",'Mapa final'!$AG$25="Leve"),CONCATENATE("R1C",'Mapa final'!$U$25),"")</f>
        <v/>
      </c>
      <c r="K36" s="262" t="str">
        <f>IF(AND('Mapa final'!$AE$26="Baja",'Mapa final'!$AG$26="Leve"),CONCATENATE("R1C",'Mapa final'!$U$26),"")</f>
        <v/>
      </c>
      <c r="L36" s="262" t="str">
        <f>IF(AND('Mapa final'!$AE$27="Baja",'Mapa final'!$AG$27="Leve"),CONCATENATE("R1C",'Mapa final'!$U$27),"")</f>
        <v/>
      </c>
      <c r="M36" s="262" t="str">
        <f ca="1">IF(AND('Mapa final'!$AE$28="Baja",'Mapa final'!$AG$28="Leve"),CONCATENATE("R1C",'Mapa final'!$U$28),"")</f>
        <v/>
      </c>
      <c r="N36" s="262" t="e">
        <f t="shared" ref="N36:O36" si="105">IF(AND(#REF!="Baja",#REF!="Leve"),CONCATENATE("R1C",#REF!),"")</f>
        <v>#REF!</v>
      </c>
      <c r="O36" s="263" t="e">
        <f t="shared" si="105"/>
        <v>#REF!</v>
      </c>
      <c r="P36" s="250" t="str">
        <f>IF(AND('Mapa final'!$AE$25="Baja",'Mapa final'!$AG$25="Menor"),CONCATENATE("R1C",'Mapa final'!$U$25),"")</f>
        <v/>
      </c>
      <c r="Q36" s="251" t="str">
        <f>IF(AND('Mapa final'!$AE$26="Baja",'Mapa final'!$AG$26="Menor"),CONCATENATE("R1C",'Mapa final'!$U$26),"")</f>
        <v/>
      </c>
      <c r="R36" s="251" t="str">
        <f>IF(AND('Mapa final'!$AE$27="Baja",'Mapa final'!$AG$27="Menor"),CONCATENATE("R1C",'Mapa final'!$U$27),"")</f>
        <v/>
      </c>
      <c r="S36" s="251" t="str">
        <f ca="1">IF(AND('Mapa final'!$AE$28="Baja",'Mapa final'!$AG$28="Menor"),CONCATENATE("R1C",'Mapa final'!$U$28),"")</f>
        <v/>
      </c>
      <c r="T36" s="251" t="e">
        <f t="shared" ref="T36:U36" si="106">IF(AND(#REF!="Baja",#REF!="Menor"),CONCATENATE("R1C",#REF!),"")</f>
        <v>#REF!</v>
      </c>
      <c r="U36" s="252" t="e">
        <f t="shared" si="106"/>
        <v>#REF!</v>
      </c>
      <c r="V36" s="250" t="str">
        <f>IF(AND('Mapa final'!$AE$25="Baja",'Mapa final'!$AG$25="Moderado"),CONCATENATE("R1C",'Mapa final'!$U$25),"")</f>
        <v/>
      </c>
      <c r="W36" s="251" t="str">
        <f>IF(AND('Mapa final'!$AE$26="Baja",'Mapa final'!$AG$26="Moderado"),CONCATENATE("R1C",'Mapa final'!$U$26),"")</f>
        <v/>
      </c>
      <c r="X36" s="251" t="str">
        <f>IF(AND('Mapa final'!$AE$27="Baja",'Mapa final'!$AG$27="Moderado"),CONCATENATE("R1C",'Mapa final'!$U$27),"")</f>
        <v/>
      </c>
      <c r="Y36" s="251" t="str">
        <f ca="1">IF(AND('Mapa final'!$AE$28="Baja",'Mapa final'!$AG$28="Moderado"),CONCATENATE("R1C",'Mapa final'!$U$28),"")</f>
        <v/>
      </c>
      <c r="Z36" s="251" t="e">
        <f t="shared" ref="Z36:AA36" si="107">IF(AND(#REF!="Baja",#REF!="Moderado"),CONCATENATE("R1C",#REF!),"")</f>
        <v>#REF!</v>
      </c>
      <c r="AA36" s="252" t="e">
        <f t="shared" si="107"/>
        <v>#REF!</v>
      </c>
      <c r="AB36" s="232" t="str">
        <f>IF(AND('Mapa final'!$AE$25="Baja",'Mapa final'!$AG$25="Mayor"),CONCATENATE("R1C",'Mapa final'!$U$25),"")</f>
        <v/>
      </c>
      <c r="AC36" s="233" t="str">
        <f>IF(AND('Mapa final'!$AE$26="Baja",'Mapa final'!$AG$26="Mayor"),CONCATENATE("R1C",'Mapa final'!$U$26),"")</f>
        <v/>
      </c>
      <c r="AD36" s="233" t="str">
        <f>IF(AND('Mapa final'!$AE$27="Baja",'Mapa final'!$AG$27="Mayor"),CONCATENATE("R1C",'Mapa final'!$U$27),"")</f>
        <v/>
      </c>
      <c r="AE36" s="233" t="str">
        <f ca="1">IF(AND('Mapa final'!$AE$28="Baja",'Mapa final'!$AG$28="Mayor"),CONCATENATE("R1C",'Mapa final'!$U$28),"")</f>
        <v/>
      </c>
      <c r="AF36" s="233" t="e">
        <f t="shared" ref="AF36:AG36" si="108">IF(AND(#REF!="Baja",#REF!="Mayor"),CONCATENATE("R1C",#REF!),"")</f>
        <v>#REF!</v>
      </c>
      <c r="AG36" s="234" t="e">
        <f t="shared" si="108"/>
        <v>#REF!</v>
      </c>
      <c r="AH36" s="235" t="str">
        <f>IF(AND('Mapa final'!$AE$25="Baja",'Mapa final'!$AG$25="Catastrófico"),CONCATENATE("R1C",'Mapa final'!$U$25),"")</f>
        <v/>
      </c>
      <c r="AI36" s="236" t="str">
        <f>IF(AND('Mapa final'!$AE$26="Baja",'Mapa final'!$AG$26="Catastrófico"),CONCATENATE("R1C",'Mapa final'!$U$26),"")</f>
        <v/>
      </c>
      <c r="AJ36" s="236" t="str">
        <f>IF(AND('Mapa final'!$AE$27="Baja",'Mapa final'!$AG$27="Catastrófico"),CONCATENATE("R1C",'Mapa final'!$U$27),"")</f>
        <v/>
      </c>
      <c r="AK36" s="236" t="str">
        <f ca="1">IF(AND('Mapa final'!$AE$28="Baja",'Mapa final'!$AG$28="Catastrófico"),CONCATENATE("R1C",'Mapa final'!$U$28),"")</f>
        <v/>
      </c>
      <c r="AL36" s="236" t="e">
        <f t="shared" ref="AL36:AM36" si="109">IF(AND(#REF!="Baja",#REF!="Catastrófico"),CONCATENATE("R1C",#REF!),"")</f>
        <v>#REF!</v>
      </c>
      <c r="AM36" s="237" t="e">
        <f t="shared" si="109"/>
        <v>#REF!</v>
      </c>
      <c r="AN36" s="230"/>
      <c r="AO36" s="484" t="s">
        <v>191</v>
      </c>
      <c r="AP36" s="455"/>
      <c r="AQ36" s="455"/>
      <c r="AR36" s="455"/>
      <c r="AS36" s="455"/>
      <c r="AT36" s="456"/>
      <c r="AU36" s="230"/>
      <c r="AV36" s="230"/>
      <c r="AW36" s="230"/>
      <c r="AX36" s="230"/>
      <c r="AY36" s="230"/>
      <c r="AZ36" s="230"/>
      <c r="BA36" s="230"/>
      <c r="BB36" s="230"/>
      <c r="BC36" s="230"/>
      <c r="BD36" s="230"/>
      <c r="BE36" s="230"/>
      <c r="BF36" s="230"/>
      <c r="BG36" s="230"/>
      <c r="BH36" s="230"/>
      <c r="BI36" s="230"/>
    </row>
    <row r="37" spans="1:61" ht="15" customHeight="1">
      <c r="A37" s="230"/>
      <c r="B37" s="477"/>
      <c r="C37" s="364"/>
      <c r="D37" s="473"/>
      <c r="E37" s="468"/>
      <c r="F37" s="364"/>
      <c r="G37" s="364"/>
      <c r="H37" s="364"/>
      <c r="I37" s="364"/>
      <c r="J37" s="264" t="e">
        <f t="shared" ref="J37:N37" si="110">IF(AND(#REF!="Baja",#REF!="Leve"),CONCATENATE("R2C",#REF!),"")</f>
        <v>#REF!</v>
      </c>
      <c r="K37" s="265" t="e">
        <f t="shared" si="110"/>
        <v>#REF!</v>
      </c>
      <c r="L37" s="265" t="e">
        <f t="shared" si="110"/>
        <v>#REF!</v>
      </c>
      <c r="M37" s="265" t="e">
        <f t="shared" si="110"/>
        <v>#REF!</v>
      </c>
      <c r="N37" s="265" t="e">
        <f t="shared" si="110"/>
        <v>#REF!</v>
      </c>
      <c r="O37" s="266" t="e">
        <f>IF(AND('Mapa final'!#REF!="Baja",'Mapa final'!#REF!="Leve"),CONCATENATE("R2C",'Mapa final'!#REF!),"")</f>
        <v>#REF!</v>
      </c>
      <c r="P37" s="254" t="e">
        <f t="shared" ref="P37:T37" si="111">IF(AND(#REF!="Baja",#REF!="Menor"),CONCATENATE("R2C",#REF!),"")</f>
        <v>#REF!</v>
      </c>
      <c r="Q37" s="254" t="e">
        <f t="shared" si="111"/>
        <v>#REF!</v>
      </c>
      <c r="R37" s="254" t="e">
        <f t="shared" si="111"/>
        <v>#REF!</v>
      </c>
      <c r="S37" s="254" t="e">
        <f t="shared" si="111"/>
        <v>#REF!</v>
      </c>
      <c r="T37" s="254" t="e">
        <f t="shared" si="111"/>
        <v>#REF!</v>
      </c>
      <c r="U37" s="255" t="e">
        <f>IF(AND('Mapa final'!#REF!="Baja",'Mapa final'!#REF!="Menor"),CONCATENATE("R2C",'Mapa final'!#REF!),"")</f>
        <v>#REF!</v>
      </c>
      <c r="V37" s="254" t="e">
        <f t="shared" ref="V37:Z37" si="112">IF(AND(#REF!="Baja",#REF!="Moderado"),CONCATENATE("R2C",#REF!),"")</f>
        <v>#REF!</v>
      </c>
      <c r="W37" s="254" t="e">
        <f t="shared" si="112"/>
        <v>#REF!</v>
      </c>
      <c r="X37" s="254" t="e">
        <f t="shared" si="112"/>
        <v>#REF!</v>
      </c>
      <c r="Y37" s="254" t="e">
        <f t="shared" si="112"/>
        <v>#REF!</v>
      </c>
      <c r="Z37" s="254" t="e">
        <f t="shared" si="112"/>
        <v>#REF!</v>
      </c>
      <c r="AA37" s="255" t="e">
        <f>IF(AND('Mapa final'!#REF!="Baja",'Mapa final'!#REF!="Moderado"),CONCATENATE("R2C",'Mapa final'!#REF!),"")</f>
        <v>#REF!</v>
      </c>
      <c r="AB37" s="238" t="e">
        <f t="shared" ref="AB37:AF37" si="113">IF(AND(#REF!="Baja",#REF!="Mayor"),CONCATENATE("R2C",#REF!),"")</f>
        <v>#REF!</v>
      </c>
      <c r="AC37" s="238" t="e">
        <f t="shared" si="113"/>
        <v>#REF!</v>
      </c>
      <c r="AD37" s="238" t="e">
        <f t="shared" si="113"/>
        <v>#REF!</v>
      </c>
      <c r="AE37" s="238" t="e">
        <f t="shared" si="113"/>
        <v>#REF!</v>
      </c>
      <c r="AF37" s="238" t="e">
        <f t="shared" si="113"/>
        <v>#REF!</v>
      </c>
      <c r="AG37" s="239" t="e">
        <f>IF(AND('Mapa final'!#REF!="Baja",'Mapa final'!#REF!="Mayor"),CONCATENATE("R2C",'Mapa final'!#REF!),"")</f>
        <v>#REF!</v>
      </c>
      <c r="AH37" s="240" t="e">
        <f t="shared" ref="AH37:AL37" si="114">IF(AND(#REF!="Baja",#REF!="Catastrófico"),CONCATENATE("R2C",#REF!),"")</f>
        <v>#REF!</v>
      </c>
      <c r="AI37" s="240" t="e">
        <f t="shared" si="114"/>
        <v>#REF!</v>
      </c>
      <c r="AJ37" s="240" t="e">
        <f t="shared" si="114"/>
        <v>#REF!</v>
      </c>
      <c r="AK37" s="240" t="e">
        <f t="shared" si="114"/>
        <v>#REF!</v>
      </c>
      <c r="AL37" s="240" t="e">
        <f t="shared" si="114"/>
        <v>#REF!</v>
      </c>
      <c r="AM37" s="241" t="e">
        <f>IF(AND('Mapa final'!#REF!="Baja",'Mapa final'!#REF!="Catastrófico"),CONCATENATE("R2C",'Mapa final'!#REF!),"")</f>
        <v>#REF!</v>
      </c>
      <c r="AN37" s="230"/>
      <c r="AO37" s="457"/>
      <c r="AP37" s="364"/>
      <c r="AQ37" s="364"/>
      <c r="AR37" s="364"/>
      <c r="AS37" s="364"/>
      <c r="AT37" s="458"/>
      <c r="AU37" s="230"/>
      <c r="AV37" s="230"/>
      <c r="AW37" s="230"/>
      <c r="AX37" s="230"/>
      <c r="AY37" s="230"/>
      <c r="AZ37" s="230"/>
      <c r="BA37" s="230"/>
      <c r="BB37" s="230"/>
      <c r="BC37" s="230"/>
      <c r="BD37" s="230"/>
      <c r="BE37" s="230"/>
      <c r="BF37" s="230"/>
      <c r="BG37" s="230"/>
      <c r="BH37" s="230"/>
      <c r="BI37" s="230"/>
    </row>
    <row r="38" spans="1:61" ht="15" customHeight="1">
      <c r="A38" s="230"/>
      <c r="B38" s="477"/>
      <c r="C38" s="364"/>
      <c r="D38" s="473"/>
      <c r="E38" s="468"/>
      <c r="F38" s="364"/>
      <c r="G38" s="364"/>
      <c r="H38" s="364"/>
      <c r="I38" s="364"/>
      <c r="J38" s="267" t="e">
        <f>IF(AND('Mapa final'!#REF!="Baja",'Mapa final'!#REF!="Leve"),CONCATENATE("R3C",'Mapa final'!#REF!),"")</f>
        <v>#REF!</v>
      </c>
      <c r="K38" s="265" t="str">
        <f ca="1">IF(AND('Mapa final'!$AE$32="Baja",'Mapa final'!$AG$32="Leve"),CONCATENATE("R3C",'Mapa final'!$U$32),"")</f>
        <v/>
      </c>
      <c r="L38" s="265" t="str">
        <f ca="1">IF(AND('Mapa final'!$AE$33="Baja",'Mapa final'!$AG$33="Leve"),CONCATENATE("R3C",'Mapa final'!$U$33),"")</f>
        <v/>
      </c>
      <c r="M38" s="265" t="e">
        <f t="shared" ref="M38:O38" si="115">IF(AND(#REF!="Baja",#REF!="Leve"),CONCATENATE("R3C",#REF!),"")</f>
        <v>#REF!</v>
      </c>
      <c r="N38" s="265" t="e">
        <f t="shared" si="115"/>
        <v>#REF!</v>
      </c>
      <c r="O38" s="266" t="e">
        <f t="shared" si="115"/>
        <v>#REF!</v>
      </c>
      <c r="P38" s="257" t="e">
        <f>IF(AND('Mapa final'!#REF!="Baja",'Mapa final'!#REF!="Menor"),CONCATENATE("R3C",'Mapa final'!#REF!),"")</f>
        <v>#REF!</v>
      </c>
      <c r="Q38" s="254" t="str">
        <f ca="1">IF(AND('Mapa final'!$AE$32="Baja",'Mapa final'!$AG$32="Menor"),CONCATENATE("R3C",'Mapa final'!$U$32),"")</f>
        <v/>
      </c>
      <c r="R38" s="254" t="str">
        <f ca="1">IF(AND('Mapa final'!$AE$33="Baja",'Mapa final'!$AG$33="Menor"),CONCATENATE("R3C",'Mapa final'!$U$33),"")</f>
        <v/>
      </c>
      <c r="S38" s="254" t="e">
        <f t="shared" ref="S38:U38" si="116">IF(AND(#REF!="Baja",#REF!="Menor"),CONCATENATE("R3C",#REF!),"")</f>
        <v>#REF!</v>
      </c>
      <c r="T38" s="254" t="e">
        <f t="shared" si="116"/>
        <v>#REF!</v>
      </c>
      <c r="U38" s="255" t="e">
        <f t="shared" si="116"/>
        <v>#REF!</v>
      </c>
      <c r="V38" s="257" t="e">
        <f>IF(AND('Mapa final'!#REF!="Baja",'Mapa final'!#REF!="Moderado"),CONCATENATE("R3C",'Mapa final'!#REF!),"")</f>
        <v>#REF!</v>
      </c>
      <c r="W38" s="254" t="str">
        <f ca="1">IF(AND('Mapa final'!$AE$32="Baja",'Mapa final'!$AG$32="Moderado"),CONCATENATE("R3C",'Mapa final'!$U$32),"")</f>
        <v/>
      </c>
      <c r="X38" s="254" t="str">
        <f ca="1">IF(AND('Mapa final'!$AE$33="Baja",'Mapa final'!$AG$33="Moderado"),CONCATENATE("R3C",'Mapa final'!$U$33),"")</f>
        <v/>
      </c>
      <c r="Y38" s="254" t="e">
        <f t="shared" ref="Y38:AA38" si="117">IF(AND(#REF!="Baja",#REF!="Moderado"),CONCATENATE("R3C",#REF!),"")</f>
        <v>#REF!</v>
      </c>
      <c r="Z38" s="254" t="e">
        <f t="shared" si="117"/>
        <v>#REF!</v>
      </c>
      <c r="AA38" s="255" t="e">
        <f t="shared" si="117"/>
        <v>#REF!</v>
      </c>
      <c r="AB38" s="242" t="e">
        <f>IF(AND('Mapa final'!#REF!="Baja",'Mapa final'!#REF!="Mayor"),CONCATENATE("R3C",'Mapa final'!#REF!),"")</f>
        <v>#REF!</v>
      </c>
      <c r="AC38" s="238" t="str">
        <f ca="1">IF(AND('Mapa final'!$AE$32="Baja",'Mapa final'!$AG$32="Mayor"),CONCATENATE("R3C",'Mapa final'!$U$32),"")</f>
        <v/>
      </c>
      <c r="AD38" s="238" t="str">
        <f ca="1">IF(AND('Mapa final'!$AE$33="Baja",'Mapa final'!$AG$33="Mayor"),CONCATENATE("R3C",'Mapa final'!$U$33),"")</f>
        <v/>
      </c>
      <c r="AE38" s="238" t="e">
        <f t="shared" ref="AE38:AG38" si="118">IF(AND(#REF!="Baja",#REF!="Mayor"),CONCATENATE("R3C",#REF!),"")</f>
        <v>#REF!</v>
      </c>
      <c r="AF38" s="238" t="e">
        <f t="shared" si="118"/>
        <v>#REF!</v>
      </c>
      <c r="AG38" s="239" t="e">
        <f t="shared" si="118"/>
        <v>#REF!</v>
      </c>
      <c r="AH38" s="243" t="e">
        <f>IF(AND('Mapa final'!#REF!="Baja",'Mapa final'!#REF!="Catastrófico"),CONCATENATE("R3C",'Mapa final'!#REF!),"")</f>
        <v>#REF!</v>
      </c>
      <c r="AI38" s="240" t="str">
        <f ca="1">IF(AND('Mapa final'!$AE$32="Baja",'Mapa final'!$AG$32="Catastrófico"),CONCATENATE("R3C",'Mapa final'!$U$32),"")</f>
        <v/>
      </c>
      <c r="AJ38" s="240" t="str">
        <f ca="1">IF(AND('Mapa final'!$AE$33="Baja",'Mapa final'!$AG$33="Catastrófico"),CONCATENATE("R3C",'Mapa final'!$U$33),"")</f>
        <v/>
      </c>
      <c r="AK38" s="240" t="e">
        <f t="shared" ref="AK38:AM38" si="119">IF(AND(#REF!="Baja",#REF!="Catastrófico"),CONCATENATE("R3C",#REF!),"")</f>
        <v>#REF!</v>
      </c>
      <c r="AL38" s="240" t="e">
        <f t="shared" si="119"/>
        <v>#REF!</v>
      </c>
      <c r="AM38" s="241" t="e">
        <f t="shared" si="119"/>
        <v>#REF!</v>
      </c>
      <c r="AN38" s="230"/>
      <c r="AO38" s="457"/>
      <c r="AP38" s="364"/>
      <c r="AQ38" s="364"/>
      <c r="AR38" s="364"/>
      <c r="AS38" s="364"/>
      <c r="AT38" s="458"/>
      <c r="AU38" s="230"/>
      <c r="AV38" s="230"/>
      <c r="AW38" s="230"/>
      <c r="AX38" s="230"/>
      <c r="AY38" s="230"/>
      <c r="AZ38" s="230"/>
      <c r="BA38" s="230"/>
      <c r="BB38" s="230"/>
      <c r="BC38" s="230"/>
      <c r="BD38" s="230"/>
      <c r="BE38" s="230"/>
      <c r="BF38" s="230"/>
      <c r="BG38" s="230"/>
      <c r="BH38" s="230"/>
      <c r="BI38" s="230"/>
    </row>
    <row r="39" spans="1:61" ht="15" customHeight="1">
      <c r="A39" s="230"/>
      <c r="B39" s="477"/>
      <c r="C39" s="364"/>
      <c r="D39" s="473"/>
      <c r="E39" s="468"/>
      <c r="F39" s="364"/>
      <c r="G39" s="364"/>
      <c r="H39" s="364"/>
      <c r="I39" s="364"/>
      <c r="J39" s="267" t="e">
        <f t="shared" ref="J39:N39" si="120">IF(AND(#REF!="Baja",#REF!="Leve"),CONCATENATE("R4C",#REF!),"")</f>
        <v>#REF!</v>
      </c>
      <c r="K39" s="265" t="e">
        <f t="shared" si="120"/>
        <v>#REF!</v>
      </c>
      <c r="L39" s="265" t="e">
        <f t="shared" si="120"/>
        <v>#REF!</v>
      </c>
      <c r="M39" s="265" t="e">
        <f t="shared" si="120"/>
        <v>#REF!</v>
      </c>
      <c r="N39" s="265" t="e">
        <f t="shared" si="120"/>
        <v>#REF!</v>
      </c>
      <c r="O39" s="266" t="str">
        <f ca="1">IF(AND('Mapa final'!$AE$36="Baja",'Mapa final'!$AG$36="Leve"),CONCATENATE("R4C",'Mapa final'!$U$36),"")</f>
        <v/>
      </c>
      <c r="P39" s="257" t="e">
        <f t="shared" ref="P39:T39" si="121">IF(AND(#REF!="Baja",#REF!="Menor"),CONCATENATE("R4C",#REF!),"")</f>
        <v>#REF!</v>
      </c>
      <c r="Q39" s="254" t="e">
        <f t="shared" si="121"/>
        <v>#REF!</v>
      </c>
      <c r="R39" s="254" t="e">
        <f t="shared" si="121"/>
        <v>#REF!</v>
      </c>
      <c r="S39" s="254" t="e">
        <f t="shared" si="121"/>
        <v>#REF!</v>
      </c>
      <c r="T39" s="254" t="e">
        <f t="shared" si="121"/>
        <v>#REF!</v>
      </c>
      <c r="U39" s="255" t="str">
        <f ca="1">IF(AND('Mapa final'!$AE$36="Baja",'Mapa final'!$AG$36="Menor"),CONCATENATE("R4C",'Mapa final'!$U$36),"")</f>
        <v/>
      </c>
      <c r="V39" s="257" t="e">
        <f t="shared" ref="V39:Z39" si="122">IF(AND(#REF!="Baja",#REF!="Moderado"),CONCATENATE("R4C",#REF!),"")</f>
        <v>#REF!</v>
      </c>
      <c r="W39" s="254" t="e">
        <f t="shared" si="122"/>
        <v>#REF!</v>
      </c>
      <c r="X39" s="254" t="e">
        <f t="shared" si="122"/>
        <v>#REF!</v>
      </c>
      <c r="Y39" s="254" t="e">
        <f t="shared" si="122"/>
        <v>#REF!</v>
      </c>
      <c r="Z39" s="254" t="e">
        <f t="shared" si="122"/>
        <v>#REF!</v>
      </c>
      <c r="AA39" s="255" t="str">
        <f ca="1">IF(AND('Mapa final'!$AE$36="Baja",'Mapa final'!$AG$36="Moderado"),CONCATENATE("R4C",'Mapa final'!$U$36),"")</f>
        <v>R4C1</v>
      </c>
      <c r="AB39" s="242" t="e">
        <f t="shared" ref="AB39:AF39" si="123">IF(AND(#REF!="Baja",#REF!="Mayor"),CONCATENATE("R4C",#REF!),"")</f>
        <v>#REF!</v>
      </c>
      <c r="AC39" s="238" t="e">
        <f t="shared" si="123"/>
        <v>#REF!</v>
      </c>
      <c r="AD39" s="238" t="e">
        <f t="shared" si="123"/>
        <v>#REF!</v>
      </c>
      <c r="AE39" s="238" t="e">
        <f t="shared" si="123"/>
        <v>#REF!</v>
      </c>
      <c r="AF39" s="238" t="e">
        <f t="shared" si="123"/>
        <v>#REF!</v>
      </c>
      <c r="AG39" s="239" t="str">
        <f ca="1">IF(AND('Mapa final'!$AE$36="Baja",'Mapa final'!$AG$36="Mayor"),CONCATENATE("R4C",'Mapa final'!$U$36),"")</f>
        <v/>
      </c>
      <c r="AH39" s="243" t="e">
        <f t="shared" ref="AH39:AL39" si="124">IF(AND(#REF!="Baja",#REF!="Catastrófico"),CONCATENATE("R4C",#REF!),"")</f>
        <v>#REF!</v>
      </c>
      <c r="AI39" s="240" t="e">
        <f t="shared" si="124"/>
        <v>#REF!</v>
      </c>
      <c r="AJ39" s="240" t="e">
        <f t="shared" si="124"/>
        <v>#REF!</v>
      </c>
      <c r="AK39" s="240" t="e">
        <f t="shared" si="124"/>
        <v>#REF!</v>
      </c>
      <c r="AL39" s="240" t="e">
        <f t="shared" si="124"/>
        <v>#REF!</v>
      </c>
      <c r="AM39" s="241" t="str">
        <f ca="1">IF(AND('Mapa final'!$AE$36="Baja",'Mapa final'!$AG$36="Catastrófico"),CONCATENATE("R4C",'Mapa final'!$U$36),"")</f>
        <v/>
      </c>
      <c r="AN39" s="230"/>
      <c r="AO39" s="457"/>
      <c r="AP39" s="364"/>
      <c r="AQ39" s="364"/>
      <c r="AR39" s="364"/>
      <c r="AS39" s="364"/>
      <c r="AT39" s="458"/>
      <c r="AU39" s="230"/>
      <c r="AV39" s="230"/>
      <c r="AW39" s="230"/>
      <c r="AX39" s="230"/>
      <c r="AY39" s="230"/>
      <c r="AZ39" s="230"/>
      <c r="BA39" s="230"/>
      <c r="BB39" s="230"/>
      <c r="BC39" s="230"/>
      <c r="BD39" s="230"/>
      <c r="BE39" s="230"/>
      <c r="BF39" s="230"/>
      <c r="BG39" s="230"/>
      <c r="BH39" s="230"/>
      <c r="BI39" s="230"/>
    </row>
    <row r="40" spans="1:61" ht="15" customHeight="1">
      <c r="A40" s="230"/>
      <c r="B40" s="477"/>
      <c r="C40" s="364"/>
      <c r="D40" s="473"/>
      <c r="E40" s="468"/>
      <c r="F40" s="364"/>
      <c r="G40" s="364"/>
      <c r="H40" s="364"/>
      <c r="I40" s="364"/>
      <c r="J40" s="267" t="e">
        <f t="shared" ref="J40:N40" si="125">IF(AND(#REF!="Baja",#REF!="Leve"),CONCATENATE("R5C",#REF!),"")</f>
        <v>#REF!</v>
      </c>
      <c r="K40" s="265" t="e">
        <f t="shared" si="125"/>
        <v>#REF!</v>
      </c>
      <c r="L40" s="265" t="e">
        <f t="shared" si="125"/>
        <v>#REF!</v>
      </c>
      <c r="M40" s="265" t="e">
        <f t="shared" si="125"/>
        <v>#REF!</v>
      </c>
      <c r="N40" s="265" t="e">
        <f t="shared" si="125"/>
        <v>#REF!</v>
      </c>
      <c r="O40" s="266" t="e">
        <f>IF(AND('Mapa final'!#REF!="Baja",'Mapa final'!#REF!="Leve"),CONCATENATE("R5C",'Mapa final'!#REF!),"")</f>
        <v>#REF!</v>
      </c>
      <c r="P40" s="257" t="e">
        <f t="shared" ref="P40:T40" si="126">IF(AND(#REF!="Baja",#REF!="Menor"),CONCATENATE("R5C",#REF!),"")</f>
        <v>#REF!</v>
      </c>
      <c r="Q40" s="254" t="e">
        <f t="shared" si="126"/>
        <v>#REF!</v>
      </c>
      <c r="R40" s="254" t="e">
        <f t="shared" si="126"/>
        <v>#REF!</v>
      </c>
      <c r="S40" s="254" t="e">
        <f t="shared" si="126"/>
        <v>#REF!</v>
      </c>
      <c r="T40" s="254" t="e">
        <f t="shared" si="126"/>
        <v>#REF!</v>
      </c>
      <c r="U40" s="255" t="e">
        <f>IF(AND('Mapa final'!#REF!="Baja",'Mapa final'!#REF!="Menor"),CONCATENATE("R5C",'Mapa final'!#REF!),"")</f>
        <v>#REF!</v>
      </c>
      <c r="V40" s="257" t="e">
        <f t="shared" ref="V40:Z40" si="127">IF(AND(#REF!="Baja",#REF!="Moderado"),CONCATENATE("R5C",#REF!),"")</f>
        <v>#REF!</v>
      </c>
      <c r="W40" s="254" t="e">
        <f t="shared" si="127"/>
        <v>#REF!</v>
      </c>
      <c r="X40" s="254" t="e">
        <f t="shared" si="127"/>
        <v>#REF!</v>
      </c>
      <c r="Y40" s="254" t="e">
        <f t="shared" si="127"/>
        <v>#REF!</v>
      </c>
      <c r="Z40" s="254" t="e">
        <f t="shared" si="127"/>
        <v>#REF!</v>
      </c>
      <c r="AA40" s="255" t="e">
        <f>IF(AND('Mapa final'!#REF!="Baja",'Mapa final'!#REF!="Moderado"),CONCATENATE("R5C",'Mapa final'!#REF!),"")</f>
        <v>#REF!</v>
      </c>
      <c r="AB40" s="242" t="e">
        <f t="shared" ref="AB40:AF40" si="128">IF(AND(#REF!="Baja",#REF!="Mayor"),CONCATENATE("R5C",#REF!),"")</f>
        <v>#REF!</v>
      </c>
      <c r="AC40" s="238" t="e">
        <f t="shared" si="128"/>
        <v>#REF!</v>
      </c>
      <c r="AD40" s="238" t="e">
        <f t="shared" si="128"/>
        <v>#REF!</v>
      </c>
      <c r="AE40" s="238" t="e">
        <f t="shared" si="128"/>
        <v>#REF!</v>
      </c>
      <c r="AF40" s="238" t="e">
        <f t="shared" si="128"/>
        <v>#REF!</v>
      </c>
      <c r="AG40" s="239" t="e">
        <f>IF(AND('Mapa final'!#REF!="Baja",'Mapa final'!#REF!="Mayor"),CONCATENATE("R5C",'Mapa final'!#REF!),"")</f>
        <v>#REF!</v>
      </c>
      <c r="AH40" s="243" t="e">
        <f t="shared" ref="AH40:AL40" si="129">IF(AND(#REF!="Baja",#REF!="Catastrófico"),CONCATENATE("R5C",#REF!),"")</f>
        <v>#REF!</v>
      </c>
      <c r="AI40" s="240" t="e">
        <f t="shared" si="129"/>
        <v>#REF!</v>
      </c>
      <c r="AJ40" s="240" t="e">
        <f t="shared" si="129"/>
        <v>#REF!</v>
      </c>
      <c r="AK40" s="240" t="e">
        <f t="shared" si="129"/>
        <v>#REF!</v>
      </c>
      <c r="AL40" s="240" t="e">
        <f t="shared" si="129"/>
        <v>#REF!</v>
      </c>
      <c r="AM40" s="241" t="e">
        <f>IF(AND('Mapa final'!#REF!="Baja",'Mapa final'!#REF!="Catastrófico"),CONCATENATE("R5C",'Mapa final'!#REF!),"")</f>
        <v>#REF!</v>
      </c>
      <c r="AN40" s="230"/>
      <c r="AO40" s="457"/>
      <c r="AP40" s="364"/>
      <c r="AQ40" s="364"/>
      <c r="AR40" s="364"/>
      <c r="AS40" s="364"/>
      <c r="AT40" s="458"/>
      <c r="AU40" s="230"/>
      <c r="AV40" s="230"/>
      <c r="AW40" s="230"/>
      <c r="AX40" s="230"/>
      <c r="AY40" s="230"/>
      <c r="AZ40" s="230"/>
      <c r="BA40" s="230"/>
      <c r="BB40" s="230"/>
      <c r="BC40" s="230"/>
      <c r="BD40" s="230"/>
      <c r="BE40" s="230"/>
      <c r="BF40" s="230"/>
      <c r="BG40" s="230"/>
      <c r="BH40" s="230"/>
      <c r="BI40" s="230"/>
    </row>
    <row r="41" spans="1:61" ht="15" customHeight="1">
      <c r="A41" s="230"/>
      <c r="B41" s="477"/>
      <c r="C41" s="364"/>
      <c r="D41" s="473"/>
      <c r="E41" s="468"/>
      <c r="F41" s="364"/>
      <c r="G41" s="364"/>
      <c r="H41" s="364"/>
      <c r="I41" s="364"/>
      <c r="J41" s="267" t="e">
        <f>IF(AND('Mapa final'!#REF!="Baja",'Mapa final'!#REF!="Leve"),CONCATENATE("R6C",'Mapa final'!#REF!),"")</f>
        <v>#REF!</v>
      </c>
      <c r="K41" s="265" t="e">
        <f>IF(AND('Mapa final'!#REF!="Baja",'Mapa final'!#REF!="Leve"),CONCATENATE("R6C",'Mapa final'!#REF!),"")</f>
        <v>#REF!</v>
      </c>
      <c r="L41" s="265" t="e">
        <f>IF(AND('Mapa final'!#REF!="Baja",'Mapa final'!#REF!="Leve"),CONCATENATE("R6C",'Mapa final'!#REF!),"")</f>
        <v>#REF!</v>
      </c>
      <c r="M41" s="265" t="e">
        <f t="shared" ref="M41:N41" si="130">IF(AND(#REF!="Baja",#REF!="Leve"),CONCATENATE("R6C",#REF!),"")</f>
        <v>#REF!</v>
      </c>
      <c r="N41" s="265" t="e">
        <f t="shared" si="130"/>
        <v>#REF!</v>
      </c>
      <c r="O41" s="266" t="str">
        <f ca="1">IF(AND('Mapa final'!$AE$37="Baja",'Mapa final'!$AG$37="Leve"),CONCATENATE("R6C",'Mapa final'!$U$37),"")</f>
        <v/>
      </c>
      <c r="P41" s="257" t="e">
        <f>IF(AND('Mapa final'!#REF!="Baja",'Mapa final'!#REF!="Menor"),CONCATENATE("R6C",'Mapa final'!#REF!),"")</f>
        <v>#REF!</v>
      </c>
      <c r="Q41" s="254" t="e">
        <f>IF(AND('Mapa final'!#REF!="Baja",'Mapa final'!#REF!="Menor"),CONCATENATE("R6C",'Mapa final'!#REF!),"")</f>
        <v>#REF!</v>
      </c>
      <c r="R41" s="254" t="e">
        <f>IF(AND('Mapa final'!#REF!="Baja",'Mapa final'!#REF!="Menor"),CONCATENATE("R6C",'Mapa final'!#REF!),"")</f>
        <v>#REF!</v>
      </c>
      <c r="S41" s="254" t="e">
        <f t="shared" ref="S41:T41" si="131">IF(AND(#REF!="Baja",#REF!="Menor"),CONCATENATE("R6C",#REF!),"")</f>
        <v>#REF!</v>
      </c>
      <c r="T41" s="254" t="e">
        <f t="shared" si="131"/>
        <v>#REF!</v>
      </c>
      <c r="U41" s="255" t="str">
        <f ca="1">IF(AND('Mapa final'!$AE$37="Baja",'Mapa final'!$AG$37="Menor"),CONCATENATE("R6C",'Mapa final'!$U$37),"")</f>
        <v/>
      </c>
      <c r="V41" s="257" t="e">
        <f>IF(AND('Mapa final'!#REF!="Baja",'Mapa final'!#REF!="Moderado"),CONCATENATE("R6C",'Mapa final'!#REF!),"")</f>
        <v>#REF!</v>
      </c>
      <c r="W41" s="254" t="e">
        <f>IF(AND('Mapa final'!#REF!="Baja",'Mapa final'!#REF!="Moderado"),CONCATENATE("R6C",'Mapa final'!#REF!),"")</f>
        <v>#REF!</v>
      </c>
      <c r="X41" s="254" t="e">
        <f>IF(AND('Mapa final'!#REF!="Baja",'Mapa final'!#REF!="Moderado"),CONCATENATE("R6C",'Mapa final'!#REF!),"")</f>
        <v>#REF!</v>
      </c>
      <c r="Y41" s="254" t="e">
        <f t="shared" ref="Y41:Z41" si="132">IF(AND(#REF!="Baja",#REF!="Moderado"),CONCATENATE("R6C",#REF!),"")</f>
        <v>#REF!</v>
      </c>
      <c r="Z41" s="254" t="e">
        <f t="shared" si="132"/>
        <v>#REF!</v>
      </c>
      <c r="AA41" s="255" t="str">
        <f ca="1">IF(AND('Mapa final'!$AE$37="Baja",'Mapa final'!$AG$37="Moderado"),CONCATENATE("R6C",'Mapa final'!$U$37),"")</f>
        <v/>
      </c>
      <c r="AB41" s="242" t="e">
        <f>IF(AND('Mapa final'!#REF!="Baja",'Mapa final'!#REF!="Mayor"),CONCATENATE("R6C",'Mapa final'!#REF!),"")</f>
        <v>#REF!</v>
      </c>
      <c r="AC41" s="238" t="e">
        <f>IF(AND('Mapa final'!#REF!="Baja",'Mapa final'!#REF!="Mayor"),CONCATENATE("R6C",'Mapa final'!#REF!),"")</f>
        <v>#REF!</v>
      </c>
      <c r="AD41" s="238" t="e">
        <f>IF(AND('Mapa final'!#REF!="Baja",'Mapa final'!#REF!="Mayor"),CONCATENATE("R6C",'Mapa final'!#REF!),"")</f>
        <v>#REF!</v>
      </c>
      <c r="AE41" s="238" t="e">
        <f t="shared" ref="AE41:AF41" si="133">IF(AND(#REF!="Baja",#REF!="Mayor"),CONCATENATE("R6C",#REF!),"")</f>
        <v>#REF!</v>
      </c>
      <c r="AF41" s="238" t="e">
        <f t="shared" si="133"/>
        <v>#REF!</v>
      </c>
      <c r="AG41" s="239" t="str">
        <f ca="1">IF(AND('Mapa final'!$AE$37="Baja",'Mapa final'!$AG$37="Mayor"),CONCATENATE("R6C",'Mapa final'!$U$37),"")</f>
        <v/>
      </c>
      <c r="AH41" s="243" t="e">
        <f>IF(AND('Mapa final'!#REF!="Baja",'Mapa final'!#REF!="Catastrófico"),CONCATENATE("R6C",'Mapa final'!#REF!),"")</f>
        <v>#REF!</v>
      </c>
      <c r="AI41" s="240" t="e">
        <f>IF(AND('Mapa final'!#REF!="Baja",'Mapa final'!#REF!="Catastrófico"),CONCATENATE("R6C",'Mapa final'!#REF!),"")</f>
        <v>#REF!</v>
      </c>
      <c r="AJ41" s="240" t="e">
        <f>IF(AND('Mapa final'!#REF!="Baja",'Mapa final'!#REF!="Catastrófico"),CONCATENATE("R6C",'Mapa final'!#REF!),"")</f>
        <v>#REF!</v>
      </c>
      <c r="AK41" s="240" t="e">
        <f t="shared" ref="AK41:AL41" si="134">IF(AND(#REF!="Baja",#REF!="Catastrófico"),CONCATENATE("R6C",#REF!),"")</f>
        <v>#REF!</v>
      </c>
      <c r="AL41" s="240" t="e">
        <f t="shared" si="134"/>
        <v>#REF!</v>
      </c>
      <c r="AM41" s="241" t="str">
        <f ca="1">IF(AND('Mapa final'!$AE$37="Baja",'Mapa final'!$AG$37="Catastrófico"),CONCATENATE("R6C",'Mapa final'!$U$37),"")</f>
        <v/>
      </c>
      <c r="AN41" s="230"/>
      <c r="AO41" s="457"/>
      <c r="AP41" s="364"/>
      <c r="AQ41" s="364"/>
      <c r="AR41" s="364"/>
      <c r="AS41" s="364"/>
      <c r="AT41" s="458"/>
      <c r="AU41" s="230"/>
      <c r="AV41" s="230"/>
      <c r="AW41" s="230"/>
      <c r="AX41" s="230"/>
      <c r="AY41" s="230"/>
      <c r="AZ41" s="230"/>
      <c r="BA41" s="230"/>
      <c r="BB41" s="230"/>
      <c r="BC41" s="230"/>
      <c r="BD41" s="230"/>
      <c r="BE41" s="230"/>
      <c r="BF41" s="230"/>
      <c r="BG41" s="230"/>
      <c r="BH41" s="230"/>
      <c r="BI41" s="230"/>
    </row>
    <row r="42" spans="1:61" ht="15" customHeight="1">
      <c r="A42" s="230"/>
      <c r="B42" s="477"/>
      <c r="C42" s="364"/>
      <c r="D42" s="473"/>
      <c r="E42" s="468"/>
      <c r="F42" s="364"/>
      <c r="G42" s="364"/>
      <c r="H42" s="364"/>
      <c r="I42" s="364"/>
      <c r="J42" s="267" t="str">
        <f>IF(AND('Mapa final'!$AE$38="Baja",'Mapa final'!$AG$38="Leve"),CONCATENATE("R7C",'Mapa final'!$U$38),"")</f>
        <v/>
      </c>
      <c r="K42" s="265" t="e">
        <f>IF(AND('Mapa final'!#REF!="Baja",'Mapa final'!#REF!="Leve"),CONCATENATE("R7C",'Mapa final'!#REF!),"")</f>
        <v>#REF!</v>
      </c>
      <c r="L42" s="265" t="e">
        <f t="shared" ref="L42:N42" si="135">IF(AND(#REF!="Baja",#REF!="Leve"),CONCATENATE("R7C",#REF!),"")</f>
        <v>#REF!</v>
      </c>
      <c r="M42" s="265" t="e">
        <f t="shared" si="135"/>
        <v>#REF!</v>
      </c>
      <c r="N42" s="265" t="e">
        <f t="shared" si="135"/>
        <v>#REF!</v>
      </c>
      <c r="O42" s="266" t="e">
        <f>IF(AND('Mapa final'!#REF!="Baja",'Mapa final'!#REF!="Leve"),CONCATENATE("R7C",'Mapa final'!#REF!),"")</f>
        <v>#REF!</v>
      </c>
      <c r="P42" s="257" t="str">
        <f>IF(AND('Mapa final'!$AE$38="Baja",'Mapa final'!$AG$38="Menor"),CONCATENATE("R7C",'Mapa final'!$U$38),"")</f>
        <v/>
      </c>
      <c r="Q42" s="254" t="e">
        <f>IF(AND('Mapa final'!#REF!="Baja",'Mapa final'!#REF!="Menor"),CONCATENATE("R7C",'Mapa final'!#REF!),"")</f>
        <v>#REF!</v>
      </c>
      <c r="R42" s="254" t="e">
        <f t="shared" ref="R42:T42" si="136">IF(AND(#REF!="Baja",#REF!="Menor"),CONCATENATE("R7C",#REF!),"")</f>
        <v>#REF!</v>
      </c>
      <c r="S42" s="254" t="e">
        <f t="shared" si="136"/>
        <v>#REF!</v>
      </c>
      <c r="T42" s="254" t="e">
        <f t="shared" si="136"/>
        <v>#REF!</v>
      </c>
      <c r="U42" s="255" t="e">
        <f>IF(AND('Mapa final'!#REF!="Baja",'Mapa final'!#REF!="Menor"),CONCATENATE("R7C",'Mapa final'!#REF!),"")</f>
        <v>#REF!</v>
      </c>
      <c r="V42" s="257" t="str">
        <f>IF(AND('Mapa final'!$AE$38="Baja",'Mapa final'!$AG$38="Moderado"),CONCATENATE("R7C",'Mapa final'!$U$38),"")</f>
        <v/>
      </c>
      <c r="W42" s="254" t="e">
        <f>IF(AND('Mapa final'!#REF!="Baja",'Mapa final'!#REF!="Moderado"),CONCATENATE("R7C",'Mapa final'!#REF!),"")</f>
        <v>#REF!</v>
      </c>
      <c r="X42" s="254" t="e">
        <f t="shared" ref="X42:Z42" si="137">IF(AND(#REF!="Baja",#REF!="Moderado"),CONCATENATE("R7C",#REF!),"")</f>
        <v>#REF!</v>
      </c>
      <c r="Y42" s="254" t="e">
        <f t="shared" si="137"/>
        <v>#REF!</v>
      </c>
      <c r="Z42" s="254" t="e">
        <f t="shared" si="137"/>
        <v>#REF!</v>
      </c>
      <c r="AA42" s="255" t="e">
        <f>IF(AND('Mapa final'!#REF!="Baja",'Mapa final'!#REF!="Moderado"),CONCATENATE("R7C",'Mapa final'!#REF!),"")</f>
        <v>#REF!</v>
      </c>
      <c r="AB42" s="242" t="str">
        <f>IF(AND('Mapa final'!$AE$38="Baja",'Mapa final'!$AG$38="Mayor"),CONCATENATE("R7C",'Mapa final'!$U$38),"")</f>
        <v/>
      </c>
      <c r="AC42" s="238" t="e">
        <f>IF(AND('Mapa final'!#REF!="Baja",'Mapa final'!#REF!="Mayor"),CONCATENATE("R7C",'Mapa final'!#REF!),"")</f>
        <v>#REF!</v>
      </c>
      <c r="AD42" s="238" t="e">
        <f t="shared" ref="AD42:AF42" si="138">IF(AND(#REF!="Baja",#REF!="Mayor"),CONCATENATE("R7C",#REF!),"")</f>
        <v>#REF!</v>
      </c>
      <c r="AE42" s="238" t="e">
        <f t="shared" si="138"/>
        <v>#REF!</v>
      </c>
      <c r="AF42" s="238" t="e">
        <f t="shared" si="138"/>
        <v>#REF!</v>
      </c>
      <c r="AG42" s="239" t="e">
        <f>IF(AND('Mapa final'!#REF!="Baja",'Mapa final'!#REF!="Mayor"),CONCATENATE("R7C",'Mapa final'!#REF!),"")</f>
        <v>#REF!</v>
      </c>
      <c r="AH42" s="243" t="str">
        <f>IF(AND('Mapa final'!$AE$38="Baja",'Mapa final'!$AG$38="Catastrófico"),CONCATENATE("R7C",'Mapa final'!$U$38),"")</f>
        <v/>
      </c>
      <c r="AI42" s="240" t="e">
        <f>IF(AND('Mapa final'!#REF!="Baja",'Mapa final'!#REF!="Catastrófico"),CONCATENATE("R7C",'Mapa final'!#REF!),"")</f>
        <v>#REF!</v>
      </c>
      <c r="AJ42" s="240" t="e">
        <f t="shared" ref="AJ42:AL42" si="139">IF(AND(#REF!="Baja",#REF!="Catastrófico"),CONCATENATE("R7C",#REF!),"")</f>
        <v>#REF!</v>
      </c>
      <c r="AK42" s="240" t="e">
        <f t="shared" si="139"/>
        <v>#REF!</v>
      </c>
      <c r="AL42" s="240" t="e">
        <f t="shared" si="139"/>
        <v>#REF!</v>
      </c>
      <c r="AM42" s="241" t="e">
        <f>IF(AND('Mapa final'!#REF!="Baja",'Mapa final'!#REF!="Catastrófico"),CONCATENATE("R7C",'Mapa final'!#REF!),"")</f>
        <v>#REF!</v>
      </c>
      <c r="AN42" s="230"/>
      <c r="AO42" s="457"/>
      <c r="AP42" s="364"/>
      <c r="AQ42" s="364"/>
      <c r="AR42" s="364"/>
      <c r="AS42" s="364"/>
      <c r="AT42" s="458"/>
      <c r="AU42" s="230"/>
      <c r="AV42" s="230"/>
      <c r="AW42" s="230"/>
      <c r="AX42" s="230"/>
      <c r="AY42" s="230"/>
      <c r="AZ42" s="230"/>
      <c r="BA42" s="230"/>
      <c r="BB42" s="230"/>
      <c r="BC42" s="230"/>
      <c r="BD42" s="230"/>
      <c r="BE42" s="230"/>
      <c r="BF42" s="230"/>
      <c r="BG42" s="230"/>
      <c r="BH42" s="230"/>
      <c r="BI42" s="230"/>
    </row>
    <row r="43" spans="1:61" ht="15" customHeight="1">
      <c r="A43" s="230"/>
      <c r="B43" s="477"/>
      <c r="C43" s="364"/>
      <c r="D43" s="473"/>
      <c r="E43" s="468"/>
      <c r="F43" s="364"/>
      <c r="G43" s="364"/>
      <c r="H43" s="364"/>
      <c r="I43" s="364"/>
      <c r="J43" s="267" t="e">
        <f>IF(AND('Mapa final'!#REF!="Baja",'Mapa final'!#REF!="Leve"),CONCATENATE("R8C",'Mapa final'!#REF!),"")</f>
        <v>#REF!</v>
      </c>
      <c r="K43" s="265" t="e">
        <f>IF(AND('Mapa final'!#REF!="Baja",'Mapa final'!#REF!="Leve"),CONCATENATE("R8C",'Mapa final'!#REF!),"")</f>
        <v>#REF!</v>
      </c>
      <c r="L43" s="265" t="e">
        <f>IF(AND('Mapa final'!#REF!="Baja",'Mapa final'!#REF!="Leve"),CONCATENATE("R8C",'Mapa final'!#REF!),"")</f>
        <v>#REF!</v>
      </c>
      <c r="M43" s="265" t="e">
        <f>IF(AND('Mapa final'!#REF!="Baja",'Mapa final'!#REF!="Leve"),CONCATENATE("R8C",'Mapa final'!#REF!),"")</f>
        <v>#REF!</v>
      </c>
      <c r="N43" s="265" t="e">
        <f>IF(AND('Mapa final'!#REF!="Baja",'Mapa final'!#REF!="Leve"),CONCATENATE("R8C",'Mapa final'!#REF!),"")</f>
        <v>#REF!</v>
      </c>
      <c r="O43" s="266" t="e">
        <f>IF(AND('Mapa final'!#REF!="Baja",'Mapa final'!#REF!="Leve"),CONCATENATE("R8C",'Mapa final'!#REF!),"")</f>
        <v>#REF!</v>
      </c>
      <c r="P43" s="257" t="e">
        <f>IF(AND('Mapa final'!#REF!="Baja",'Mapa final'!#REF!="Menor"),CONCATENATE("R8C",'Mapa final'!#REF!),"")</f>
        <v>#REF!</v>
      </c>
      <c r="Q43" s="254" t="e">
        <f>IF(AND('Mapa final'!#REF!="Baja",'Mapa final'!#REF!="Menor"),CONCATENATE("R8C",'Mapa final'!#REF!),"")</f>
        <v>#REF!</v>
      </c>
      <c r="R43" s="254" t="e">
        <f>IF(AND('Mapa final'!#REF!="Baja",'Mapa final'!#REF!="Menor"),CONCATENATE("R8C",'Mapa final'!#REF!),"")</f>
        <v>#REF!</v>
      </c>
      <c r="S43" s="254" t="e">
        <f>IF(AND('Mapa final'!#REF!="Baja",'Mapa final'!#REF!="Menor"),CONCATENATE("R8C",'Mapa final'!#REF!),"")</f>
        <v>#REF!</v>
      </c>
      <c r="T43" s="254" t="e">
        <f>IF(AND('Mapa final'!#REF!="Baja",'Mapa final'!#REF!="Menor"),CONCATENATE("R8C",'Mapa final'!#REF!),"")</f>
        <v>#REF!</v>
      </c>
      <c r="U43" s="255" t="e">
        <f>IF(AND('Mapa final'!#REF!="Baja",'Mapa final'!#REF!="Menor"),CONCATENATE("R8C",'Mapa final'!#REF!),"")</f>
        <v>#REF!</v>
      </c>
      <c r="V43" s="257" t="e">
        <f>IF(AND('Mapa final'!#REF!="Baja",'Mapa final'!#REF!="Moderado"),CONCATENATE("R8C",'Mapa final'!#REF!),"")</f>
        <v>#REF!</v>
      </c>
      <c r="W43" s="254" t="e">
        <f>IF(AND('Mapa final'!#REF!="Baja",'Mapa final'!#REF!="Moderado"),CONCATENATE("R8C",'Mapa final'!#REF!),"")</f>
        <v>#REF!</v>
      </c>
      <c r="X43" s="254" t="e">
        <f>IF(AND('Mapa final'!#REF!="Baja",'Mapa final'!#REF!="Moderado"),CONCATENATE("R8C",'Mapa final'!#REF!),"")</f>
        <v>#REF!</v>
      </c>
      <c r="Y43" s="254" t="e">
        <f>IF(AND('Mapa final'!#REF!="Baja",'Mapa final'!#REF!="Moderado"),CONCATENATE("R8C",'Mapa final'!#REF!),"")</f>
        <v>#REF!</v>
      </c>
      <c r="Z43" s="254" t="e">
        <f>IF(AND('Mapa final'!#REF!="Baja",'Mapa final'!#REF!="Moderado"),CONCATENATE("R8C",'Mapa final'!#REF!),"")</f>
        <v>#REF!</v>
      </c>
      <c r="AA43" s="255" t="e">
        <f>IF(AND('Mapa final'!#REF!="Baja",'Mapa final'!#REF!="Moderado"),CONCATENATE("R8C",'Mapa final'!#REF!),"")</f>
        <v>#REF!</v>
      </c>
      <c r="AB43" s="242" t="e">
        <f>IF(AND('Mapa final'!#REF!="Baja",'Mapa final'!#REF!="Mayor"),CONCATENATE("R8C",'Mapa final'!#REF!),"")</f>
        <v>#REF!</v>
      </c>
      <c r="AC43" s="238" t="e">
        <f>IF(AND('Mapa final'!#REF!="Baja",'Mapa final'!#REF!="Mayor"),CONCATENATE("R8C",'Mapa final'!#REF!),"")</f>
        <v>#REF!</v>
      </c>
      <c r="AD43" s="238" t="e">
        <f>IF(AND('Mapa final'!#REF!="Baja",'Mapa final'!#REF!="Mayor"),CONCATENATE("R8C",'Mapa final'!#REF!),"")</f>
        <v>#REF!</v>
      </c>
      <c r="AE43" s="238" t="e">
        <f>IF(AND('Mapa final'!#REF!="Baja",'Mapa final'!#REF!="Mayor"),CONCATENATE("R8C",'Mapa final'!#REF!),"")</f>
        <v>#REF!</v>
      </c>
      <c r="AF43" s="238" t="e">
        <f>IF(AND('Mapa final'!#REF!="Baja",'Mapa final'!#REF!="Mayor"),CONCATENATE("R8C",'Mapa final'!#REF!),"")</f>
        <v>#REF!</v>
      </c>
      <c r="AG43" s="239" t="e">
        <f>IF(AND('Mapa final'!#REF!="Baja",'Mapa final'!#REF!="Mayor"),CONCATENATE("R8C",'Mapa final'!#REF!),"")</f>
        <v>#REF!</v>
      </c>
      <c r="AH43" s="243" t="e">
        <f>IF(AND('Mapa final'!#REF!="Baja",'Mapa final'!#REF!="Catastrófico"),CONCATENATE("R8C",'Mapa final'!#REF!),"")</f>
        <v>#REF!</v>
      </c>
      <c r="AI43" s="240" t="e">
        <f>IF(AND('Mapa final'!#REF!="Baja",'Mapa final'!#REF!="Catastrófico"),CONCATENATE("R8C",'Mapa final'!#REF!),"")</f>
        <v>#REF!</v>
      </c>
      <c r="AJ43" s="240" t="e">
        <f>IF(AND('Mapa final'!#REF!="Baja",'Mapa final'!#REF!="Catastrófico"),CONCATENATE("R8C",'Mapa final'!#REF!),"")</f>
        <v>#REF!</v>
      </c>
      <c r="AK43" s="240" t="e">
        <f>IF(AND('Mapa final'!#REF!="Baja",'Mapa final'!#REF!="Catastrófico"),CONCATENATE("R8C",'Mapa final'!#REF!),"")</f>
        <v>#REF!</v>
      </c>
      <c r="AL43" s="240" t="e">
        <f>IF(AND('Mapa final'!#REF!="Baja",'Mapa final'!#REF!="Catastrófico"),CONCATENATE("R8C",'Mapa final'!#REF!),"")</f>
        <v>#REF!</v>
      </c>
      <c r="AM43" s="241" t="e">
        <f>IF(AND('Mapa final'!#REF!="Baja",'Mapa final'!#REF!="Catastrófico"),CONCATENATE("R8C",'Mapa final'!#REF!),"")</f>
        <v>#REF!</v>
      </c>
      <c r="AN43" s="230"/>
      <c r="AO43" s="457"/>
      <c r="AP43" s="364"/>
      <c r="AQ43" s="364"/>
      <c r="AR43" s="364"/>
      <c r="AS43" s="364"/>
      <c r="AT43" s="458"/>
      <c r="AU43" s="230"/>
      <c r="AV43" s="230"/>
      <c r="AW43" s="230"/>
      <c r="AX43" s="230"/>
      <c r="AY43" s="230"/>
      <c r="AZ43" s="230"/>
      <c r="BA43" s="230"/>
      <c r="BB43" s="230"/>
      <c r="BC43" s="230"/>
      <c r="BD43" s="230"/>
      <c r="BE43" s="230"/>
      <c r="BF43" s="230"/>
      <c r="BG43" s="230"/>
      <c r="BH43" s="230"/>
      <c r="BI43" s="230"/>
    </row>
    <row r="44" spans="1:61" ht="15" customHeight="1">
      <c r="A44" s="230"/>
      <c r="B44" s="477"/>
      <c r="C44" s="364"/>
      <c r="D44" s="473"/>
      <c r="E44" s="468"/>
      <c r="F44" s="364"/>
      <c r="G44" s="364"/>
      <c r="H44" s="364"/>
      <c r="I44" s="364"/>
      <c r="J44" s="267" t="e">
        <f>IF(AND('Mapa final'!#REF!="Baja",'Mapa final'!#REF!="Leve"),CONCATENATE("R9C",'Mapa final'!#REF!),"")</f>
        <v>#REF!</v>
      </c>
      <c r="K44" s="265" t="e">
        <f>IF(AND('Mapa final'!#REF!="Baja",'Mapa final'!#REF!="Leve"),CONCATENATE("R9C",'Mapa final'!#REF!),"")</f>
        <v>#REF!</v>
      </c>
      <c r="L44" s="265" t="e">
        <f>IF(AND('Mapa final'!#REF!="Baja",'Mapa final'!#REF!="Leve"),CONCATENATE("R9C",'Mapa final'!#REF!),"")</f>
        <v>#REF!</v>
      </c>
      <c r="M44" s="265" t="e">
        <f>IF(AND('Mapa final'!#REF!="Baja",'Mapa final'!#REF!="Leve"),CONCATENATE("R9C",'Mapa final'!#REF!),"")</f>
        <v>#REF!</v>
      </c>
      <c r="N44" s="265" t="e">
        <f>IF(AND('Mapa final'!#REF!="Baja",'Mapa final'!#REF!="Leve"),CONCATENATE("R9C",'Mapa final'!#REF!),"")</f>
        <v>#REF!</v>
      </c>
      <c r="O44" s="266" t="e">
        <f>IF(AND('Mapa final'!#REF!="Baja",'Mapa final'!#REF!="Leve"),CONCATENATE("R9C",'Mapa final'!#REF!),"")</f>
        <v>#REF!</v>
      </c>
      <c r="P44" s="257" t="e">
        <f>IF(AND('Mapa final'!#REF!="Baja",'Mapa final'!#REF!="Menor"),CONCATENATE("R9C",'Mapa final'!#REF!),"")</f>
        <v>#REF!</v>
      </c>
      <c r="Q44" s="254" t="e">
        <f>IF(AND('Mapa final'!#REF!="Baja",'Mapa final'!#REF!="Menor"),CONCATENATE("R9C",'Mapa final'!#REF!),"")</f>
        <v>#REF!</v>
      </c>
      <c r="R44" s="254" t="e">
        <f>IF(AND('Mapa final'!#REF!="Baja",'Mapa final'!#REF!="Menor"),CONCATENATE("R9C",'Mapa final'!#REF!),"")</f>
        <v>#REF!</v>
      </c>
      <c r="S44" s="254" t="e">
        <f>IF(AND('Mapa final'!#REF!="Baja",'Mapa final'!#REF!="Menor"),CONCATENATE("R9C",'Mapa final'!#REF!),"")</f>
        <v>#REF!</v>
      </c>
      <c r="T44" s="254" t="e">
        <f>IF(AND('Mapa final'!#REF!="Baja",'Mapa final'!#REF!="Menor"),CONCATENATE("R9C",'Mapa final'!#REF!),"")</f>
        <v>#REF!</v>
      </c>
      <c r="U44" s="255" t="e">
        <f>IF(AND('Mapa final'!#REF!="Baja",'Mapa final'!#REF!="Menor"),CONCATENATE("R9C",'Mapa final'!#REF!),"")</f>
        <v>#REF!</v>
      </c>
      <c r="V44" s="257" t="e">
        <f>IF(AND('Mapa final'!#REF!="Baja",'Mapa final'!#REF!="Moderado"),CONCATENATE("R9C",'Mapa final'!#REF!),"")</f>
        <v>#REF!</v>
      </c>
      <c r="W44" s="254" t="e">
        <f>IF(AND('Mapa final'!#REF!="Baja",'Mapa final'!#REF!="Moderado"),CONCATENATE("R9C",'Mapa final'!#REF!),"")</f>
        <v>#REF!</v>
      </c>
      <c r="X44" s="254" t="e">
        <f>IF(AND('Mapa final'!#REF!="Baja",'Mapa final'!#REF!="Moderado"),CONCATENATE("R9C",'Mapa final'!#REF!),"")</f>
        <v>#REF!</v>
      </c>
      <c r="Y44" s="254" t="e">
        <f>IF(AND('Mapa final'!#REF!="Baja",'Mapa final'!#REF!="Moderado"),CONCATENATE("R9C",'Mapa final'!#REF!),"")</f>
        <v>#REF!</v>
      </c>
      <c r="Z44" s="254" t="e">
        <f>IF(AND('Mapa final'!#REF!="Baja",'Mapa final'!#REF!="Moderado"),CONCATENATE("R9C",'Mapa final'!#REF!),"")</f>
        <v>#REF!</v>
      </c>
      <c r="AA44" s="255" t="e">
        <f>IF(AND('Mapa final'!#REF!="Baja",'Mapa final'!#REF!="Moderado"),CONCATENATE("R9C",'Mapa final'!#REF!),"")</f>
        <v>#REF!</v>
      </c>
      <c r="AB44" s="242" t="e">
        <f>IF(AND('Mapa final'!#REF!="Baja",'Mapa final'!#REF!="Mayor"),CONCATENATE("R9C",'Mapa final'!#REF!),"")</f>
        <v>#REF!</v>
      </c>
      <c r="AC44" s="238" t="e">
        <f>IF(AND('Mapa final'!#REF!="Baja",'Mapa final'!#REF!="Mayor"),CONCATENATE("R9C",'Mapa final'!#REF!),"")</f>
        <v>#REF!</v>
      </c>
      <c r="AD44" s="238" t="e">
        <f>IF(AND('Mapa final'!#REF!="Baja",'Mapa final'!#REF!="Mayor"),CONCATENATE("R9C",'Mapa final'!#REF!),"")</f>
        <v>#REF!</v>
      </c>
      <c r="AE44" s="238" t="e">
        <f>IF(AND('Mapa final'!#REF!="Baja",'Mapa final'!#REF!="Mayor"),CONCATENATE("R9C",'Mapa final'!#REF!),"")</f>
        <v>#REF!</v>
      </c>
      <c r="AF44" s="238" t="e">
        <f>IF(AND('Mapa final'!#REF!="Baja",'Mapa final'!#REF!="Mayor"),CONCATENATE("R9C",'Mapa final'!#REF!),"")</f>
        <v>#REF!</v>
      </c>
      <c r="AG44" s="239" t="e">
        <f>IF(AND('Mapa final'!#REF!="Baja",'Mapa final'!#REF!="Mayor"),CONCATENATE("R9C",'Mapa final'!#REF!),"")</f>
        <v>#REF!</v>
      </c>
      <c r="AH44" s="243" t="e">
        <f>IF(AND('Mapa final'!#REF!="Baja",'Mapa final'!#REF!="Catastrófico"),CONCATENATE("R9C",'Mapa final'!#REF!),"")</f>
        <v>#REF!</v>
      </c>
      <c r="AI44" s="240" t="e">
        <f>IF(AND('Mapa final'!#REF!="Baja",'Mapa final'!#REF!="Catastrófico"),CONCATENATE("R9C",'Mapa final'!#REF!),"")</f>
        <v>#REF!</v>
      </c>
      <c r="AJ44" s="240" t="e">
        <f>IF(AND('Mapa final'!#REF!="Baja",'Mapa final'!#REF!="Catastrófico"),CONCATENATE("R9C",'Mapa final'!#REF!),"")</f>
        <v>#REF!</v>
      </c>
      <c r="AK44" s="240" t="e">
        <f>IF(AND('Mapa final'!#REF!="Baja",'Mapa final'!#REF!="Catastrófico"),CONCATENATE("R9C",'Mapa final'!#REF!),"")</f>
        <v>#REF!</v>
      </c>
      <c r="AL44" s="240" t="e">
        <f>IF(AND('Mapa final'!#REF!="Baja",'Mapa final'!#REF!="Catastrófico"),CONCATENATE("R9C",'Mapa final'!#REF!),"")</f>
        <v>#REF!</v>
      </c>
      <c r="AM44" s="241" t="e">
        <f>IF(AND('Mapa final'!#REF!="Baja",'Mapa final'!#REF!="Catastrófico"),CONCATENATE("R9C",'Mapa final'!#REF!),"")</f>
        <v>#REF!</v>
      </c>
      <c r="AN44" s="230"/>
      <c r="AO44" s="457"/>
      <c r="AP44" s="364"/>
      <c r="AQ44" s="364"/>
      <c r="AR44" s="364"/>
      <c r="AS44" s="364"/>
      <c r="AT44" s="458"/>
      <c r="AU44" s="230"/>
      <c r="AV44" s="230"/>
      <c r="AW44" s="230"/>
      <c r="AX44" s="230"/>
      <c r="AY44" s="230"/>
      <c r="AZ44" s="230"/>
      <c r="BA44" s="230"/>
      <c r="BB44" s="230"/>
      <c r="BC44" s="230"/>
      <c r="BD44" s="230"/>
      <c r="BE44" s="230"/>
      <c r="BF44" s="230"/>
      <c r="BG44" s="230"/>
      <c r="BH44" s="230"/>
      <c r="BI44" s="230"/>
    </row>
    <row r="45" spans="1:61" ht="15.75" customHeight="1">
      <c r="A45" s="230"/>
      <c r="B45" s="477"/>
      <c r="C45" s="364"/>
      <c r="D45" s="473"/>
      <c r="E45" s="443"/>
      <c r="F45" s="469"/>
      <c r="G45" s="469"/>
      <c r="H45" s="469"/>
      <c r="I45" s="469"/>
      <c r="J45" s="268" t="e">
        <f>IF(AND('Mapa final'!#REF!="Baja",'Mapa final'!#REF!="Leve"),CONCATENATE("R10C",'Mapa final'!#REF!),"")</f>
        <v>#REF!</v>
      </c>
      <c r="K45" s="269" t="e">
        <f>IF(AND('Mapa final'!#REF!="Baja",'Mapa final'!#REF!="Leve"),CONCATENATE("R10C",'Mapa final'!#REF!),"")</f>
        <v>#REF!</v>
      </c>
      <c r="L45" s="269" t="e">
        <f>IF(AND('Mapa final'!#REF!="Baja",'Mapa final'!#REF!="Leve"),CONCATENATE("R10C",'Mapa final'!#REF!),"")</f>
        <v>#REF!</v>
      </c>
      <c r="M45" s="269" t="e">
        <f>IF(AND('Mapa final'!#REF!="Baja",'Mapa final'!#REF!="Leve"),CONCATENATE("R10C",'Mapa final'!#REF!),"")</f>
        <v>#REF!</v>
      </c>
      <c r="N45" s="269" t="e">
        <f>IF(AND('Mapa final'!#REF!="Baja",'Mapa final'!#REF!="Leve"),CONCATENATE("R10C",'Mapa final'!#REF!),"")</f>
        <v>#REF!</v>
      </c>
      <c r="O45" s="270" t="e">
        <f>IF(AND('Mapa final'!#REF!="Baja",'Mapa final'!#REF!="Leve"),CONCATENATE("R10C",'Mapa final'!#REF!),"")</f>
        <v>#REF!</v>
      </c>
      <c r="P45" s="258" t="e">
        <f>IF(AND('Mapa final'!#REF!="Baja",'Mapa final'!#REF!="Menor"),CONCATENATE("R10C",'Mapa final'!#REF!),"")</f>
        <v>#REF!</v>
      </c>
      <c r="Q45" s="259" t="e">
        <f>IF(AND('Mapa final'!#REF!="Baja",'Mapa final'!#REF!="Menor"),CONCATENATE("R10C",'Mapa final'!#REF!),"")</f>
        <v>#REF!</v>
      </c>
      <c r="R45" s="259" t="e">
        <f>IF(AND('Mapa final'!#REF!="Baja",'Mapa final'!#REF!="Menor"),CONCATENATE("R10C",'Mapa final'!#REF!),"")</f>
        <v>#REF!</v>
      </c>
      <c r="S45" s="259" t="e">
        <f>IF(AND('Mapa final'!#REF!="Baja",'Mapa final'!#REF!="Menor"),CONCATENATE("R10C",'Mapa final'!#REF!),"")</f>
        <v>#REF!</v>
      </c>
      <c r="T45" s="259" t="e">
        <f>IF(AND('Mapa final'!#REF!="Baja",'Mapa final'!#REF!="Menor"),CONCATENATE("R10C",'Mapa final'!#REF!),"")</f>
        <v>#REF!</v>
      </c>
      <c r="U45" s="260" t="e">
        <f>IF(AND('Mapa final'!#REF!="Baja",'Mapa final'!#REF!="Menor"),CONCATENATE("R10C",'Mapa final'!#REF!),"")</f>
        <v>#REF!</v>
      </c>
      <c r="V45" s="258" t="e">
        <f>IF(AND('Mapa final'!#REF!="Baja",'Mapa final'!#REF!="Moderado"),CONCATENATE("R10C",'Mapa final'!#REF!),"")</f>
        <v>#REF!</v>
      </c>
      <c r="W45" s="259" t="e">
        <f>IF(AND('Mapa final'!#REF!="Baja",'Mapa final'!#REF!="Moderado"),CONCATENATE("R10C",'Mapa final'!#REF!),"")</f>
        <v>#REF!</v>
      </c>
      <c r="X45" s="259" t="e">
        <f>IF(AND('Mapa final'!#REF!="Baja",'Mapa final'!#REF!="Moderado"),CONCATENATE("R10C",'Mapa final'!#REF!),"")</f>
        <v>#REF!</v>
      </c>
      <c r="Y45" s="259" t="e">
        <f>IF(AND('Mapa final'!#REF!="Baja",'Mapa final'!#REF!="Moderado"),CONCATENATE("R10C",'Mapa final'!#REF!),"")</f>
        <v>#REF!</v>
      </c>
      <c r="Z45" s="259" t="e">
        <f>IF(AND('Mapa final'!#REF!="Baja",'Mapa final'!#REF!="Moderado"),CONCATENATE("R10C",'Mapa final'!#REF!),"")</f>
        <v>#REF!</v>
      </c>
      <c r="AA45" s="260" t="e">
        <f>IF(AND('Mapa final'!#REF!="Baja",'Mapa final'!#REF!="Moderado"),CONCATENATE("R10C",'Mapa final'!#REF!),"")</f>
        <v>#REF!</v>
      </c>
      <c r="AB45" s="244" t="e">
        <f>IF(AND('Mapa final'!#REF!="Baja",'Mapa final'!#REF!="Mayor"),CONCATENATE("R10C",'Mapa final'!#REF!),"")</f>
        <v>#REF!</v>
      </c>
      <c r="AC45" s="245" t="e">
        <f>IF(AND('Mapa final'!#REF!="Baja",'Mapa final'!#REF!="Mayor"),CONCATENATE("R10C",'Mapa final'!#REF!),"")</f>
        <v>#REF!</v>
      </c>
      <c r="AD45" s="245" t="e">
        <f>IF(AND('Mapa final'!#REF!="Baja",'Mapa final'!#REF!="Mayor"),CONCATENATE("R10C",'Mapa final'!#REF!),"")</f>
        <v>#REF!</v>
      </c>
      <c r="AE45" s="245" t="e">
        <f>IF(AND('Mapa final'!#REF!="Baja",'Mapa final'!#REF!="Mayor"),CONCATENATE("R10C",'Mapa final'!#REF!),"")</f>
        <v>#REF!</v>
      </c>
      <c r="AF45" s="245" t="e">
        <f>IF(AND('Mapa final'!#REF!="Baja",'Mapa final'!#REF!="Mayor"),CONCATENATE("R10C",'Mapa final'!#REF!),"")</f>
        <v>#REF!</v>
      </c>
      <c r="AG45" s="246" t="e">
        <f>IF(AND('Mapa final'!#REF!="Baja",'Mapa final'!#REF!="Mayor"),CONCATENATE("R10C",'Mapa final'!#REF!),"")</f>
        <v>#REF!</v>
      </c>
      <c r="AH45" s="247" t="e">
        <f>IF(AND('Mapa final'!#REF!="Baja",'Mapa final'!#REF!="Catastrófico"),CONCATENATE("R10C",'Mapa final'!#REF!),"")</f>
        <v>#REF!</v>
      </c>
      <c r="AI45" s="248" t="e">
        <f>IF(AND('Mapa final'!#REF!="Baja",'Mapa final'!#REF!="Catastrófico"),CONCATENATE("R10C",'Mapa final'!#REF!),"")</f>
        <v>#REF!</v>
      </c>
      <c r="AJ45" s="248" t="e">
        <f>IF(AND('Mapa final'!#REF!="Baja",'Mapa final'!#REF!="Catastrófico"),CONCATENATE("R10C",'Mapa final'!#REF!),"")</f>
        <v>#REF!</v>
      </c>
      <c r="AK45" s="248" t="e">
        <f>IF(AND('Mapa final'!#REF!="Baja",'Mapa final'!#REF!="Catastrófico"),CONCATENATE("R10C",'Mapa final'!#REF!),"")</f>
        <v>#REF!</v>
      </c>
      <c r="AL45" s="248" t="e">
        <f>IF(AND('Mapa final'!#REF!="Baja",'Mapa final'!#REF!="Catastrófico"),CONCATENATE("R10C",'Mapa final'!#REF!),"")</f>
        <v>#REF!</v>
      </c>
      <c r="AM45" s="249" t="e">
        <f>IF(AND('Mapa final'!#REF!="Baja",'Mapa final'!#REF!="Catastrófico"),CONCATENATE("R10C",'Mapa final'!#REF!),"")</f>
        <v>#REF!</v>
      </c>
      <c r="AN45" s="230"/>
      <c r="AO45" s="459"/>
      <c r="AP45" s="460"/>
      <c r="AQ45" s="460"/>
      <c r="AR45" s="460"/>
      <c r="AS45" s="460"/>
      <c r="AT45" s="461"/>
    </row>
    <row r="46" spans="1:61" ht="46.5" customHeight="1">
      <c r="A46" s="230"/>
      <c r="B46" s="477"/>
      <c r="C46" s="364"/>
      <c r="D46" s="473"/>
      <c r="E46" s="485" t="s">
        <v>198</v>
      </c>
      <c r="F46" s="467"/>
      <c r="G46" s="467"/>
      <c r="H46" s="467"/>
      <c r="I46" s="448"/>
      <c r="J46" s="261" t="str">
        <f>IF(AND('Mapa final'!$AE$25="Muy Baja",'Mapa final'!$AG$25="Leve"),CONCATENATE("R1C",'Mapa final'!$U$25),"")</f>
        <v/>
      </c>
      <c r="K46" s="262" t="str">
        <f>IF(AND('Mapa final'!$AE$26="Muy Baja",'Mapa final'!$AG$26="Leve"),CONCATENATE("R1C",'Mapa final'!$U$26),"")</f>
        <v/>
      </c>
      <c r="L46" s="262" t="str">
        <f>IF(AND('Mapa final'!$AE$27="Muy Baja",'Mapa final'!$AG$27="Leve"),CONCATENATE("R1C",'Mapa final'!$U$27),"")</f>
        <v/>
      </c>
      <c r="M46" s="262" t="str">
        <f ca="1">IF(AND('Mapa final'!$AE$28="Muy Baja",'Mapa final'!$AG$28="Leve"),CONCATENATE("R1C",'Mapa final'!$U$28),"")</f>
        <v/>
      </c>
      <c r="N46" s="262" t="e">
        <f t="shared" ref="N46:O46" si="140">IF(AND(#REF!="Muy Baja",#REF!="Leve"),CONCATENATE("R1C",#REF!),"")</f>
        <v>#REF!</v>
      </c>
      <c r="O46" s="263" t="e">
        <f t="shared" si="140"/>
        <v>#REF!</v>
      </c>
      <c r="P46" s="261" t="str">
        <f>IF(AND('Mapa final'!$AE$25="Muy Baja",'Mapa final'!$AG$25="Menor"),CONCATENATE("R1C",'Mapa final'!$U$25),"")</f>
        <v/>
      </c>
      <c r="Q46" s="262" t="str">
        <f>IF(AND('Mapa final'!$AE$26="Muy Baja",'Mapa final'!$AG$26="Menor"),CONCATENATE("R1C",'Mapa final'!$U$26),"")</f>
        <v/>
      </c>
      <c r="R46" s="262" t="str">
        <f>IF(AND('Mapa final'!$AE$27="Muy Baja",'Mapa final'!$AG$27="Menor"),CONCATENATE("R1C",'Mapa final'!$U$27),"")</f>
        <v/>
      </c>
      <c r="S46" s="262" t="str">
        <f ca="1">IF(AND('Mapa final'!$AE$28="Muy Baja",'Mapa final'!$AG$28="Menor"),CONCATENATE("R1C",'Mapa final'!$U$28),"")</f>
        <v/>
      </c>
      <c r="T46" s="262" t="e">
        <f t="shared" ref="T46:U46" si="141">IF(AND(#REF!="Muy Baja",#REF!="Menor"),CONCATENATE("R1C",#REF!),"")</f>
        <v>#REF!</v>
      </c>
      <c r="U46" s="262" t="e">
        <f t="shared" si="141"/>
        <v>#REF!</v>
      </c>
      <c r="V46" s="250" t="str">
        <f>IF(AND('Mapa final'!$AE$25="Muy Baja",'Mapa final'!$AG$25="Moderado"),CONCATENATE("R1C",'Mapa final'!$U$25),"")</f>
        <v/>
      </c>
      <c r="W46" s="251" t="str">
        <f>IF(AND('Mapa final'!$AE$26="Muy Baja",'Mapa final'!$AG$26="Moderado"),CONCATENATE("R1C",'Mapa final'!$U$26),"")</f>
        <v/>
      </c>
      <c r="X46" s="251" t="str">
        <f>IF(AND('Mapa final'!$AE$27="Muy Baja",'Mapa final'!$AG$27="Moderado"),CONCATENATE("R1C",'Mapa final'!$U$27),"")</f>
        <v/>
      </c>
      <c r="Y46" s="251" t="str">
        <f ca="1">IF(AND('Mapa final'!$AE$28="Muy Baja",'Mapa final'!$AG$28="Moderado"),CONCATENATE("R1C",'Mapa final'!$U$28),"")</f>
        <v>R1C1</v>
      </c>
      <c r="Z46" s="251" t="e">
        <f t="shared" ref="Z46:AA46" si="142">IF(AND(#REF!="Muy Baja",#REF!="Moderado"),CONCATENATE("R1C",#REF!),"")</f>
        <v>#REF!</v>
      </c>
      <c r="AA46" s="252" t="e">
        <f t="shared" si="142"/>
        <v>#REF!</v>
      </c>
      <c r="AB46" s="232" t="str">
        <f>IF(AND('Mapa final'!$AE$25="Muy Baja",'Mapa final'!$AG$25="Mayor"),CONCATENATE("R1C",'Mapa final'!$U$25),"")</f>
        <v/>
      </c>
      <c r="AC46" s="233" t="str">
        <f>IF(AND('Mapa final'!$AE$26="Muy Baja",'Mapa final'!$AG$26="Mayor"),CONCATENATE("R1C",'Mapa final'!$U$26),"")</f>
        <v/>
      </c>
      <c r="AD46" s="233" t="str">
        <f>IF(AND('Mapa final'!$AE$27="Muy Baja",'Mapa final'!$AG$27="Mayor"),CONCATENATE("R1C",'Mapa final'!$U$27),"")</f>
        <v/>
      </c>
      <c r="AE46" s="233" t="str">
        <f ca="1">IF(AND('Mapa final'!$AE$28="Muy Baja",'Mapa final'!$AG$28="Mayor"),CONCATENATE("R1C",'Mapa final'!$U$28),"")</f>
        <v/>
      </c>
      <c r="AF46" s="233" t="e">
        <f t="shared" ref="AF46:AG46" si="143">IF(AND(#REF!="Muy Baja",#REF!="Mayor"),CONCATENATE("R1C",#REF!),"")</f>
        <v>#REF!</v>
      </c>
      <c r="AG46" s="234" t="e">
        <f t="shared" si="143"/>
        <v>#REF!</v>
      </c>
      <c r="AH46" s="240" t="str">
        <f>IF(AND('Mapa final'!$AE$25="Muy Baja",'Mapa final'!$AG$25="Catastrófico"),CONCATENATE("R1C",'Mapa final'!$U$25),"")</f>
        <v/>
      </c>
      <c r="AI46" s="240" t="str">
        <f>IF(AND('Mapa final'!$AE$26="Muy Baja",'Mapa final'!$AG$26="Catastrófico"),CONCATENATE("R1C",'Mapa final'!$U$26),"")</f>
        <v/>
      </c>
      <c r="AJ46" s="240" t="str">
        <f>IF(AND('Mapa final'!$AE$27="Muy Baja",'Mapa final'!$AG$27="Catastrófico"),CONCATENATE("R1C",'Mapa final'!$U$27),"")</f>
        <v/>
      </c>
      <c r="AK46" s="240" t="str">
        <f ca="1">IF(AND('Mapa final'!$AE$28="Muy Baja",'Mapa final'!$AG$28="Catastrófico"),CONCATENATE("R1C",'Mapa final'!$U$28),"")</f>
        <v/>
      </c>
      <c r="AL46" s="240" t="e">
        <f t="shared" ref="AL46:AM46" si="144">IF(AND(#REF!="Muy Baja",#REF!="Catastrófico"),CONCATENATE("R1C",#REF!),"")</f>
        <v>#REF!</v>
      </c>
      <c r="AM46" s="271" t="e">
        <f t="shared" si="144"/>
        <v>#REF!</v>
      </c>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row>
    <row r="47" spans="1:61" ht="46.5" customHeight="1">
      <c r="A47" s="230"/>
      <c r="B47" s="477"/>
      <c r="C47" s="364"/>
      <c r="D47" s="473"/>
      <c r="E47" s="468"/>
      <c r="F47" s="364"/>
      <c r="G47" s="364"/>
      <c r="H47" s="364"/>
      <c r="I47" s="473"/>
      <c r="J47" s="265" t="e">
        <f t="shared" ref="J47:N47" si="145">IF(AND(#REF!="Muy Baja",#REF!="Leve"),CONCATENATE("R2C",#REF!),"")</f>
        <v>#REF!</v>
      </c>
      <c r="K47" s="265" t="e">
        <f t="shared" si="145"/>
        <v>#REF!</v>
      </c>
      <c r="L47" s="265" t="e">
        <f t="shared" si="145"/>
        <v>#REF!</v>
      </c>
      <c r="M47" s="265" t="e">
        <f t="shared" si="145"/>
        <v>#REF!</v>
      </c>
      <c r="N47" s="265" t="e">
        <f t="shared" si="145"/>
        <v>#REF!</v>
      </c>
      <c r="O47" s="266" t="e">
        <f>IF(AND('Mapa final'!#REF!="Muy Baja",'Mapa final'!#REF!="Leve"),CONCATENATE("R2C",'Mapa final'!#REF!),"")</f>
        <v>#REF!</v>
      </c>
      <c r="P47" s="265" t="e">
        <f t="shared" ref="P47:T47" si="146">IF(AND(#REF!="Muy Baja",#REF!="Menor"),CONCATENATE("R2C",#REF!),"")</f>
        <v>#REF!</v>
      </c>
      <c r="Q47" s="265" t="e">
        <f t="shared" si="146"/>
        <v>#REF!</v>
      </c>
      <c r="R47" s="265" t="e">
        <f t="shared" si="146"/>
        <v>#REF!</v>
      </c>
      <c r="S47" s="265" t="e">
        <f t="shared" si="146"/>
        <v>#REF!</v>
      </c>
      <c r="T47" s="265" t="e">
        <f t="shared" si="146"/>
        <v>#REF!</v>
      </c>
      <c r="U47" s="265" t="e">
        <f>IF(AND('Mapa final'!#REF!="Muy Baja",'Mapa final'!#REF!="Menor"),CONCATENATE("R2C",'Mapa final'!#REF!),"")</f>
        <v>#REF!</v>
      </c>
      <c r="V47" s="253" t="e">
        <f t="shared" ref="V47:Z47" si="147">IF(AND(#REF!="Muy Baja",#REF!="Moderado"),CONCATENATE("R2C",#REF!),"")</f>
        <v>#REF!</v>
      </c>
      <c r="W47" s="254" t="e">
        <f t="shared" si="147"/>
        <v>#REF!</v>
      </c>
      <c r="X47" s="254" t="e">
        <f t="shared" si="147"/>
        <v>#REF!</v>
      </c>
      <c r="Y47" s="254" t="e">
        <f t="shared" si="147"/>
        <v>#REF!</v>
      </c>
      <c r="Z47" s="254" t="e">
        <f t="shared" si="147"/>
        <v>#REF!</v>
      </c>
      <c r="AA47" s="255" t="e">
        <f>IF(AND('Mapa final'!#REF!="Muy Baja",'Mapa final'!#REF!="Moderado"),CONCATENATE("R2C",'Mapa final'!#REF!),"")</f>
        <v>#REF!</v>
      </c>
      <c r="AB47" s="238" t="e">
        <f>IF(AND('Mapa final'!$AE$177="Muy Baja",#REF!="Mayor"),CONCATENATE("R2C",#REF!),"")</f>
        <v>#REF!</v>
      </c>
      <c r="AC47" s="238" t="e">
        <f t="shared" ref="AC47:AF47" si="148">IF(AND(#REF!="Muy Baja",#REF!="Mayor"),CONCATENATE("R2C",#REF!),"")</f>
        <v>#REF!</v>
      </c>
      <c r="AD47" s="238" t="e">
        <f t="shared" si="148"/>
        <v>#REF!</v>
      </c>
      <c r="AE47" s="238" t="e">
        <f t="shared" si="148"/>
        <v>#REF!</v>
      </c>
      <c r="AF47" s="238" t="e">
        <f t="shared" si="148"/>
        <v>#REF!</v>
      </c>
      <c r="AG47" s="239" t="e">
        <f>IF(AND('Mapa final'!#REF!="Muy Baja",'Mapa final'!#REF!="Mayor"),CONCATENATE("R2C",'Mapa final'!#REF!),"")</f>
        <v>#REF!</v>
      </c>
      <c r="AH47" s="240" t="e">
        <f t="shared" ref="AH47:AL47" si="149">IF(AND(#REF!="Muy Baja",#REF!="Catastrófico"),CONCATENATE("R2C",#REF!),"")</f>
        <v>#REF!</v>
      </c>
      <c r="AI47" s="240" t="e">
        <f t="shared" si="149"/>
        <v>#REF!</v>
      </c>
      <c r="AJ47" s="240" t="e">
        <f t="shared" si="149"/>
        <v>#REF!</v>
      </c>
      <c r="AK47" s="240" t="e">
        <f t="shared" si="149"/>
        <v>#REF!</v>
      </c>
      <c r="AL47" s="240" t="e">
        <f t="shared" si="149"/>
        <v>#REF!</v>
      </c>
      <c r="AM47" s="271" t="e">
        <f>IF(AND('Mapa final'!#REF!="Muy Baja",'Mapa final'!#REF!="Catastrófico"),CONCATENATE("R2C",'Mapa final'!#REF!),"")</f>
        <v>#REF!</v>
      </c>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row>
    <row r="48" spans="1:61" ht="15" customHeight="1">
      <c r="A48" s="230"/>
      <c r="B48" s="477"/>
      <c r="C48" s="364"/>
      <c r="D48" s="473"/>
      <c r="E48" s="468"/>
      <c r="F48" s="364"/>
      <c r="G48" s="364"/>
      <c r="H48" s="364"/>
      <c r="I48" s="473"/>
      <c r="J48" s="267" t="e">
        <f>IF(AND('Mapa final'!#REF!="Muy Baja",'Mapa final'!#REF!="Leve"),CONCATENATE("R3C",'Mapa final'!#REF!),"")</f>
        <v>#REF!</v>
      </c>
      <c r="K48" s="265" t="str">
        <f ca="1">IF(AND('Mapa final'!$AE$32="Muy Baja",'Mapa final'!$AG$32="Leve"),CONCATENATE("R3C",'Mapa final'!$U$32),"")</f>
        <v>R3C1</v>
      </c>
      <c r="L48" s="265" t="str">
        <f ca="1">IF(AND('Mapa final'!$AE$33="Muy Baja",'Mapa final'!$AG$33="Leve"),CONCATENATE("R3C",'Mapa final'!$U$33),"")</f>
        <v>R3C2</v>
      </c>
      <c r="M48" s="265" t="e">
        <f t="shared" ref="M48:O48" si="150">IF(AND(#REF!="Muy Baja",#REF!="Leve"),CONCATENATE("R3C",#REF!),"")</f>
        <v>#REF!</v>
      </c>
      <c r="N48" s="265" t="e">
        <f t="shared" si="150"/>
        <v>#REF!</v>
      </c>
      <c r="O48" s="266" t="e">
        <f t="shared" si="150"/>
        <v>#REF!</v>
      </c>
      <c r="P48" s="267" t="e">
        <f>IF(AND('Mapa final'!#REF!="Muy Baja",'Mapa final'!#REF!="Menor"),CONCATENATE("R3C",'Mapa final'!#REF!),"")</f>
        <v>#REF!</v>
      </c>
      <c r="Q48" s="265" t="str">
        <f ca="1">IF(AND('Mapa final'!$AE$32="Muy Baja",'Mapa final'!$AG$32="Menor"),CONCATENATE("R3C",'Mapa final'!$U$32),"")</f>
        <v/>
      </c>
      <c r="R48" s="265" t="str">
        <f ca="1">IF(AND('Mapa final'!$AE$33="Muy Baja",'Mapa final'!$AG$33="Menor"),CONCATENATE("R3C",'Mapa final'!$U$33),"")</f>
        <v/>
      </c>
      <c r="S48" s="265" t="e">
        <f t="shared" ref="S48:U48" si="151">IF(AND(#REF!="Muy Baja",#REF!="Menor"),CONCATENATE("R3C",#REF!),"")</f>
        <v>#REF!</v>
      </c>
      <c r="T48" s="265" t="e">
        <f t="shared" si="151"/>
        <v>#REF!</v>
      </c>
      <c r="U48" s="265" t="e">
        <f t="shared" si="151"/>
        <v>#REF!</v>
      </c>
      <c r="V48" s="257" t="e">
        <f>IF(AND('Mapa final'!#REF!="Muy Baja",'Mapa final'!#REF!="Moderado"),CONCATENATE("R3C",'Mapa final'!#REF!),"")</f>
        <v>#REF!</v>
      </c>
      <c r="W48" s="254" t="str">
        <f ca="1">IF(AND('Mapa final'!$AE$32="Muy Baja",'Mapa final'!$AG$32="Moderado"),CONCATENATE("R3C",'Mapa final'!$U$32),"")</f>
        <v/>
      </c>
      <c r="X48" s="254" t="str">
        <f ca="1">IF(AND('Mapa final'!$AE$33="Muy Baja",'Mapa final'!$AG$33="Moderado"),CONCATENATE("R3C",'Mapa final'!$U$33),"")</f>
        <v/>
      </c>
      <c r="Y48" s="254" t="e">
        <f t="shared" ref="Y48:AA48" si="152">IF(AND(#REF!="Muy Baja",#REF!="Moderado"),CONCATENATE("R3C",#REF!),"")</f>
        <v>#REF!</v>
      </c>
      <c r="Z48" s="254" t="e">
        <f t="shared" si="152"/>
        <v>#REF!</v>
      </c>
      <c r="AA48" s="255" t="e">
        <f t="shared" si="152"/>
        <v>#REF!</v>
      </c>
      <c r="AB48" s="242" t="e">
        <f>IF(AND('Mapa final'!#REF!="Muy Baja",'Mapa final'!#REF!="Mayor"),CONCATENATE("R3C",'Mapa final'!#REF!),"")</f>
        <v>#REF!</v>
      </c>
      <c r="AC48" s="238" t="str">
        <f ca="1">IF(AND('Mapa final'!$AE$32="Muy Baja",'Mapa final'!$AG$32="Mayor"),CONCATENATE("R3C",'Mapa final'!$U$32),"")</f>
        <v/>
      </c>
      <c r="AD48" s="238" t="str">
        <f ca="1">IF(AND('Mapa final'!$AE$33="Muy Baja",'Mapa final'!$AG$33="Mayor"),CONCATENATE("R3C",'Mapa final'!$U$33),"")</f>
        <v/>
      </c>
      <c r="AE48" s="238" t="e">
        <f t="shared" ref="AE48:AG48" si="153">IF(AND(#REF!="Muy Baja",#REF!="Mayor"),CONCATENATE("R3C",#REF!),"")</f>
        <v>#REF!</v>
      </c>
      <c r="AF48" s="238" t="e">
        <f t="shared" si="153"/>
        <v>#REF!</v>
      </c>
      <c r="AG48" s="239" t="e">
        <f t="shared" si="153"/>
        <v>#REF!</v>
      </c>
      <c r="AH48" s="240" t="e">
        <f>IF(AND('Mapa final'!#REF!="Muy Baja",'Mapa final'!#REF!="Catastrófico"),CONCATENATE("R3C",'Mapa final'!#REF!),"")</f>
        <v>#REF!</v>
      </c>
      <c r="AI48" s="240" t="str">
        <f ca="1">IF(AND('Mapa final'!$AE$32="Muy Baja",'Mapa final'!$AG$32="Catastrófico"),CONCATENATE("R3C",'Mapa final'!$U$32),"")</f>
        <v/>
      </c>
      <c r="AJ48" s="240" t="str">
        <f ca="1">IF(AND('Mapa final'!$AE$33="Muy Baja",'Mapa final'!$AG$33="Catastrófico"),CONCATENATE("R3C",'Mapa final'!$U$33),"")</f>
        <v/>
      </c>
      <c r="AK48" s="240" t="e">
        <f t="shared" ref="AK48:AM48" si="154">IF(AND(#REF!="Muy Baja",#REF!="Catastrófico"),CONCATENATE("R3C",#REF!),"")</f>
        <v>#REF!</v>
      </c>
      <c r="AL48" s="240" t="e">
        <f t="shared" si="154"/>
        <v>#REF!</v>
      </c>
      <c r="AM48" s="271" t="e">
        <f t="shared" si="154"/>
        <v>#REF!</v>
      </c>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row>
    <row r="49" spans="1:61" ht="15" customHeight="1">
      <c r="A49" s="230"/>
      <c r="B49" s="477"/>
      <c r="C49" s="364"/>
      <c r="D49" s="473"/>
      <c r="E49" s="468"/>
      <c r="F49" s="364"/>
      <c r="G49" s="364"/>
      <c r="H49" s="364"/>
      <c r="I49" s="473"/>
      <c r="J49" s="267" t="e">
        <f t="shared" ref="J49:N49" si="155">IF(AND(#REF!="Muy Baja",#REF!="Leve"),CONCATENATE("R4C",#REF!),"")</f>
        <v>#REF!</v>
      </c>
      <c r="K49" s="265" t="e">
        <f t="shared" si="155"/>
        <v>#REF!</v>
      </c>
      <c r="L49" s="265" t="e">
        <f t="shared" si="155"/>
        <v>#REF!</v>
      </c>
      <c r="M49" s="265" t="e">
        <f t="shared" si="155"/>
        <v>#REF!</v>
      </c>
      <c r="N49" s="265" t="e">
        <f t="shared" si="155"/>
        <v>#REF!</v>
      </c>
      <c r="O49" s="266" t="str">
        <f ca="1">IF(AND('Mapa final'!$AE$36="Muy Baja",'Mapa final'!$AG$36="Leve"),CONCATENATE("R4C",'Mapa final'!$U$36),"")</f>
        <v/>
      </c>
      <c r="P49" s="267" t="e">
        <f t="shared" ref="P49:T49" si="156">IF(AND(#REF!="Muy Baja",#REF!="Menor"),CONCATENATE("R4C",#REF!),"")</f>
        <v>#REF!</v>
      </c>
      <c r="Q49" s="265" t="e">
        <f t="shared" si="156"/>
        <v>#REF!</v>
      </c>
      <c r="R49" s="265" t="e">
        <f t="shared" si="156"/>
        <v>#REF!</v>
      </c>
      <c r="S49" s="265" t="e">
        <f t="shared" si="156"/>
        <v>#REF!</v>
      </c>
      <c r="T49" s="265" t="e">
        <f t="shared" si="156"/>
        <v>#REF!</v>
      </c>
      <c r="U49" s="265" t="str">
        <f ca="1">IF(AND('Mapa final'!$AE$36="Muy Baja",'Mapa final'!$AG$36="Menor"),CONCATENATE("R4C",'Mapa final'!$U$36),"")</f>
        <v/>
      </c>
      <c r="V49" s="257" t="e">
        <f t="shared" ref="V49:Z49" si="157">IF(AND(#REF!="Muy Baja",#REF!="Moderado"),CONCATENATE("R4C",#REF!),"")</f>
        <v>#REF!</v>
      </c>
      <c r="W49" s="254" t="e">
        <f t="shared" si="157"/>
        <v>#REF!</v>
      </c>
      <c r="X49" s="254" t="e">
        <f t="shared" si="157"/>
        <v>#REF!</v>
      </c>
      <c r="Y49" s="254" t="e">
        <f t="shared" si="157"/>
        <v>#REF!</v>
      </c>
      <c r="Z49" s="254" t="e">
        <f t="shared" si="157"/>
        <v>#REF!</v>
      </c>
      <c r="AA49" s="255" t="str">
        <f ca="1">IF(AND('Mapa final'!$AE$36="Muy Baja",'Mapa final'!$AG$36="Moderado"),CONCATENATE("R4C",'Mapa final'!$U$36),"")</f>
        <v/>
      </c>
      <c r="AB49" s="242" t="e">
        <f t="shared" ref="AB49:AF49" si="158">IF(AND(#REF!="Muy Baja",#REF!="Mayor"),CONCATENATE("R4C",#REF!),"")</f>
        <v>#REF!</v>
      </c>
      <c r="AC49" s="238" t="e">
        <f t="shared" si="158"/>
        <v>#REF!</v>
      </c>
      <c r="AD49" s="238" t="e">
        <f t="shared" si="158"/>
        <v>#REF!</v>
      </c>
      <c r="AE49" s="238" t="e">
        <f t="shared" si="158"/>
        <v>#REF!</v>
      </c>
      <c r="AF49" s="238" t="e">
        <f t="shared" si="158"/>
        <v>#REF!</v>
      </c>
      <c r="AG49" s="239" t="str">
        <f ca="1">IF(AND('Mapa final'!$AE$36="Muy Baja",'Mapa final'!$AG$36="Mayor"),CONCATENATE("R4C",'Mapa final'!$U$36),"")</f>
        <v/>
      </c>
      <c r="AH49" s="240" t="e">
        <f t="shared" ref="AH49:AL49" si="159">IF(AND(#REF!="Muy Baja",#REF!="Catastrófico"),CONCATENATE("R4C",#REF!),"")</f>
        <v>#REF!</v>
      </c>
      <c r="AI49" s="240" t="e">
        <f t="shared" si="159"/>
        <v>#REF!</v>
      </c>
      <c r="AJ49" s="240" t="e">
        <f t="shared" si="159"/>
        <v>#REF!</v>
      </c>
      <c r="AK49" s="240" t="e">
        <f t="shared" si="159"/>
        <v>#REF!</v>
      </c>
      <c r="AL49" s="240" t="e">
        <f t="shared" si="159"/>
        <v>#REF!</v>
      </c>
      <c r="AM49" s="271" t="str">
        <f ca="1">IF(AND('Mapa final'!$AE$36="Muy Baja",'Mapa final'!$AG$36="Catastrófico"),CONCATENATE("R4C",'Mapa final'!$U$36),"")</f>
        <v/>
      </c>
      <c r="AN49" s="230"/>
      <c r="AO49" s="230"/>
      <c r="AP49" s="230"/>
      <c r="AQ49" s="230"/>
      <c r="AR49" s="230"/>
      <c r="AS49" s="230"/>
      <c r="AT49" s="230"/>
      <c r="AU49" s="230"/>
      <c r="AV49" s="230"/>
      <c r="AW49" s="230"/>
      <c r="AX49" s="230"/>
      <c r="AY49" s="230"/>
      <c r="AZ49" s="230"/>
      <c r="BA49" s="230"/>
      <c r="BB49" s="230"/>
      <c r="BC49" s="230"/>
      <c r="BD49" s="230"/>
      <c r="BE49" s="230"/>
      <c r="BF49" s="230"/>
      <c r="BG49" s="230"/>
      <c r="BH49" s="230"/>
      <c r="BI49" s="230"/>
    </row>
    <row r="50" spans="1:61" ht="15" customHeight="1">
      <c r="A50" s="230"/>
      <c r="B50" s="477"/>
      <c r="C50" s="364"/>
      <c r="D50" s="473"/>
      <c r="E50" s="468"/>
      <c r="F50" s="364"/>
      <c r="G50" s="364"/>
      <c r="H50" s="364"/>
      <c r="I50" s="473"/>
      <c r="J50" s="267" t="e">
        <f t="shared" ref="J50:N50" si="160">IF(AND(#REF!="Muy Baja",#REF!="Leve"),CONCATENATE("R5C",#REF!),"")</f>
        <v>#REF!</v>
      </c>
      <c r="K50" s="265" t="e">
        <f t="shared" si="160"/>
        <v>#REF!</v>
      </c>
      <c r="L50" s="265" t="e">
        <f t="shared" si="160"/>
        <v>#REF!</v>
      </c>
      <c r="M50" s="265" t="e">
        <f t="shared" si="160"/>
        <v>#REF!</v>
      </c>
      <c r="N50" s="265" t="e">
        <f t="shared" si="160"/>
        <v>#REF!</v>
      </c>
      <c r="O50" s="266" t="e">
        <f>IF(AND('Mapa final'!#REF!="Muy Baja",'Mapa final'!#REF!="Leve"),CONCATENATE("R5C",'Mapa final'!#REF!),"")</f>
        <v>#REF!</v>
      </c>
      <c r="P50" s="267" t="e">
        <f t="shared" ref="P50:T50" si="161">IF(AND(#REF!="Muy Baja",#REF!="Menor"),CONCATENATE("R5C",#REF!),"")</f>
        <v>#REF!</v>
      </c>
      <c r="Q50" s="265" t="e">
        <f t="shared" si="161"/>
        <v>#REF!</v>
      </c>
      <c r="R50" s="265" t="e">
        <f t="shared" si="161"/>
        <v>#REF!</v>
      </c>
      <c r="S50" s="265" t="e">
        <f t="shared" si="161"/>
        <v>#REF!</v>
      </c>
      <c r="T50" s="265" t="e">
        <f t="shared" si="161"/>
        <v>#REF!</v>
      </c>
      <c r="U50" s="265" t="e">
        <f>IF(AND('Mapa final'!#REF!="Muy Baja",'Mapa final'!#REF!="Menor"),CONCATENATE("R5C",'Mapa final'!#REF!),"")</f>
        <v>#REF!</v>
      </c>
      <c r="V50" s="257" t="e">
        <f t="shared" ref="V50:Z50" si="162">IF(AND(#REF!="Muy Baja",#REF!="Moderado"),CONCATENATE("R5C",#REF!),"")</f>
        <v>#REF!</v>
      </c>
      <c r="W50" s="254" t="e">
        <f t="shared" si="162"/>
        <v>#REF!</v>
      </c>
      <c r="X50" s="254" t="e">
        <f t="shared" si="162"/>
        <v>#REF!</v>
      </c>
      <c r="Y50" s="254" t="e">
        <f t="shared" si="162"/>
        <v>#REF!</v>
      </c>
      <c r="Z50" s="254" t="e">
        <f t="shared" si="162"/>
        <v>#REF!</v>
      </c>
      <c r="AA50" s="255" t="e">
        <f>IF(AND('Mapa final'!#REF!="Muy Baja",'Mapa final'!#REF!="Moderado"),CONCATENATE("R5C",'Mapa final'!#REF!),"")</f>
        <v>#REF!</v>
      </c>
      <c r="AB50" s="242" t="e">
        <f t="shared" ref="AB50:AF50" si="163">IF(AND(#REF!="Muy Baja",#REF!="Mayor"),CONCATENATE("R5C",#REF!),"")</f>
        <v>#REF!</v>
      </c>
      <c r="AC50" s="238" t="e">
        <f t="shared" si="163"/>
        <v>#REF!</v>
      </c>
      <c r="AD50" s="238" t="e">
        <f t="shared" si="163"/>
        <v>#REF!</v>
      </c>
      <c r="AE50" s="238" t="e">
        <f t="shared" si="163"/>
        <v>#REF!</v>
      </c>
      <c r="AF50" s="238" t="e">
        <f t="shared" si="163"/>
        <v>#REF!</v>
      </c>
      <c r="AG50" s="239" t="e">
        <f>IF(AND('Mapa final'!#REF!="Muy Baja",'Mapa final'!#REF!="Mayor"),CONCATENATE("R5C",'Mapa final'!#REF!),"")</f>
        <v>#REF!</v>
      </c>
      <c r="AH50" s="240" t="e">
        <f t="shared" ref="AH50:AL50" si="164">IF(AND(#REF!="Muy Baja",#REF!="Catastrófico"),CONCATENATE("R5C",#REF!),"")</f>
        <v>#REF!</v>
      </c>
      <c r="AI50" s="240" t="e">
        <f t="shared" si="164"/>
        <v>#REF!</v>
      </c>
      <c r="AJ50" s="240" t="e">
        <f t="shared" si="164"/>
        <v>#REF!</v>
      </c>
      <c r="AK50" s="240" t="e">
        <f t="shared" si="164"/>
        <v>#REF!</v>
      </c>
      <c r="AL50" s="240" t="e">
        <f t="shared" si="164"/>
        <v>#REF!</v>
      </c>
      <c r="AM50" s="271" t="e">
        <f>IF(AND('Mapa final'!#REF!="Muy Baja",'Mapa final'!#REF!="Catastrófico"),CONCATENATE("R5C",'Mapa final'!#REF!),"")</f>
        <v>#REF!</v>
      </c>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row>
    <row r="51" spans="1:61" ht="15" customHeight="1">
      <c r="A51" s="230"/>
      <c r="B51" s="477"/>
      <c r="C51" s="364"/>
      <c r="D51" s="473"/>
      <c r="E51" s="468"/>
      <c r="F51" s="364"/>
      <c r="G51" s="364"/>
      <c r="H51" s="364"/>
      <c r="I51" s="473"/>
      <c r="J51" s="267" t="e">
        <f>IF(AND('Mapa final'!#REF!="Muy Baja",'Mapa final'!#REF!="Leve"),CONCATENATE("R6C",'Mapa final'!#REF!),"")</f>
        <v>#REF!</v>
      </c>
      <c r="K51" s="265" t="e">
        <f>IF(AND('Mapa final'!#REF!="Muy Baja",'Mapa final'!#REF!="Leve"),CONCATENATE("R6C",'Mapa final'!#REF!),"")</f>
        <v>#REF!</v>
      </c>
      <c r="L51" s="265" t="e">
        <f>IF(AND('Mapa final'!#REF!="Muy Baja",'Mapa final'!#REF!="Leve"),CONCATENATE("R6C",'Mapa final'!#REF!),"")</f>
        <v>#REF!</v>
      </c>
      <c r="M51" s="265" t="e">
        <f t="shared" ref="M51:N51" si="165">IF(AND(#REF!="Muy Baja",#REF!="Leve"),CONCATENATE("R6C",#REF!),"")</f>
        <v>#REF!</v>
      </c>
      <c r="N51" s="265" t="e">
        <f t="shared" si="165"/>
        <v>#REF!</v>
      </c>
      <c r="O51" s="266" t="str">
        <f ca="1">IF(AND('Mapa final'!$AE$37="Muy Baja",'Mapa final'!$AG$37="Leve"),CONCATENATE("R6C",'Mapa final'!$U$37),"")</f>
        <v/>
      </c>
      <c r="P51" s="267" t="e">
        <f>IF(AND('Mapa final'!#REF!="Muy Baja",'Mapa final'!#REF!="Menor"),CONCATENATE("R6C",'Mapa final'!#REF!),"")</f>
        <v>#REF!</v>
      </c>
      <c r="Q51" s="265" t="e">
        <f>IF(AND('Mapa final'!#REF!="Muy Baja",'Mapa final'!#REF!="Menor"),CONCATENATE("R6C",'Mapa final'!#REF!),"")</f>
        <v>#REF!</v>
      </c>
      <c r="R51" s="265" t="e">
        <f>IF(AND('Mapa final'!#REF!="Muy Baja",'Mapa final'!#REF!="Menor"),CONCATENATE("R6C",'Mapa final'!#REF!),"")</f>
        <v>#REF!</v>
      </c>
      <c r="S51" s="265" t="e">
        <f t="shared" ref="S51:T51" si="166">IF(AND(#REF!="Muy Baja",#REF!="Menor"),CONCATENATE("R6C",#REF!),"")</f>
        <v>#REF!</v>
      </c>
      <c r="T51" s="265" t="e">
        <f t="shared" si="166"/>
        <v>#REF!</v>
      </c>
      <c r="U51" s="265" t="str">
        <f ca="1">IF(AND('Mapa final'!$AE$37="Muy Baja",'Mapa final'!$AG$37="Menor"),CONCATENATE("R6C",'Mapa final'!$U$37),"")</f>
        <v/>
      </c>
      <c r="V51" s="257" t="e">
        <f>IF(AND('Mapa final'!#REF!="Muy Baja",'Mapa final'!#REF!="Moderado"),CONCATENATE("R6C",'Mapa final'!#REF!),"")</f>
        <v>#REF!</v>
      </c>
      <c r="W51" s="254" t="e">
        <f>IF(AND('Mapa final'!#REF!="Muy Baja",'Mapa final'!#REF!="Moderado"),CONCATENATE("R6C",'Mapa final'!#REF!),"")</f>
        <v>#REF!</v>
      </c>
      <c r="X51" s="254" t="e">
        <f>IF(AND('Mapa final'!#REF!="Muy Baja",'Mapa final'!#REF!="Moderado"),CONCATENATE("R6C",'Mapa final'!#REF!),"")</f>
        <v>#REF!</v>
      </c>
      <c r="Y51" s="254" t="e">
        <f t="shared" ref="Y51:Z51" si="167">IF(AND(#REF!="Muy Baja",#REF!="Moderado"),CONCATENATE("R6C",#REF!),"")</f>
        <v>#REF!</v>
      </c>
      <c r="Z51" s="254" t="e">
        <f t="shared" si="167"/>
        <v>#REF!</v>
      </c>
      <c r="AA51" s="255" t="str">
        <f ca="1">IF(AND('Mapa final'!$AE$37="Muy Baja",'Mapa final'!$AG$37="Moderado"),CONCATENATE("R6C",'Mapa final'!$U$37),"")</f>
        <v/>
      </c>
      <c r="AB51" s="242" t="e">
        <f>IF(AND('Mapa final'!#REF!="Muy Baja",'Mapa final'!#REF!="Mayor"),CONCATENATE("R6C",'Mapa final'!#REF!),"")</f>
        <v>#REF!</v>
      </c>
      <c r="AC51" s="238" t="e">
        <f>IF(AND('Mapa final'!#REF!="Muy Baja",'Mapa final'!#REF!="Mayor"),CONCATENATE("R6C",'Mapa final'!#REF!),"")</f>
        <v>#REF!</v>
      </c>
      <c r="AD51" s="238" t="e">
        <f>IF(AND('Mapa final'!#REF!="Muy Baja",'Mapa final'!#REF!="Mayor"),CONCATENATE("R6C",'Mapa final'!#REF!),"")</f>
        <v>#REF!</v>
      </c>
      <c r="AE51" s="238" t="e">
        <f t="shared" ref="AE51:AF51" si="168">IF(AND(#REF!="Muy Baja",#REF!="Mayor"),CONCATENATE("R6C",#REF!),"")</f>
        <v>#REF!</v>
      </c>
      <c r="AF51" s="238" t="e">
        <f t="shared" si="168"/>
        <v>#REF!</v>
      </c>
      <c r="AG51" s="239" t="str">
        <f ca="1">IF(AND('Mapa final'!$AE$37="Muy Baja",'Mapa final'!$AG$37="Mayor"),CONCATENATE("R6C",'Mapa final'!$U$37),"")</f>
        <v>R6C1</v>
      </c>
      <c r="AH51" s="240" t="e">
        <f>IF(AND('Mapa final'!#REF!="Muy Baja",'Mapa final'!#REF!="Catastrófico"),CONCATENATE("R6C",'Mapa final'!#REF!),"")</f>
        <v>#REF!</v>
      </c>
      <c r="AI51" s="240" t="e">
        <f>IF(AND('Mapa final'!#REF!="Muy Baja",'Mapa final'!#REF!="Catastrófico"),CONCATENATE("R6C",'Mapa final'!#REF!),"")</f>
        <v>#REF!</v>
      </c>
      <c r="AJ51" s="240" t="e">
        <f>IF(AND('Mapa final'!#REF!="Muy Baja",'Mapa final'!#REF!="Catastrófico"),CONCATENATE("R6C",'Mapa final'!#REF!),"")</f>
        <v>#REF!</v>
      </c>
      <c r="AK51" s="240" t="e">
        <f t="shared" ref="AK51:AL51" si="169">IF(AND(#REF!="Muy Baja",#REF!="Catastrófico"),CONCATENATE("R6C",#REF!),"")</f>
        <v>#REF!</v>
      </c>
      <c r="AL51" s="240" t="e">
        <f t="shared" si="169"/>
        <v>#REF!</v>
      </c>
      <c r="AM51" s="271" t="str">
        <f ca="1">IF(AND('Mapa final'!$AE$37="Muy Baja",'Mapa final'!$AG$37="Catastrófico"),CONCATENATE("R6C",'Mapa final'!$U$37),"")</f>
        <v/>
      </c>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row>
    <row r="52" spans="1:61" ht="15" customHeight="1">
      <c r="A52" s="230"/>
      <c r="B52" s="477"/>
      <c r="C52" s="364"/>
      <c r="D52" s="473"/>
      <c r="E52" s="468"/>
      <c r="F52" s="364"/>
      <c r="G52" s="364"/>
      <c r="H52" s="364"/>
      <c r="I52" s="473"/>
      <c r="J52" s="267" t="str">
        <f>IF(AND('Mapa final'!$AE$38="Muy Baja",'Mapa final'!$AG$38="Leve"),CONCATENATE("R7C",'Mapa final'!$U$38),"")</f>
        <v/>
      </c>
      <c r="K52" s="265" t="e">
        <f>IF(AND('Mapa final'!#REF!="Muy Baja",'Mapa final'!#REF!="Leve"),CONCATENATE("R7C",'Mapa final'!#REF!),"")</f>
        <v>#REF!</v>
      </c>
      <c r="L52" s="265" t="e">
        <f t="shared" ref="L52:N52" si="170">IF(AND(#REF!="Muy Baja",#REF!="Leve"),CONCATENATE("R7C",#REF!),"")</f>
        <v>#REF!</v>
      </c>
      <c r="M52" s="265" t="e">
        <f t="shared" si="170"/>
        <v>#REF!</v>
      </c>
      <c r="N52" s="265" t="e">
        <f t="shared" si="170"/>
        <v>#REF!</v>
      </c>
      <c r="O52" s="266" t="e">
        <f>IF(AND('Mapa final'!#REF!="Muy Baja",'Mapa final'!#REF!="Leve"),CONCATENATE("R7C",'Mapa final'!#REF!),"")</f>
        <v>#REF!</v>
      </c>
      <c r="P52" s="267" t="str">
        <f>IF(AND('Mapa final'!$AE$38="Muy Baja",'Mapa final'!$AG$38="Menor"),CONCATENATE("R7C",'Mapa final'!$U$38),"")</f>
        <v/>
      </c>
      <c r="Q52" s="265" t="e">
        <f>IF(AND('Mapa final'!#REF!="Muy Baja",'Mapa final'!#REF!="Menor"),CONCATENATE("R7C",'Mapa final'!#REF!),"")</f>
        <v>#REF!</v>
      </c>
      <c r="R52" s="265" t="e">
        <f t="shared" ref="R52:T52" si="171">IF(AND(#REF!="Muy Baja",#REF!="Menor"),CONCATENATE("R7C",#REF!),"")</f>
        <v>#REF!</v>
      </c>
      <c r="S52" s="265" t="e">
        <f t="shared" si="171"/>
        <v>#REF!</v>
      </c>
      <c r="T52" s="265" t="e">
        <f t="shared" si="171"/>
        <v>#REF!</v>
      </c>
      <c r="U52" s="265" t="e">
        <f>IF(AND('Mapa final'!#REF!="Muy Baja",'Mapa final'!#REF!="Menor"),CONCATENATE("R7C",'Mapa final'!#REF!),"")</f>
        <v>#REF!</v>
      </c>
      <c r="V52" s="257" t="str">
        <f>IF(AND('Mapa final'!$AE$38="Muy Baja",'Mapa final'!$AG$38="Moderado"),CONCATENATE("R7C",'Mapa final'!$U$38),"")</f>
        <v/>
      </c>
      <c r="W52" s="254" t="e">
        <f>IF(AND('Mapa final'!#REF!="Muy Baja",'Mapa final'!#REF!="Moderado"),CONCATENATE("R7C",'Mapa final'!#REF!),"")</f>
        <v>#REF!</v>
      </c>
      <c r="X52" s="254" t="e">
        <f t="shared" ref="X52:Z52" si="172">IF(AND(#REF!="Muy Baja",#REF!="Moderado"),CONCATENATE("R7C",#REF!),"")</f>
        <v>#REF!</v>
      </c>
      <c r="Y52" s="254" t="e">
        <f t="shared" si="172"/>
        <v>#REF!</v>
      </c>
      <c r="Z52" s="254" t="e">
        <f t="shared" si="172"/>
        <v>#REF!</v>
      </c>
      <c r="AA52" s="255" t="e">
        <f>IF(AND('Mapa final'!#REF!="Muy Baja",'Mapa final'!#REF!="Moderado"),CONCATENATE("R7C",'Mapa final'!#REF!),"")</f>
        <v>#REF!</v>
      </c>
      <c r="AB52" s="242" t="str">
        <f>IF(AND('Mapa final'!$AE$38="Muy Baja",'Mapa final'!$AG$38="Mayor"),CONCATENATE("R7C",'Mapa final'!$U$38),"")</f>
        <v/>
      </c>
      <c r="AC52" s="238" t="e">
        <f>IF(AND('Mapa final'!#REF!="Muy Baja",'Mapa final'!#REF!="Mayor"),CONCATENATE("R7C",'Mapa final'!#REF!),"")</f>
        <v>#REF!</v>
      </c>
      <c r="AD52" s="238" t="e">
        <f t="shared" ref="AD52:AF52" si="173">IF(AND(#REF!="Muy Baja",#REF!="Mayor"),CONCATENATE("R7C",#REF!),"")</f>
        <v>#REF!</v>
      </c>
      <c r="AE52" s="238" t="e">
        <f t="shared" si="173"/>
        <v>#REF!</v>
      </c>
      <c r="AF52" s="238" t="e">
        <f t="shared" si="173"/>
        <v>#REF!</v>
      </c>
      <c r="AG52" s="239" t="e">
        <f>IF(AND('Mapa final'!#REF!="Muy Baja",'Mapa final'!#REF!="Mayor"),CONCATENATE("R7C",'Mapa final'!#REF!),"")</f>
        <v>#REF!</v>
      </c>
      <c r="AH52" s="240" t="str">
        <f>IF(AND('Mapa final'!$AE$38="Muy Baja",'Mapa final'!$AG$38="Catastrófico"),CONCATENATE("R7C",'Mapa final'!$U$38),"")</f>
        <v/>
      </c>
      <c r="AI52" s="240" t="e">
        <f>IF(AND('Mapa final'!#REF!="Muy Baja",'Mapa final'!#REF!="Catastrófico"),CONCATENATE("R7C",'Mapa final'!#REF!),"")</f>
        <v>#REF!</v>
      </c>
      <c r="AJ52" s="240" t="e">
        <f t="shared" ref="AJ52:AL52" si="174">IF(AND(#REF!="Muy Baja",#REF!="Catastrófico"),CONCATENATE("R7C",#REF!),"")</f>
        <v>#REF!</v>
      </c>
      <c r="AK52" s="240" t="e">
        <f t="shared" si="174"/>
        <v>#REF!</v>
      </c>
      <c r="AL52" s="240" t="e">
        <f t="shared" si="174"/>
        <v>#REF!</v>
      </c>
      <c r="AM52" s="271" t="e">
        <f>IF(AND('Mapa final'!#REF!="Muy Baja",'Mapa final'!#REF!="Catastrófico"),CONCATENATE("R7C",'Mapa final'!#REF!),"")</f>
        <v>#REF!</v>
      </c>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row>
    <row r="53" spans="1:61" ht="15" customHeight="1">
      <c r="A53" s="230"/>
      <c r="B53" s="477"/>
      <c r="C53" s="364"/>
      <c r="D53" s="473"/>
      <c r="E53" s="468"/>
      <c r="F53" s="364"/>
      <c r="G53" s="364"/>
      <c r="H53" s="364"/>
      <c r="I53" s="473"/>
      <c r="J53" s="267" t="e">
        <f>IF(AND('Mapa final'!#REF!="Muy Baja",'Mapa final'!#REF!="Leve"),CONCATENATE("R8C",'Mapa final'!#REF!),"")</f>
        <v>#REF!</v>
      </c>
      <c r="K53" s="265" t="e">
        <f>IF(AND('Mapa final'!#REF!="Muy Baja",'Mapa final'!#REF!="Leve"),CONCATENATE("R8C",'Mapa final'!#REF!),"")</f>
        <v>#REF!</v>
      </c>
      <c r="L53" s="265" t="e">
        <f>IF(AND('Mapa final'!#REF!="Muy Baja",'Mapa final'!#REF!="Leve"),CONCATENATE("R8C",'Mapa final'!#REF!),"")</f>
        <v>#REF!</v>
      </c>
      <c r="M53" s="265" t="e">
        <f>IF(AND('Mapa final'!#REF!="Muy Baja",'Mapa final'!#REF!="Leve"),CONCATENATE("R8C",'Mapa final'!#REF!),"")</f>
        <v>#REF!</v>
      </c>
      <c r="N53" s="265" t="e">
        <f>IF(AND('Mapa final'!#REF!="Muy Baja",'Mapa final'!#REF!="Leve"),CONCATENATE("R8C",'Mapa final'!#REF!),"")</f>
        <v>#REF!</v>
      </c>
      <c r="O53" s="266" t="e">
        <f>IF(AND('Mapa final'!#REF!="Muy Baja",'Mapa final'!#REF!="Leve"),CONCATENATE("R8C",'Mapa final'!#REF!),"")</f>
        <v>#REF!</v>
      </c>
      <c r="P53" s="267" t="e">
        <f>IF(AND('Mapa final'!#REF!="Muy Baja",'Mapa final'!#REF!="Menor"),CONCATENATE("R8C",'Mapa final'!#REF!),"")</f>
        <v>#REF!</v>
      </c>
      <c r="Q53" s="265" t="e">
        <f>IF(AND('Mapa final'!#REF!="Muy Baja",'Mapa final'!#REF!="Menor"),CONCATENATE("R8C",'Mapa final'!#REF!),"")</f>
        <v>#REF!</v>
      </c>
      <c r="R53" s="265" t="e">
        <f>IF(AND('Mapa final'!#REF!="Muy Baja",'Mapa final'!#REF!="Menor"),CONCATENATE("R8C",'Mapa final'!#REF!),"")</f>
        <v>#REF!</v>
      </c>
      <c r="S53" s="265" t="e">
        <f>IF(AND('Mapa final'!#REF!="Muy Baja",'Mapa final'!#REF!="Menor"),CONCATENATE("R8C",'Mapa final'!#REF!),"")</f>
        <v>#REF!</v>
      </c>
      <c r="T53" s="265" t="e">
        <f>IF(AND('Mapa final'!#REF!="Muy Baja",'Mapa final'!#REF!="Menor"),CONCATENATE("R8C",'Mapa final'!#REF!),"")</f>
        <v>#REF!</v>
      </c>
      <c r="U53" s="265" t="e">
        <f>IF(AND('Mapa final'!#REF!="Muy Baja",'Mapa final'!#REF!="Menor"),CONCATENATE("R8C",'Mapa final'!#REF!),"")</f>
        <v>#REF!</v>
      </c>
      <c r="V53" s="257" t="e">
        <f>IF(AND('Mapa final'!#REF!="Muy Baja",'Mapa final'!#REF!="Moderado"),CONCATENATE("R8C",'Mapa final'!#REF!),"")</f>
        <v>#REF!</v>
      </c>
      <c r="W53" s="254" t="e">
        <f>IF(AND('Mapa final'!#REF!="Muy Baja",'Mapa final'!#REF!="Moderado"),CONCATENATE("R8C",'Mapa final'!#REF!),"")</f>
        <v>#REF!</v>
      </c>
      <c r="X53" s="254" t="e">
        <f>IF(AND('Mapa final'!#REF!="Muy Baja",'Mapa final'!#REF!="Moderado"),CONCATENATE("R8C",'Mapa final'!#REF!),"")</f>
        <v>#REF!</v>
      </c>
      <c r="Y53" s="254" t="e">
        <f>IF(AND('Mapa final'!#REF!="Muy Baja",'Mapa final'!#REF!="Moderado"),CONCATENATE("R8C",'Mapa final'!#REF!),"")</f>
        <v>#REF!</v>
      </c>
      <c r="Z53" s="254" t="e">
        <f>IF(AND('Mapa final'!#REF!="Muy Baja",'Mapa final'!#REF!="Moderado"),CONCATENATE("R8C",'Mapa final'!#REF!),"")</f>
        <v>#REF!</v>
      </c>
      <c r="AA53" s="255" t="e">
        <f>IF(AND('Mapa final'!#REF!="Muy Baja",'Mapa final'!#REF!="Moderado"),CONCATENATE("R8C",'Mapa final'!#REF!),"")</f>
        <v>#REF!</v>
      </c>
      <c r="AB53" s="242" t="e">
        <f>IF(AND('Mapa final'!#REF!="Muy Baja",'Mapa final'!#REF!="Mayor"),CONCATENATE("R8C",'Mapa final'!#REF!),"")</f>
        <v>#REF!</v>
      </c>
      <c r="AC53" s="238" t="e">
        <f>IF(AND('Mapa final'!#REF!="Muy Baja",'Mapa final'!#REF!="Mayor"),CONCATENATE("R8C",'Mapa final'!#REF!),"")</f>
        <v>#REF!</v>
      </c>
      <c r="AD53" s="238" t="e">
        <f>IF(AND('Mapa final'!#REF!="Muy Baja",'Mapa final'!#REF!="Mayor"),CONCATENATE("R8C",'Mapa final'!#REF!),"")</f>
        <v>#REF!</v>
      </c>
      <c r="AE53" s="238" t="e">
        <f>IF(AND('Mapa final'!#REF!="Muy Baja",'Mapa final'!#REF!="Mayor"),CONCATENATE("R8C",'Mapa final'!#REF!),"")</f>
        <v>#REF!</v>
      </c>
      <c r="AF53" s="238" t="e">
        <f>IF(AND('Mapa final'!#REF!="Muy Baja",'Mapa final'!#REF!="Mayor"),CONCATENATE("R8C",'Mapa final'!#REF!),"")</f>
        <v>#REF!</v>
      </c>
      <c r="AG53" s="239" t="e">
        <f>IF(AND('Mapa final'!#REF!="Muy Baja",'Mapa final'!#REF!="Mayor"),CONCATENATE("R8C",'Mapa final'!#REF!),"")</f>
        <v>#REF!</v>
      </c>
      <c r="AH53" s="240" t="e">
        <f>IF(AND('Mapa final'!#REF!="Muy Baja",'Mapa final'!#REF!="Catastrófico"),CONCATENATE("R8C",'Mapa final'!#REF!),"")</f>
        <v>#REF!</v>
      </c>
      <c r="AI53" s="240" t="e">
        <f>IF(AND('Mapa final'!#REF!="Muy Baja",'Mapa final'!#REF!="Catastrófico"),CONCATENATE("R8C",'Mapa final'!#REF!),"")</f>
        <v>#REF!</v>
      </c>
      <c r="AJ53" s="240" t="e">
        <f>IF(AND('Mapa final'!#REF!="Muy Baja",'Mapa final'!#REF!="Catastrófico"),CONCATENATE("R8C",'Mapa final'!#REF!),"")</f>
        <v>#REF!</v>
      </c>
      <c r="AK53" s="240" t="e">
        <f>IF(AND('Mapa final'!#REF!="Muy Baja",'Mapa final'!#REF!="Catastrófico"),CONCATENATE("R8C",'Mapa final'!#REF!),"")</f>
        <v>#REF!</v>
      </c>
      <c r="AL53" s="240" t="e">
        <f>IF(AND('Mapa final'!#REF!="Muy Baja",'Mapa final'!#REF!="Catastrófico"),CONCATENATE("R8C",'Mapa final'!#REF!),"")</f>
        <v>#REF!</v>
      </c>
      <c r="AM53" s="271" t="e">
        <f>IF(AND('Mapa final'!#REF!="Muy Baja",'Mapa final'!#REF!="Catastrófico"),CONCATENATE("R8C",'Mapa final'!#REF!),"")</f>
        <v>#REF!</v>
      </c>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row>
    <row r="54" spans="1:61" ht="15" customHeight="1">
      <c r="A54" s="230"/>
      <c r="B54" s="477"/>
      <c r="C54" s="364"/>
      <c r="D54" s="473"/>
      <c r="E54" s="468"/>
      <c r="F54" s="364"/>
      <c r="G54" s="364"/>
      <c r="H54" s="364"/>
      <c r="I54" s="473"/>
      <c r="J54" s="267" t="e">
        <f>IF(AND('Mapa final'!#REF!="Muy Baja",'Mapa final'!#REF!="Leve"),CONCATENATE("R9C",'Mapa final'!#REF!),"")</f>
        <v>#REF!</v>
      </c>
      <c r="K54" s="265" t="e">
        <f>IF(AND('Mapa final'!#REF!="Muy Baja",'Mapa final'!#REF!="Leve"),CONCATENATE("R9C",'Mapa final'!#REF!),"")</f>
        <v>#REF!</v>
      </c>
      <c r="L54" s="265" t="e">
        <f>IF(AND('Mapa final'!#REF!="Muy Baja",'Mapa final'!#REF!="Leve"),CONCATENATE("R9C",'Mapa final'!#REF!),"")</f>
        <v>#REF!</v>
      </c>
      <c r="M54" s="265" t="e">
        <f>IF(AND('Mapa final'!#REF!="Muy Baja",'Mapa final'!#REF!="Leve"),CONCATENATE("R9C",'Mapa final'!#REF!),"")</f>
        <v>#REF!</v>
      </c>
      <c r="N54" s="265" t="e">
        <f>IF(AND('Mapa final'!#REF!="Muy Baja",'Mapa final'!#REF!="Leve"),CONCATENATE("R9C",'Mapa final'!#REF!),"")</f>
        <v>#REF!</v>
      </c>
      <c r="O54" s="266" t="e">
        <f>IF(AND('Mapa final'!#REF!="Muy Baja",'Mapa final'!#REF!="Leve"),CONCATENATE("R9C",'Mapa final'!#REF!),"")</f>
        <v>#REF!</v>
      </c>
      <c r="P54" s="267" t="e">
        <f>IF(AND('Mapa final'!#REF!="Muy Baja",'Mapa final'!#REF!="Menor"),CONCATENATE("R9C",'Mapa final'!#REF!),"")</f>
        <v>#REF!</v>
      </c>
      <c r="Q54" s="265" t="e">
        <f>IF(AND('Mapa final'!#REF!="Muy Baja",'Mapa final'!#REF!="Menor"),CONCATENATE("R9C",'Mapa final'!#REF!),"")</f>
        <v>#REF!</v>
      </c>
      <c r="R54" s="265" t="e">
        <f>IF(AND('Mapa final'!#REF!="Muy Baja",'Mapa final'!#REF!="Menor"),CONCATENATE("R9C",'Mapa final'!#REF!),"")</f>
        <v>#REF!</v>
      </c>
      <c r="S54" s="265" t="e">
        <f>IF(AND('Mapa final'!#REF!="Muy Baja",'Mapa final'!#REF!="Menor"),CONCATENATE("R9C",'Mapa final'!#REF!),"")</f>
        <v>#REF!</v>
      </c>
      <c r="T54" s="265" t="e">
        <f>IF(AND('Mapa final'!#REF!="Muy Baja",'Mapa final'!#REF!="Menor"),CONCATENATE("R9C",'Mapa final'!#REF!),"")</f>
        <v>#REF!</v>
      </c>
      <c r="U54" s="265" t="e">
        <f>IF(AND('Mapa final'!#REF!="Muy Baja",'Mapa final'!#REF!="Menor"),CONCATENATE("R9C",'Mapa final'!#REF!),"")</f>
        <v>#REF!</v>
      </c>
      <c r="V54" s="257" t="e">
        <f>IF(AND('Mapa final'!#REF!="Muy Baja",'Mapa final'!#REF!="Moderado"),CONCATENATE("R9C",'Mapa final'!#REF!),"")</f>
        <v>#REF!</v>
      </c>
      <c r="W54" s="254" t="e">
        <f>IF(AND('Mapa final'!#REF!="Muy Baja",'Mapa final'!#REF!="Moderado"),CONCATENATE("R9C",'Mapa final'!#REF!),"")</f>
        <v>#REF!</v>
      </c>
      <c r="X54" s="254" t="e">
        <f>IF(AND('Mapa final'!#REF!="Muy Baja",'Mapa final'!#REF!="Moderado"),CONCATENATE("R9C",'Mapa final'!#REF!),"")</f>
        <v>#REF!</v>
      </c>
      <c r="Y54" s="254" t="e">
        <f>IF(AND('Mapa final'!#REF!="Muy Baja",'Mapa final'!#REF!="Moderado"),CONCATENATE("R9C",'Mapa final'!#REF!),"")</f>
        <v>#REF!</v>
      </c>
      <c r="Z54" s="254" t="e">
        <f>IF(AND('Mapa final'!#REF!="Muy Baja",'Mapa final'!#REF!="Moderado"),CONCATENATE("R9C",'Mapa final'!#REF!),"")</f>
        <v>#REF!</v>
      </c>
      <c r="AA54" s="255" t="e">
        <f>IF(AND('Mapa final'!#REF!="Muy Baja",'Mapa final'!#REF!="Moderado"),CONCATENATE("R9C",'Mapa final'!#REF!),"")</f>
        <v>#REF!</v>
      </c>
      <c r="AB54" s="242" t="e">
        <f>IF(AND('Mapa final'!#REF!="Muy Baja",'Mapa final'!#REF!="Mayor"),CONCATENATE("R9C",'Mapa final'!#REF!),"")</f>
        <v>#REF!</v>
      </c>
      <c r="AC54" s="238" t="e">
        <f>IF(AND('Mapa final'!#REF!="Muy Baja",'Mapa final'!#REF!="Mayor"),CONCATENATE("R9C",'Mapa final'!#REF!),"")</f>
        <v>#REF!</v>
      </c>
      <c r="AD54" s="238" t="e">
        <f>IF(AND('Mapa final'!#REF!="Muy Baja",'Mapa final'!#REF!="Mayor"),CONCATENATE("R9C",'Mapa final'!#REF!),"")</f>
        <v>#REF!</v>
      </c>
      <c r="AE54" s="238" t="e">
        <f>IF(AND('Mapa final'!#REF!="Muy Baja",'Mapa final'!#REF!="Mayor"),CONCATENATE("R9C",'Mapa final'!#REF!),"")</f>
        <v>#REF!</v>
      </c>
      <c r="AF54" s="238" t="e">
        <f>IF(AND('Mapa final'!#REF!="Muy Baja",'Mapa final'!#REF!="Mayor"),CONCATENATE("R9C",'Mapa final'!#REF!),"")</f>
        <v>#REF!</v>
      </c>
      <c r="AG54" s="239" t="e">
        <f>IF(AND('Mapa final'!#REF!="Muy Baja",'Mapa final'!#REF!="Mayor"),CONCATENATE("R9C",'Mapa final'!#REF!),"")</f>
        <v>#REF!</v>
      </c>
      <c r="AH54" s="240" t="e">
        <f>IF(AND('Mapa final'!#REF!="Muy Baja",'Mapa final'!#REF!="Catastrófico"),CONCATENATE("R9C",'Mapa final'!#REF!),"")</f>
        <v>#REF!</v>
      </c>
      <c r="AI54" s="240" t="e">
        <f>IF(AND('Mapa final'!#REF!="Muy Baja",'Mapa final'!#REF!="Catastrófico"),CONCATENATE("R9C",'Mapa final'!#REF!),"")</f>
        <v>#REF!</v>
      </c>
      <c r="AJ54" s="240" t="e">
        <f>IF(AND('Mapa final'!#REF!="Muy Baja",'Mapa final'!#REF!="Catastrófico"),CONCATENATE("R9C",'Mapa final'!#REF!),"")</f>
        <v>#REF!</v>
      </c>
      <c r="AK54" s="240" t="e">
        <f>IF(AND('Mapa final'!#REF!="Muy Baja",'Mapa final'!#REF!="Catastrófico"),CONCATENATE("R9C",'Mapa final'!#REF!),"")</f>
        <v>#REF!</v>
      </c>
      <c r="AL54" s="240" t="e">
        <f>IF(AND('Mapa final'!#REF!="Muy Baja",'Mapa final'!#REF!="Catastrófico"),CONCATENATE("R9C",'Mapa final'!#REF!),"")</f>
        <v>#REF!</v>
      </c>
      <c r="AM54" s="271" t="e">
        <f>IF(AND('Mapa final'!#REF!="Muy Baja",'Mapa final'!#REF!="Catastrófico"),CONCATENATE("R9C",'Mapa final'!#REF!),"")</f>
        <v>#REF!</v>
      </c>
      <c r="AN54" s="230"/>
      <c r="AO54" s="230"/>
      <c r="AP54" s="230"/>
      <c r="AQ54" s="230"/>
      <c r="AR54" s="230"/>
      <c r="AS54" s="230"/>
      <c r="AT54" s="230"/>
      <c r="AU54" s="230"/>
      <c r="AV54" s="230"/>
      <c r="AW54" s="230"/>
      <c r="AX54" s="230"/>
      <c r="AY54" s="230"/>
      <c r="AZ54" s="230"/>
      <c r="BA54" s="230"/>
      <c r="BB54" s="230"/>
      <c r="BC54" s="230"/>
      <c r="BD54" s="230"/>
      <c r="BE54" s="230"/>
      <c r="BF54" s="230"/>
      <c r="BG54" s="230"/>
      <c r="BH54" s="230"/>
      <c r="BI54" s="230"/>
    </row>
    <row r="55" spans="1:61" ht="15.75" customHeight="1">
      <c r="A55" s="230"/>
      <c r="B55" s="432"/>
      <c r="C55" s="479"/>
      <c r="D55" s="433"/>
      <c r="E55" s="443"/>
      <c r="F55" s="469"/>
      <c r="G55" s="469"/>
      <c r="H55" s="469"/>
      <c r="I55" s="446"/>
      <c r="J55" s="268" t="e">
        <f>IF(AND('Mapa final'!#REF!="Muy Baja",'Mapa final'!#REF!="Leve"),CONCATENATE("R10C",'Mapa final'!#REF!),"")</f>
        <v>#REF!</v>
      </c>
      <c r="K55" s="269" t="e">
        <f>IF(AND('Mapa final'!#REF!="Muy Baja",'Mapa final'!#REF!="Leve"),CONCATENATE("R10C",'Mapa final'!#REF!),"")</f>
        <v>#REF!</v>
      </c>
      <c r="L55" s="269" t="e">
        <f>IF(AND('Mapa final'!#REF!="Muy Baja",'Mapa final'!#REF!="Leve"),CONCATENATE("R10C",'Mapa final'!#REF!),"")</f>
        <v>#REF!</v>
      </c>
      <c r="M55" s="269" t="e">
        <f>IF(AND('Mapa final'!#REF!="Muy Baja",'Mapa final'!#REF!="Leve"),CONCATENATE("R10C",'Mapa final'!#REF!),"")</f>
        <v>#REF!</v>
      </c>
      <c r="N55" s="269" t="e">
        <f>IF(AND('Mapa final'!#REF!="Muy Baja",'Mapa final'!#REF!="Leve"),CONCATENATE("R10C",'Mapa final'!#REF!),"")</f>
        <v>#REF!</v>
      </c>
      <c r="O55" s="270" t="e">
        <f>IF(AND('Mapa final'!#REF!="Muy Baja",'Mapa final'!#REF!="Leve"),CONCATENATE("R10C",'Mapa final'!#REF!),"")</f>
        <v>#REF!</v>
      </c>
      <c r="P55" s="268" t="e">
        <f>IF(AND('Mapa final'!#REF!="Muy Baja",'Mapa final'!#REF!="Menor"),CONCATENATE("R10C",'Mapa final'!#REF!),"")</f>
        <v>#REF!</v>
      </c>
      <c r="Q55" s="269" t="e">
        <f>IF(AND('Mapa final'!#REF!="Muy Baja",'Mapa final'!#REF!="Menor"),CONCATENATE("R10C",'Mapa final'!#REF!),"")</f>
        <v>#REF!</v>
      </c>
      <c r="R55" s="269" t="e">
        <f>IF(AND('Mapa final'!#REF!="Muy Baja",'Mapa final'!#REF!="Menor"),CONCATENATE("R10C",'Mapa final'!#REF!),"")</f>
        <v>#REF!</v>
      </c>
      <c r="S55" s="269" t="e">
        <f>IF(AND('Mapa final'!#REF!="Muy Baja",'Mapa final'!#REF!="Menor"),CONCATENATE("R10C",'Mapa final'!#REF!),"")</f>
        <v>#REF!</v>
      </c>
      <c r="T55" s="269" t="e">
        <f>IF(AND('Mapa final'!#REF!="Muy Baja",'Mapa final'!#REF!="Menor"),CONCATENATE("R10C",'Mapa final'!#REF!),"")</f>
        <v>#REF!</v>
      </c>
      <c r="U55" s="269" t="e">
        <f>IF(AND('Mapa final'!#REF!="Muy Baja",'Mapa final'!#REF!="Menor"),CONCATENATE("R10C",'Mapa final'!#REF!),"")</f>
        <v>#REF!</v>
      </c>
      <c r="V55" s="258" t="e">
        <f>IF(AND('Mapa final'!#REF!="Muy Baja",'Mapa final'!#REF!="Moderado"),CONCATENATE("R10C",'Mapa final'!#REF!),"")</f>
        <v>#REF!</v>
      </c>
      <c r="W55" s="259" t="e">
        <f>IF(AND('Mapa final'!#REF!="Muy Baja",'Mapa final'!#REF!="Moderado"),CONCATENATE("R10C",'Mapa final'!#REF!),"")</f>
        <v>#REF!</v>
      </c>
      <c r="X55" s="259" t="e">
        <f>IF(AND('Mapa final'!#REF!="Muy Baja",'Mapa final'!#REF!="Moderado"),CONCATENATE("R10C",'Mapa final'!#REF!),"")</f>
        <v>#REF!</v>
      </c>
      <c r="Y55" s="259" t="e">
        <f>IF(AND('Mapa final'!#REF!="Muy Baja",'Mapa final'!#REF!="Moderado"),CONCATENATE("R10C",'Mapa final'!#REF!),"")</f>
        <v>#REF!</v>
      </c>
      <c r="Z55" s="259" t="e">
        <f>IF(AND('Mapa final'!#REF!="Muy Baja",'Mapa final'!#REF!="Moderado"),CONCATENATE("R10C",'Mapa final'!#REF!),"")</f>
        <v>#REF!</v>
      </c>
      <c r="AA55" s="260" t="e">
        <f>IF(AND('Mapa final'!#REF!="Muy Baja",'Mapa final'!#REF!="Moderado"),CONCATENATE("R10C",'Mapa final'!#REF!),"")</f>
        <v>#REF!</v>
      </c>
      <c r="AB55" s="244" t="e">
        <f>IF(AND('Mapa final'!#REF!="Muy Baja",'Mapa final'!#REF!="Mayor"),CONCATENATE("R10C",'Mapa final'!#REF!),"")</f>
        <v>#REF!</v>
      </c>
      <c r="AC55" s="245" t="e">
        <f>IF(AND('Mapa final'!#REF!="Muy Baja",'Mapa final'!#REF!="Mayor"),CONCATENATE("R10C",'Mapa final'!#REF!),"")</f>
        <v>#REF!</v>
      </c>
      <c r="AD55" s="245" t="e">
        <f>IF(AND('Mapa final'!#REF!="Muy Baja",'Mapa final'!#REF!="Mayor"),CONCATENATE("R10C",'Mapa final'!#REF!),"")</f>
        <v>#REF!</v>
      </c>
      <c r="AE55" s="245" t="e">
        <f>IF(AND('Mapa final'!#REF!="Muy Baja",'Mapa final'!#REF!="Mayor"),CONCATENATE("R10C",'Mapa final'!#REF!),"")</f>
        <v>#REF!</v>
      </c>
      <c r="AF55" s="245" t="e">
        <f>IF(AND('Mapa final'!#REF!="Muy Baja",'Mapa final'!#REF!="Mayor"),CONCATENATE("R10C",'Mapa final'!#REF!),"")</f>
        <v>#REF!</v>
      </c>
      <c r="AG55" s="246" t="e">
        <f>IF(AND('Mapa final'!#REF!="Muy Baja",'Mapa final'!#REF!="Mayor"),CONCATENATE("R10C",'Mapa final'!#REF!),"")</f>
        <v>#REF!</v>
      </c>
      <c r="AH55" s="240" t="e">
        <f>IF(AND('Mapa final'!#REF!="Muy Baja",'Mapa final'!#REF!="Catastrófico"),CONCATENATE("R10C",'Mapa final'!#REF!),"")</f>
        <v>#REF!</v>
      </c>
      <c r="AI55" s="240" t="e">
        <f>IF(AND('Mapa final'!#REF!="Muy Baja",'Mapa final'!#REF!="Catastrófico"),CONCATENATE("R10C",'Mapa final'!#REF!),"")</f>
        <v>#REF!</v>
      </c>
      <c r="AJ55" s="240" t="e">
        <f>IF(AND('Mapa final'!#REF!="Muy Baja",'Mapa final'!#REF!="Catastrófico"),CONCATENATE("R10C",'Mapa final'!#REF!),"")</f>
        <v>#REF!</v>
      </c>
      <c r="AK55" s="240" t="e">
        <f>IF(AND('Mapa final'!#REF!="Muy Baja",'Mapa final'!#REF!="Catastrófico"),CONCATENATE("R10C",'Mapa final'!#REF!),"")</f>
        <v>#REF!</v>
      </c>
      <c r="AL55" s="240" t="e">
        <f>IF(AND('Mapa final'!#REF!="Muy Baja",'Mapa final'!#REF!="Catastrófico"),CONCATENATE("R10C",'Mapa final'!#REF!),"")</f>
        <v>#REF!</v>
      </c>
      <c r="AM55" s="271" t="e">
        <f>IF(AND('Mapa final'!#REF!="Muy Baja",'Mapa final'!#REF!="Catastrófico"),CONCATENATE("R10C",'Mapa final'!#REF!),"")</f>
        <v>#REF!</v>
      </c>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row>
    <row r="56" spans="1:61" ht="14.25" customHeight="1">
      <c r="A56" s="230"/>
      <c r="B56" s="230"/>
      <c r="C56" s="230"/>
      <c r="D56" s="230"/>
      <c r="E56" s="230"/>
      <c r="F56" s="230"/>
      <c r="G56" s="230"/>
      <c r="H56" s="230"/>
      <c r="I56" s="230"/>
      <c r="J56" s="486" t="s">
        <v>199</v>
      </c>
      <c r="K56" s="364"/>
      <c r="L56" s="364"/>
      <c r="M56" s="364"/>
      <c r="N56" s="364"/>
      <c r="O56" s="473"/>
      <c r="P56" s="486" t="s">
        <v>200</v>
      </c>
      <c r="Q56" s="364"/>
      <c r="R56" s="364"/>
      <c r="S56" s="364"/>
      <c r="T56" s="364"/>
      <c r="U56" s="473"/>
      <c r="V56" s="486" t="s">
        <v>201</v>
      </c>
      <c r="W56" s="364"/>
      <c r="X56" s="364"/>
      <c r="Y56" s="364"/>
      <c r="Z56" s="364"/>
      <c r="AA56" s="473"/>
      <c r="AB56" s="486" t="s">
        <v>202</v>
      </c>
      <c r="AC56" s="364"/>
      <c r="AD56" s="364"/>
      <c r="AE56" s="364"/>
      <c r="AF56" s="364"/>
      <c r="AG56" s="473"/>
      <c r="AH56" s="486" t="s">
        <v>203</v>
      </c>
      <c r="AI56" s="364"/>
      <c r="AJ56" s="364"/>
      <c r="AK56" s="364"/>
      <c r="AL56" s="364"/>
      <c r="AM56" s="473"/>
      <c r="AN56" s="230"/>
      <c r="AO56" s="230"/>
      <c r="AP56" s="230"/>
      <c r="AQ56" s="230"/>
      <c r="AR56" s="230"/>
      <c r="AS56" s="230"/>
      <c r="AT56" s="230"/>
      <c r="AU56" s="232"/>
      <c r="AV56" s="233"/>
      <c r="AW56" s="233"/>
      <c r="AX56" s="233"/>
      <c r="AY56" s="233"/>
      <c r="AZ56" s="234"/>
      <c r="BA56" s="232"/>
      <c r="BB56" s="233"/>
      <c r="BC56" s="233"/>
      <c r="BD56" s="233"/>
      <c r="BE56" s="233"/>
      <c r="BF56" s="234"/>
      <c r="BG56" s="232"/>
      <c r="BH56" s="233"/>
      <c r="BI56" s="233"/>
    </row>
    <row r="57" spans="1:61" ht="14.25" customHeight="1">
      <c r="A57" s="230"/>
      <c r="B57" s="230"/>
      <c r="C57" s="230"/>
      <c r="D57" s="230"/>
      <c r="E57" s="230"/>
      <c r="F57" s="230"/>
      <c r="G57" s="230"/>
      <c r="H57" s="230"/>
      <c r="I57" s="230"/>
      <c r="J57" s="468"/>
      <c r="K57" s="364"/>
      <c r="L57" s="364"/>
      <c r="M57" s="364"/>
      <c r="N57" s="364"/>
      <c r="O57" s="473"/>
      <c r="P57" s="468"/>
      <c r="Q57" s="364"/>
      <c r="R57" s="364"/>
      <c r="S57" s="364"/>
      <c r="T57" s="364"/>
      <c r="U57" s="473"/>
      <c r="V57" s="468"/>
      <c r="W57" s="364"/>
      <c r="X57" s="364"/>
      <c r="Y57" s="364"/>
      <c r="Z57" s="364"/>
      <c r="AA57" s="473"/>
      <c r="AB57" s="468"/>
      <c r="AC57" s="364"/>
      <c r="AD57" s="364"/>
      <c r="AE57" s="364"/>
      <c r="AF57" s="364"/>
      <c r="AG57" s="473"/>
      <c r="AH57" s="468"/>
      <c r="AI57" s="364"/>
      <c r="AJ57" s="364"/>
      <c r="AK57" s="364"/>
      <c r="AL57" s="364"/>
      <c r="AM57" s="473"/>
      <c r="AN57" s="230"/>
      <c r="AO57" s="230"/>
      <c r="AP57" s="230"/>
      <c r="AQ57" s="230"/>
      <c r="AR57" s="230"/>
      <c r="AS57" s="230"/>
      <c r="AT57" s="230"/>
      <c r="AU57" s="242"/>
      <c r="AV57" s="238"/>
      <c r="AW57" s="238"/>
      <c r="AX57" s="238"/>
      <c r="AY57" s="238"/>
      <c r="AZ57" s="239"/>
      <c r="BA57" s="242"/>
      <c r="BB57" s="238"/>
      <c r="BC57" s="238"/>
      <c r="BD57" s="238"/>
      <c r="BE57" s="238"/>
      <c r="BF57" s="239"/>
      <c r="BG57" s="242"/>
      <c r="BH57" s="238"/>
      <c r="BI57" s="238"/>
    </row>
    <row r="58" spans="1:61" ht="14.25" customHeight="1">
      <c r="A58" s="230"/>
      <c r="B58" s="230"/>
      <c r="C58" s="230"/>
      <c r="D58" s="230"/>
      <c r="E58" s="230"/>
      <c r="F58" s="230"/>
      <c r="G58" s="230"/>
      <c r="H58" s="230"/>
      <c r="I58" s="230"/>
      <c r="J58" s="468"/>
      <c r="K58" s="364"/>
      <c r="L58" s="364"/>
      <c r="M58" s="364"/>
      <c r="N58" s="364"/>
      <c r="O58" s="473"/>
      <c r="P58" s="468"/>
      <c r="Q58" s="364"/>
      <c r="R58" s="364"/>
      <c r="S58" s="364"/>
      <c r="T58" s="364"/>
      <c r="U58" s="473"/>
      <c r="V58" s="468"/>
      <c r="W58" s="364"/>
      <c r="X58" s="364"/>
      <c r="Y58" s="364"/>
      <c r="Z58" s="364"/>
      <c r="AA58" s="473"/>
      <c r="AB58" s="468"/>
      <c r="AC58" s="364"/>
      <c r="AD58" s="364"/>
      <c r="AE58" s="364"/>
      <c r="AF58" s="364"/>
      <c r="AG58" s="473"/>
      <c r="AH58" s="468"/>
      <c r="AI58" s="364"/>
      <c r="AJ58" s="364"/>
      <c r="AK58" s="364"/>
      <c r="AL58" s="364"/>
      <c r="AM58" s="473"/>
      <c r="AN58" s="230"/>
      <c r="AO58" s="230"/>
      <c r="AP58" s="230"/>
      <c r="AQ58" s="230"/>
      <c r="AR58" s="230"/>
      <c r="AS58" s="230"/>
      <c r="AT58" s="230"/>
      <c r="AU58" s="242"/>
      <c r="AV58" s="238"/>
      <c r="AW58" s="238"/>
      <c r="AX58" s="238"/>
      <c r="AY58" s="238"/>
      <c r="AZ58" s="239"/>
      <c r="BA58" s="242"/>
      <c r="BB58" s="238"/>
      <c r="BC58" s="238"/>
      <c r="BD58" s="238"/>
      <c r="BE58" s="238"/>
      <c r="BF58" s="239"/>
      <c r="BG58" s="242"/>
      <c r="BH58" s="238"/>
      <c r="BI58" s="238"/>
    </row>
    <row r="59" spans="1:61" ht="14.25" customHeight="1">
      <c r="A59" s="230"/>
      <c r="B59" s="230"/>
      <c r="C59" s="230"/>
      <c r="D59" s="230"/>
      <c r="E59" s="230"/>
      <c r="F59" s="230"/>
      <c r="G59" s="230"/>
      <c r="H59" s="230"/>
      <c r="I59" s="230"/>
      <c r="J59" s="468"/>
      <c r="K59" s="364"/>
      <c r="L59" s="364"/>
      <c r="M59" s="364"/>
      <c r="N59" s="364"/>
      <c r="O59" s="473"/>
      <c r="P59" s="468"/>
      <c r="Q59" s="364"/>
      <c r="R59" s="364"/>
      <c r="S59" s="364"/>
      <c r="T59" s="364"/>
      <c r="U59" s="473"/>
      <c r="V59" s="468"/>
      <c r="W59" s="364"/>
      <c r="X59" s="364"/>
      <c r="Y59" s="364"/>
      <c r="Z59" s="364"/>
      <c r="AA59" s="473"/>
      <c r="AB59" s="468"/>
      <c r="AC59" s="364"/>
      <c r="AD59" s="364"/>
      <c r="AE59" s="364"/>
      <c r="AF59" s="364"/>
      <c r="AG59" s="473"/>
      <c r="AH59" s="468"/>
      <c r="AI59" s="364"/>
      <c r="AJ59" s="364"/>
      <c r="AK59" s="364"/>
      <c r="AL59" s="364"/>
      <c r="AM59" s="473"/>
      <c r="AN59" s="230"/>
      <c r="AO59" s="230"/>
      <c r="AP59" s="230"/>
      <c r="AQ59" s="230"/>
      <c r="AR59" s="230"/>
      <c r="AS59" s="230"/>
      <c r="AT59" s="230"/>
      <c r="AU59" s="242"/>
      <c r="AV59" s="238"/>
      <c r="AW59" s="238"/>
      <c r="AX59" s="238"/>
      <c r="AY59" s="238"/>
      <c r="AZ59" s="239"/>
      <c r="BA59" s="242"/>
      <c r="BB59" s="238"/>
      <c r="BC59" s="238"/>
      <c r="BD59" s="238"/>
      <c r="BE59" s="238"/>
      <c r="BF59" s="239"/>
      <c r="BG59" s="242"/>
      <c r="BH59" s="238"/>
      <c r="BI59" s="238"/>
    </row>
    <row r="60" spans="1:61" ht="14.25" customHeight="1">
      <c r="A60" s="230"/>
      <c r="B60" s="230"/>
      <c r="C60" s="230"/>
      <c r="D60" s="230"/>
      <c r="E60" s="230"/>
      <c r="F60" s="230"/>
      <c r="G60" s="230"/>
      <c r="H60" s="230"/>
      <c r="I60" s="230"/>
      <c r="J60" s="468"/>
      <c r="K60" s="364"/>
      <c r="L60" s="364"/>
      <c r="M60" s="364"/>
      <c r="N60" s="364"/>
      <c r="O60" s="473"/>
      <c r="P60" s="468"/>
      <c r="Q60" s="364"/>
      <c r="R60" s="364"/>
      <c r="S60" s="364"/>
      <c r="T60" s="364"/>
      <c r="U60" s="473"/>
      <c r="V60" s="468"/>
      <c r="W60" s="364"/>
      <c r="X60" s="364"/>
      <c r="Y60" s="364"/>
      <c r="Z60" s="364"/>
      <c r="AA60" s="473"/>
      <c r="AB60" s="468"/>
      <c r="AC60" s="364"/>
      <c r="AD60" s="364"/>
      <c r="AE60" s="364"/>
      <c r="AF60" s="364"/>
      <c r="AG60" s="473"/>
      <c r="AH60" s="468"/>
      <c r="AI60" s="364"/>
      <c r="AJ60" s="364"/>
      <c r="AK60" s="364"/>
      <c r="AL60" s="364"/>
      <c r="AM60" s="473"/>
      <c r="AN60" s="230"/>
      <c r="AO60" s="230"/>
      <c r="AP60" s="230"/>
      <c r="AQ60" s="230"/>
      <c r="AR60" s="230"/>
      <c r="AS60" s="230"/>
      <c r="AT60" s="230"/>
      <c r="AU60" s="242"/>
      <c r="AV60" s="238"/>
      <c r="AW60" s="238"/>
      <c r="AX60" s="238"/>
      <c r="AY60" s="238"/>
      <c r="AZ60" s="239"/>
      <c r="BA60" s="242"/>
      <c r="BB60" s="238"/>
      <c r="BC60" s="238"/>
      <c r="BD60" s="238"/>
      <c r="BE60" s="238"/>
      <c r="BF60" s="239"/>
      <c r="BG60" s="242"/>
      <c r="BH60" s="238"/>
      <c r="BI60" s="238"/>
    </row>
    <row r="61" spans="1:61" ht="14.25" customHeight="1">
      <c r="A61" s="230"/>
      <c r="B61" s="230"/>
      <c r="C61" s="230"/>
      <c r="D61" s="230"/>
      <c r="E61" s="230"/>
      <c r="F61" s="230"/>
      <c r="G61" s="230"/>
      <c r="H61" s="230"/>
      <c r="I61" s="230"/>
      <c r="J61" s="443"/>
      <c r="K61" s="469"/>
      <c r="L61" s="469"/>
      <c r="M61" s="469"/>
      <c r="N61" s="469"/>
      <c r="O61" s="446"/>
      <c r="P61" s="443"/>
      <c r="Q61" s="469"/>
      <c r="R61" s="469"/>
      <c r="S61" s="469"/>
      <c r="T61" s="469"/>
      <c r="U61" s="446"/>
      <c r="V61" s="443"/>
      <c r="W61" s="469"/>
      <c r="X61" s="469"/>
      <c r="Y61" s="469"/>
      <c r="Z61" s="469"/>
      <c r="AA61" s="446"/>
      <c r="AB61" s="443"/>
      <c r="AC61" s="469"/>
      <c r="AD61" s="469"/>
      <c r="AE61" s="469"/>
      <c r="AF61" s="469"/>
      <c r="AG61" s="446"/>
      <c r="AH61" s="443"/>
      <c r="AI61" s="469"/>
      <c r="AJ61" s="469"/>
      <c r="AK61" s="469"/>
      <c r="AL61" s="469"/>
      <c r="AM61" s="446"/>
      <c r="AN61" s="230"/>
      <c r="AO61" s="230"/>
      <c r="AP61" s="230"/>
      <c r="AQ61" s="230"/>
      <c r="AR61" s="230"/>
      <c r="AS61" s="230"/>
      <c r="AT61" s="230"/>
      <c r="AU61" s="242"/>
      <c r="AV61" s="238"/>
      <c r="AW61" s="238"/>
      <c r="AX61" s="238"/>
      <c r="AY61" s="238"/>
      <c r="AZ61" s="239"/>
      <c r="BA61" s="242"/>
      <c r="BB61" s="238"/>
      <c r="BC61" s="238"/>
      <c r="BD61" s="238"/>
      <c r="BE61" s="238"/>
      <c r="BF61" s="239"/>
      <c r="BG61" s="242"/>
      <c r="BH61" s="238"/>
      <c r="BI61" s="238"/>
    </row>
    <row r="62" spans="1:61" ht="14.25" customHeight="1">
      <c r="A62" s="230"/>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42"/>
      <c r="AV62" s="238"/>
      <c r="AW62" s="238"/>
      <c r="AX62" s="238"/>
      <c r="AY62" s="238"/>
      <c r="AZ62" s="239"/>
      <c r="BA62" s="242"/>
      <c r="BB62" s="238"/>
      <c r="BC62" s="238"/>
      <c r="BD62" s="238"/>
      <c r="BE62" s="238"/>
      <c r="BF62" s="239"/>
      <c r="BG62" s="242"/>
      <c r="BH62" s="238"/>
      <c r="BI62" s="238"/>
    </row>
    <row r="63" spans="1:61" ht="15" customHeight="1">
      <c r="A63" s="230"/>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31"/>
      <c r="AS63" s="231"/>
      <c r="AT63" s="231"/>
      <c r="AU63" s="242"/>
      <c r="AV63" s="238"/>
      <c r="AW63" s="238"/>
      <c r="AX63" s="238"/>
      <c r="AY63" s="238"/>
      <c r="AZ63" s="239"/>
      <c r="BA63" s="242"/>
      <c r="BB63" s="238"/>
      <c r="BC63" s="238"/>
      <c r="BD63" s="238"/>
      <c r="BE63" s="238"/>
      <c r="BF63" s="239"/>
      <c r="BG63" s="242"/>
      <c r="BH63" s="238"/>
      <c r="BI63" s="238"/>
    </row>
    <row r="64" spans="1:61" ht="15" customHeight="1">
      <c r="A64" s="230"/>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c r="AT64" s="231"/>
      <c r="AU64" s="242"/>
      <c r="AV64" s="238"/>
      <c r="AW64" s="238"/>
      <c r="AX64" s="238"/>
      <c r="AY64" s="238"/>
      <c r="AZ64" s="239"/>
      <c r="BA64" s="242"/>
      <c r="BB64" s="238"/>
      <c r="BC64" s="238"/>
      <c r="BD64" s="238"/>
      <c r="BE64" s="238"/>
      <c r="BF64" s="239"/>
      <c r="BG64" s="242"/>
      <c r="BH64" s="238"/>
      <c r="BI64" s="238"/>
    </row>
    <row r="65" spans="1:61" ht="14.25" customHeight="1">
      <c r="A65" s="230"/>
      <c r="B65" s="230"/>
      <c r="C65" s="230"/>
      <c r="D65" s="230"/>
      <c r="E65" s="230"/>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30"/>
      <c r="AN65" s="230"/>
      <c r="AO65" s="230"/>
      <c r="AP65" s="230"/>
      <c r="AQ65" s="230"/>
      <c r="AR65" s="230"/>
      <c r="AS65" s="230"/>
      <c r="AT65" s="230"/>
      <c r="AU65" s="244"/>
      <c r="AV65" s="245"/>
      <c r="AW65" s="245"/>
      <c r="AX65" s="245"/>
      <c r="AY65" s="245"/>
      <c r="AZ65" s="246"/>
      <c r="BA65" s="244"/>
      <c r="BB65" s="245"/>
      <c r="BC65" s="245"/>
      <c r="BD65" s="245"/>
      <c r="BE65" s="245"/>
      <c r="BF65" s="246"/>
      <c r="BG65" s="244"/>
      <c r="BH65" s="245"/>
      <c r="BI65" s="245"/>
    </row>
    <row r="66" spans="1:61" ht="14.25" customHeight="1">
      <c r="A66" s="230"/>
      <c r="B66" s="230"/>
      <c r="C66" s="23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30"/>
      <c r="AT66" s="230"/>
      <c r="AU66" s="250"/>
      <c r="AV66" s="251"/>
      <c r="AW66" s="251"/>
      <c r="AX66" s="251"/>
      <c r="AY66" s="251"/>
      <c r="AZ66" s="252"/>
      <c r="BA66" s="250"/>
      <c r="BB66" s="251"/>
      <c r="BC66" s="251"/>
      <c r="BD66" s="251"/>
      <c r="BE66" s="251"/>
      <c r="BF66" s="252"/>
      <c r="BG66" s="232"/>
      <c r="BH66" s="233"/>
      <c r="BI66" s="233"/>
    </row>
    <row r="67" spans="1:61" ht="14.25" customHeight="1">
      <c r="A67" s="230"/>
      <c r="B67" s="230"/>
      <c r="C67" s="23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30"/>
      <c r="AS67" s="230"/>
      <c r="AT67" s="230"/>
      <c r="AU67" s="257"/>
      <c r="AV67" s="254"/>
      <c r="AW67" s="254"/>
      <c r="AX67" s="254"/>
      <c r="AY67" s="254"/>
      <c r="AZ67" s="255"/>
      <c r="BA67" s="257"/>
      <c r="BB67" s="254"/>
      <c r="BC67" s="254"/>
      <c r="BD67" s="254"/>
      <c r="BE67" s="254"/>
      <c r="BF67" s="255"/>
      <c r="BG67" s="242"/>
      <c r="BH67" s="238"/>
      <c r="BI67" s="238"/>
    </row>
    <row r="68" spans="1:61" ht="14.25" customHeight="1">
      <c r="A68" s="230"/>
      <c r="B68" s="230"/>
      <c r="C68" s="23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30"/>
      <c r="AS68" s="230"/>
      <c r="AT68" s="230"/>
      <c r="AU68" s="257"/>
      <c r="AV68" s="254"/>
      <c r="AW68" s="254"/>
      <c r="AX68" s="254"/>
      <c r="AY68" s="254"/>
      <c r="AZ68" s="255"/>
      <c r="BA68" s="257"/>
      <c r="BB68" s="254"/>
      <c r="BC68" s="254"/>
      <c r="BD68" s="254"/>
      <c r="BE68" s="254"/>
      <c r="BF68" s="255"/>
      <c r="BG68" s="242"/>
      <c r="BH68" s="238"/>
      <c r="BI68" s="238"/>
    </row>
    <row r="69" spans="1:61" ht="14.25" customHeight="1">
      <c r="A69" s="230"/>
      <c r="B69" s="230"/>
      <c r="C69" s="230"/>
      <c r="D69" s="230"/>
      <c r="E69" s="230"/>
      <c r="F69" s="230"/>
      <c r="G69" s="230"/>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230"/>
      <c r="AR69" s="230"/>
      <c r="AS69" s="230"/>
      <c r="AT69" s="230"/>
      <c r="AU69" s="257"/>
      <c r="AV69" s="254"/>
      <c r="AW69" s="254"/>
      <c r="AX69" s="254"/>
      <c r="AY69" s="254"/>
      <c r="AZ69" s="255"/>
      <c r="BA69" s="257"/>
      <c r="BB69" s="254"/>
      <c r="BC69" s="254"/>
      <c r="BD69" s="254"/>
      <c r="BE69" s="254"/>
      <c r="BF69" s="255"/>
      <c r="BG69" s="242"/>
      <c r="BH69" s="238"/>
      <c r="BI69" s="238"/>
    </row>
    <row r="70" spans="1:61" ht="14.25" customHeight="1">
      <c r="A70" s="230"/>
      <c r="B70" s="230"/>
      <c r="C70" s="230"/>
      <c r="D70" s="230"/>
      <c r="E70" s="230"/>
      <c r="F70" s="230"/>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57"/>
      <c r="AV70" s="254"/>
      <c r="AW70" s="254"/>
      <c r="AX70" s="254"/>
      <c r="AY70" s="254"/>
      <c r="AZ70" s="255"/>
      <c r="BA70" s="257"/>
      <c r="BB70" s="254"/>
      <c r="BC70" s="254"/>
      <c r="BD70" s="254"/>
      <c r="BE70" s="254"/>
      <c r="BF70" s="255"/>
      <c r="BG70" s="242"/>
      <c r="BH70" s="238"/>
      <c r="BI70" s="238"/>
    </row>
    <row r="71" spans="1:61" ht="14.25" customHeight="1">
      <c r="A71" s="230"/>
      <c r="B71" s="230"/>
      <c r="C71" s="230"/>
      <c r="D71" s="230"/>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57"/>
      <c r="AV71" s="254"/>
      <c r="AW71" s="254"/>
      <c r="AX71" s="254"/>
      <c r="AY71" s="254"/>
      <c r="AZ71" s="255"/>
      <c r="BA71" s="257"/>
      <c r="BB71" s="254"/>
      <c r="BC71" s="254"/>
      <c r="BD71" s="254"/>
      <c r="BE71" s="254"/>
      <c r="BF71" s="255"/>
      <c r="BG71" s="242"/>
      <c r="BH71" s="238"/>
      <c r="BI71" s="238"/>
    </row>
    <row r="72" spans="1:61" ht="14.25" customHeight="1">
      <c r="A72" s="230"/>
      <c r="B72" s="230"/>
      <c r="C72" s="230"/>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57"/>
      <c r="AV72" s="254"/>
      <c r="AW72" s="254"/>
      <c r="AX72" s="254"/>
      <c r="AY72" s="254"/>
      <c r="AZ72" s="255"/>
      <c r="BA72" s="257"/>
      <c r="BB72" s="254"/>
      <c r="BC72" s="254"/>
      <c r="BD72" s="254"/>
      <c r="BE72" s="254"/>
      <c r="BF72" s="255"/>
      <c r="BG72" s="242"/>
      <c r="BH72" s="238"/>
      <c r="BI72" s="238"/>
    </row>
    <row r="73" spans="1:61" ht="14.25" customHeight="1">
      <c r="A73" s="230"/>
      <c r="B73" s="230"/>
      <c r="C73" s="230"/>
      <c r="D73" s="230"/>
      <c r="E73" s="230"/>
      <c r="F73" s="230"/>
      <c r="G73" s="230"/>
      <c r="H73" s="230"/>
      <c r="I73" s="230"/>
      <c r="J73" s="230"/>
      <c r="K73" s="230"/>
      <c r="L73" s="230"/>
      <c r="M73" s="230"/>
      <c r="N73" s="230"/>
      <c r="O73" s="230"/>
      <c r="P73" s="230"/>
      <c r="Q73" s="230"/>
      <c r="R73" s="230"/>
      <c r="S73" s="230"/>
      <c r="T73" s="230"/>
      <c r="U73" s="230"/>
      <c r="V73" s="230"/>
      <c r="W73" s="230"/>
      <c r="X73" s="230"/>
      <c r="Y73" s="230"/>
      <c r="Z73" s="230"/>
      <c r="AA73" s="230"/>
      <c r="AB73" s="230"/>
      <c r="AC73" s="230"/>
      <c r="AD73" s="230"/>
      <c r="AE73" s="230"/>
      <c r="AF73" s="230"/>
      <c r="AG73" s="230"/>
      <c r="AH73" s="230"/>
      <c r="AI73" s="230"/>
      <c r="AJ73" s="230"/>
      <c r="AK73" s="230"/>
      <c r="AL73" s="230"/>
      <c r="AM73" s="230"/>
      <c r="AN73" s="230"/>
      <c r="AO73" s="230"/>
      <c r="AP73" s="230"/>
      <c r="AQ73" s="230"/>
      <c r="AR73" s="230"/>
      <c r="AS73" s="230"/>
      <c r="AT73" s="230"/>
      <c r="AU73" s="257"/>
      <c r="AV73" s="254"/>
      <c r="AW73" s="254"/>
      <c r="AX73" s="254"/>
      <c r="AY73" s="254"/>
      <c r="AZ73" s="255"/>
      <c r="BA73" s="257"/>
      <c r="BB73" s="254"/>
      <c r="BC73" s="254"/>
      <c r="BD73" s="254"/>
      <c r="BE73" s="254"/>
      <c r="BF73" s="255"/>
      <c r="BG73" s="242"/>
      <c r="BH73" s="238"/>
      <c r="BI73" s="238"/>
    </row>
    <row r="74" spans="1:61" ht="14.25" customHeight="1">
      <c r="A74" s="230"/>
      <c r="B74" s="230"/>
      <c r="C74" s="230"/>
      <c r="D74" s="230"/>
      <c r="E74" s="230"/>
      <c r="F74" s="230"/>
      <c r="G74" s="230"/>
      <c r="H74" s="230"/>
      <c r="I74" s="230"/>
      <c r="J74" s="230"/>
      <c r="K74" s="230"/>
      <c r="L74" s="230"/>
      <c r="M74" s="230"/>
      <c r="N74" s="230"/>
      <c r="O74" s="230"/>
      <c r="P74" s="230"/>
      <c r="Q74" s="230"/>
      <c r="R74" s="230"/>
      <c r="S74" s="230"/>
      <c r="T74" s="230"/>
      <c r="U74" s="230"/>
      <c r="V74" s="230"/>
      <c r="W74" s="230"/>
      <c r="X74" s="230"/>
      <c r="Y74" s="230"/>
      <c r="Z74" s="230"/>
      <c r="AA74" s="230"/>
      <c r="AB74" s="230"/>
      <c r="AC74" s="230"/>
      <c r="AD74" s="230"/>
      <c r="AE74" s="230"/>
      <c r="AF74" s="230"/>
      <c r="AG74" s="230"/>
      <c r="AH74" s="230"/>
      <c r="AI74" s="230"/>
      <c r="AJ74" s="230"/>
      <c r="AK74" s="230"/>
      <c r="AL74" s="230"/>
      <c r="AM74" s="230"/>
      <c r="AN74" s="230"/>
      <c r="AO74" s="230"/>
      <c r="AP74" s="230"/>
      <c r="AQ74" s="230"/>
      <c r="AR74" s="230"/>
      <c r="AS74" s="230"/>
      <c r="AT74" s="230"/>
      <c r="AU74" s="257"/>
      <c r="AV74" s="254"/>
      <c r="AW74" s="254"/>
      <c r="AX74" s="254"/>
      <c r="AY74" s="254"/>
      <c r="AZ74" s="255"/>
      <c r="BA74" s="257"/>
      <c r="BB74" s="254"/>
      <c r="BC74" s="254"/>
      <c r="BD74" s="254"/>
      <c r="BE74" s="254"/>
      <c r="BF74" s="255"/>
      <c r="BG74" s="242"/>
      <c r="BH74" s="238"/>
      <c r="BI74" s="238"/>
    </row>
    <row r="75" spans="1:61" ht="14.25" customHeight="1">
      <c r="A75" s="230"/>
      <c r="B75" s="230"/>
      <c r="C75" s="230"/>
      <c r="D75" s="230"/>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0"/>
      <c r="AM75" s="230"/>
      <c r="AN75" s="230"/>
      <c r="AO75" s="230"/>
      <c r="AP75" s="230"/>
      <c r="AQ75" s="230"/>
      <c r="AR75" s="230"/>
      <c r="AS75" s="230"/>
      <c r="AT75" s="230"/>
      <c r="AU75" s="258"/>
      <c r="AV75" s="259"/>
      <c r="AW75" s="259"/>
      <c r="AX75" s="259"/>
      <c r="AY75" s="259"/>
      <c r="AZ75" s="260"/>
      <c r="BA75" s="258"/>
      <c r="BB75" s="259"/>
      <c r="BC75" s="259"/>
      <c r="BD75" s="259"/>
      <c r="BE75" s="259"/>
      <c r="BF75" s="260"/>
      <c r="BG75" s="244"/>
      <c r="BH75" s="245"/>
      <c r="BI75" s="245"/>
    </row>
    <row r="76" spans="1:61" ht="14.25" customHeight="1">
      <c r="A76" s="230"/>
      <c r="B76" s="230"/>
      <c r="C76" s="230"/>
      <c r="D76" s="230"/>
      <c r="E76" s="230"/>
      <c r="F76" s="230"/>
      <c r="G76" s="230"/>
      <c r="H76" s="230"/>
      <c r="I76" s="230"/>
      <c r="J76" s="230"/>
      <c r="K76" s="230"/>
      <c r="L76" s="230"/>
      <c r="M76" s="230"/>
      <c r="N76" s="230"/>
      <c r="O76" s="230"/>
      <c r="P76" s="230"/>
      <c r="Q76" s="230"/>
      <c r="R76" s="230"/>
      <c r="S76" s="230"/>
      <c r="T76" s="230"/>
      <c r="U76" s="230"/>
      <c r="V76" s="230"/>
      <c r="W76" s="230"/>
      <c r="X76" s="230"/>
      <c r="Y76" s="230"/>
      <c r="Z76" s="230"/>
      <c r="AA76" s="230"/>
      <c r="AB76" s="230"/>
      <c r="AC76" s="230"/>
      <c r="AD76" s="230"/>
      <c r="AE76" s="230"/>
      <c r="AF76" s="230"/>
      <c r="AG76" s="230"/>
      <c r="AH76" s="230"/>
      <c r="AI76" s="230"/>
      <c r="AJ76" s="230"/>
      <c r="AK76" s="230"/>
      <c r="AL76" s="230"/>
      <c r="AM76" s="230"/>
      <c r="AN76" s="230"/>
      <c r="AO76" s="230"/>
      <c r="AP76" s="230"/>
      <c r="AQ76" s="230"/>
      <c r="AR76" s="230"/>
      <c r="AS76" s="230"/>
      <c r="AT76" s="230"/>
      <c r="AU76" s="250"/>
      <c r="AV76" s="251"/>
      <c r="AW76" s="251"/>
      <c r="AX76" s="251"/>
      <c r="AY76" s="251"/>
      <c r="AZ76" s="252"/>
      <c r="BA76" s="250"/>
      <c r="BB76" s="251"/>
      <c r="BC76" s="251"/>
      <c r="BD76" s="251"/>
      <c r="BE76" s="251"/>
      <c r="BF76" s="252"/>
      <c r="BG76" s="250"/>
      <c r="BH76" s="251"/>
      <c r="BI76" s="251"/>
    </row>
    <row r="77" spans="1:61" ht="14.25" customHeight="1">
      <c r="A77" s="230"/>
      <c r="B77" s="230"/>
      <c r="C77" s="230"/>
      <c r="D77" s="230"/>
      <c r="E77" s="230"/>
      <c r="F77" s="230"/>
      <c r="G77" s="230"/>
      <c r="H77" s="230"/>
      <c r="I77" s="230"/>
      <c r="J77" s="230"/>
      <c r="K77" s="230"/>
      <c r="L77" s="230"/>
      <c r="M77" s="230"/>
      <c r="N77" s="230"/>
      <c r="O77" s="230"/>
      <c r="P77" s="230"/>
      <c r="Q77" s="230"/>
      <c r="R77" s="230"/>
      <c r="S77" s="230"/>
      <c r="T77" s="230"/>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c r="AQ77" s="230"/>
      <c r="AR77" s="230"/>
      <c r="AS77" s="230"/>
      <c r="AT77" s="230"/>
      <c r="AU77" s="257"/>
      <c r="AV77" s="254"/>
      <c r="AW77" s="254"/>
      <c r="AX77" s="254"/>
      <c r="AY77" s="254"/>
      <c r="AZ77" s="255"/>
      <c r="BA77" s="257"/>
      <c r="BB77" s="254"/>
      <c r="BC77" s="254"/>
      <c r="BD77" s="254"/>
      <c r="BE77" s="254"/>
      <c r="BF77" s="255"/>
      <c r="BG77" s="257"/>
      <c r="BH77" s="254"/>
      <c r="BI77" s="254"/>
    </row>
    <row r="78" spans="1:61" ht="14.25" customHeight="1">
      <c r="A78" s="230"/>
      <c r="B78" s="230"/>
      <c r="C78" s="230"/>
      <c r="D78" s="230"/>
      <c r="E78" s="230"/>
      <c r="F78" s="230"/>
      <c r="G78" s="230"/>
      <c r="H78" s="230"/>
      <c r="I78" s="230"/>
      <c r="J78" s="230"/>
      <c r="K78" s="230"/>
      <c r="L78" s="230"/>
      <c r="M78" s="230"/>
      <c r="N78" s="230"/>
      <c r="O78" s="230"/>
      <c r="P78" s="230"/>
      <c r="Q78" s="230"/>
      <c r="R78" s="230"/>
      <c r="S78" s="230"/>
      <c r="T78" s="230"/>
      <c r="U78" s="230"/>
      <c r="V78" s="230"/>
      <c r="W78" s="230"/>
      <c r="X78" s="230"/>
      <c r="Y78" s="230"/>
      <c r="Z78" s="230"/>
      <c r="AA78" s="230"/>
      <c r="AB78" s="230"/>
      <c r="AC78" s="230"/>
      <c r="AD78" s="230"/>
      <c r="AE78" s="230"/>
      <c r="AF78" s="230"/>
      <c r="AG78" s="230"/>
      <c r="AH78" s="230"/>
      <c r="AI78" s="230"/>
      <c r="AJ78" s="230"/>
      <c r="AK78" s="230"/>
      <c r="AL78" s="230"/>
      <c r="AM78" s="230"/>
      <c r="AN78" s="230"/>
      <c r="AO78" s="230"/>
      <c r="AP78" s="230"/>
      <c r="AQ78" s="230"/>
      <c r="AR78" s="230"/>
      <c r="AS78" s="230"/>
      <c r="AT78" s="230"/>
      <c r="AU78" s="257"/>
      <c r="AV78" s="254"/>
      <c r="AW78" s="254"/>
      <c r="AX78" s="254"/>
      <c r="AY78" s="254"/>
      <c r="AZ78" s="255"/>
      <c r="BA78" s="257"/>
      <c r="BB78" s="254"/>
      <c r="BC78" s="254"/>
      <c r="BD78" s="254"/>
      <c r="BE78" s="254"/>
      <c r="BF78" s="255"/>
      <c r="BG78" s="257"/>
      <c r="BH78" s="254"/>
      <c r="BI78" s="254"/>
    </row>
    <row r="79" spans="1:61" ht="14.25" customHeight="1">
      <c r="A79" s="230"/>
      <c r="B79" s="230"/>
      <c r="C79" s="230"/>
      <c r="D79" s="230"/>
      <c r="E79" s="230"/>
      <c r="F79" s="230"/>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c r="AQ79" s="230"/>
      <c r="AR79" s="230"/>
      <c r="AS79" s="230"/>
      <c r="AT79" s="230"/>
      <c r="AU79" s="257"/>
      <c r="AV79" s="254"/>
      <c r="AW79" s="254"/>
      <c r="AX79" s="254"/>
      <c r="AY79" s="254"/>
      <c r="AZ79" s="255"/>
      <c r="BA79" s="257"/>
      <c r="BB79" s="254"/>
      <c r="BC79" s="254"/>
      <c r="BD79" s="254"/>
      <c r="BE79" s="254"/>
      <c r="BF79" s="255"/>
      <c r="BG79" s="257"/>
      <c r="BH79" s="254"/>
      <c r="BI79" s="254"/>
    </row>
    <row r="80" spans="1:61" ht="14.25" customHeight="1">
      <c r="A80" s="230"/>
      <c r="B80" s="230"/>
      <c r="C80" s="230"/>
      <c r="D80" s="230"/>
      <c r="E80" s="230"/>
      <c r="F80" s="230"/>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230"/>
      <c r="AL80" s="230"/>
      <c r="AM80" s="230"/>
      <c r="AN80" s="230"/>
      <c r="AO80" s="230"/>
      <c r="AP80" s="230"/>
      <c r="AQ80" s="230"/>
      <c r="AR80" s="230"/>
      <c r="AS80" s="230"/>
      <c r="AT80" s="230"/>
      <c r="AU80" s="257"/>
      <c r="AV80" s="254"/>
      <c r="AW80" s="254"/>
      <c r="AX80" s="254"/>
      <c r="AY80" s="254"/>
      <c r="AZ80" s="255"/>
      <c r="BA80" s="257"/>
      <c r="BB80" s="254"/>
      <c r="BC80" s="254"/>
      <c r="BD80" s="254"/>
      <c r="BE80" s="254"/>
      <c r="BF80" s="255"/>
      <c r="BG80" s="257"/>
      <c r="BH80" s="254"/>
      <c r="BI80" s="254"/>
    </row>
    <row r="81" spans="1:61" ht="14.25" customHeight="1">
      <c r="A81" s="230"/>
      <c r="B81" s="230"/>
      <c r="C81" s="230"/>
      <c r="D81" s="230"/>
      <c r="E81" s="230"/>
      <c r="F81" s="230"/>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230"/>
      <c r="AN81" s="230"/>
      <c r="AO81" s="230"/>
      <c r="AP81" s="230"/>
      <c r="AQ81" s="230"/>
      <c r="AR81" s="230"/>
      <c r="AS81" s="230"/>
      <c r="AT81" s="230"/>
      <c r="AU81" s="257"/>
      <c r="AV81" s="254"/>
      <c r="AW81" s="254"/>
      <c r="AX81" s="254"/>
      <c r="AY81" s="254"/>
      <c r="AZ81" s="255"/>
      <c r="BA81" s="257"/>
      <c r="BB81" s="254"/>
      <c r="BC81" s="254"/>
      <c r="BD81" s="254"/>
      <c r="BE81" s="254"/>
      <c r="BF81" s="255"/>
      <c r="BG81" s="257"/>
      <c r="BH81" s="254"/>
      <c r="BI81" s="254"/>
    </row>
    <row r="82" spans="1:61" ht="14.25" customHeight="1">
      <c r="A82" s="230"/>
      <c r="B82" s="230"/>
      <c r="C82" s="230"/>
      <c r="D82" s="230"/>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0"/>
      <c r="AP82" s="230"/>
      <c r="AQ82" s="230"/>
      <c r="AR82" s="230"/>
      <c r="AS82" s="230"/>
      <c r="AT82" s="230"/>
      <c r="AU82" s="257"/>
      <c r="AV82" s="254"/>
      <c r="AW82" s="254"/>
      <c r="AX82" s="254"/>
      <c r="AY82" s="254"/>
      <c r="AZ82" s="255"/>
      <c r="BA82" s="257"/>
      <c r="BB82" s="254"/>
      <c r="BC82" s="254"/>
      <c r="BD82" s="254"/>
      <c r="BE82" s="254"/>
      <c r="BF82" s="255"/>
      <c r="BG82" s="257"/>
      <c r="BH82" s="254"/>
      <c r="BI82" s="254"/>
    </row>
    <row r="83" spans="1:61" ht="14.25" customHeight="1">
      <c r="A83" s="230"/>
      <c r="B83" s="230"/>
      <c r="C83" s="230"/>
      <c r="D83" s="230"/>
      <c r="E83" s="230"/>
      <c r="F83" s="230"/>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c r="AM83" s="230"/>
      <c r="AN83" s="230"/>
      <c r="AO83" s="230"/>
      <c r="AP83" s="230"/>
      <c r="AQ83" s="230"/>
      <c r="AR83" s="230"/>
      <c r="AS83" s="230"/>
      <c r="AT83" s="230"/>
      <c r="AU83" s="257"/>
      <c r="AV83" s="254"/>
      <c r="AW83" s="254"/>
      <c r="AX83" s="254"/>
      <c r="AY83" s="254"/>
      <c r="AZ83" s="255"/>
      <c r="BA83" s="257"/>
      <c r="BB83" s="254"/>
      <c r="BC83" s="254"/>
      <c r="BD83" s="254"/>
      <c r="BE83" s="254"/>
      <c r="BF83" s="255"/>
      <c r="BG83" s="257"/>
      <c r="BH83" s="254"/>
      <c r="BI83" s="254"/>
    </row>
    <row r="84" spans="1:61" ht="14.25" customHeight="1">
      <c r="A84" s="230"/>
      <c r="B84" s="230"/>
      <c r="C84" s="230"/>
      <c r="D84" s="230"/>
      <c r="E84" s="230"/>
      <c r="F84" s="230"/>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H84" s="230"/>
      <c r="AI84" s="230"/>
      <c r="AJ84" s="230"/>
      <c r="AK84" s="230"/>
      <c r="AL84" s="230"/>
      <c r="AM84" s="230"/>
      <c r="AN84" s="230"/>
      <c r="AO84" s="230"/>
      <c r="AP84" s="230"/>
      <c r="AQ84" s="230"/>
      <c r="AR84" s="230"/>
      <c r="AS84" s="230"/>
      <c r="AT84" s="230"/>
      <c r="AU84" s="257"/>
      <c r="AV84" s="254"/>
      <c r="AW84" s="254"/>
      <c r="AX84" s="254"/>
      <c r="AY84" s="254"/>
      <c r="AZ84" s="255"/>
      <c r="BA84" s="257"/>
      <c r="BB84" s="254"/>
      <c r="BC84" s="254"/>
      <c r="BD84" s="254"/>
      <c r="BE84" s="254"/>
      <c r="BF84" s="255"/>
      <c r="BG84" s="257"/>
      <c r="BH84" s="254"/>
      <c r="BI84" s="254"/>
    </row>
    <row r="85" spans="1:61" ht="14.25" customHeight="1">
      <c r="A85" s="230"/>
      <c r="B85" s="230"/>
      <c r="C85" s="230"/>
      <c r="D85" s="230"/>
      <c r="E85" s="230"/>
      <c r="F85" s="230"/>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H85" s="230"/>
      <c r="AI85" s="230"/>
      <c r="AJ85" s="230"/>
      <c r="AK85" s="230"/>
      <c r="AL85" s="230"/>
      <c r="AM85" s="230"/>
      <c r="AN85" s="230"/>
      <c r="AO85" s="230"/>
      <c r="AP85" s="230"/>
      <c r="AQ85" s="230"/>
      <c r="AR85" s="230"/>
      <c r="AS85" s="230"/>
      <c r="AT85" s="230"/>
      <c r="AU85" s="258"/>
      <c r="AV85" s="259"/>
      <c r="AW85" s="259"/>
      <c r="AX85" s="259"/>
      <c r="AY85" s="259"/>
      <c r="AZ85" s="260"/>
      <c r="BA85" s="258"/>
      <c r="BB85" s="259"/>
      <c r="BC85" s="259"/>
      <c r="BD85" s="259"/>
      <c r="BE85" s="259"/>
      <c r="BF85" s="260"/>
      <c r="BG85" s="258"/>
      <c r="BH85" s="259"/>
      <c r="BI85" s="259"/>
    </row>
    <row r="86" spans="1:61" ht="14.25" customHeight="1">
      <c r="A86" s="230"/>
      <c r="B86" s="230"/>
      <c r="C86" s="230"/>
      <c r="D86" s="230"/>
      <c r="E86" s="230"/>
      <c r="F86" s="230"/>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H86" s="230"/>
      <c r="AI86" s="230"/>
      <c r="AJ86" s="230"/>
      <c r="AK86" s="230"/>
      <c r="AL86" s="230"/>
      <c r="AM86" s="230"/>
      <c r="AN86" s="230"/>
      <c r="AO86" s="230"/>
      <c r="AP86" s="230"/>
      <c r="AQ86" s="230"/>
      <c r="AR86" s="230"/>
      <c r="AS86" s="230"/>
      <c r="AT86" s="230"/>
      <c r="AU86" s="261"/>
      <c r="AV86" s="262"/>
      <c r="AW86" s="262"/>
      <c r="AX86" s="262"/>
      <c r="AY86" s="262"/>
      <c r="AZ86" s="263"/>
      <c r="BA86" s="250"/>
      <c r="BB86" s="251"/>
      <c r="BC86" s="251"/>
      <c r="BD86" s="251"/>
      <c r="BE86" s="251"/>
      <c r="BF86" s="252"/>
      <c r="BG86" s="250"/>
      <c r="BH86" s="251"/>
      <c r="BI86" s="251"/>
    </row>
    <row r="87" spans="1:61" ht="14.25" customHeight="1">
      <c r="A87" s="230"/>
      <c r="B87" s="230"/>
      <c r="C87" s="230"/>
      <c r="D87" s="230"/>
      <c r="E87" s="230"/>
      <c r="F87" s="230"/>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30"/>
      <c r="AT87" s="230"/>
      <c r="AU87" s="267"/>
      <c r="AV87" s="265"/>
      <c r="AW87" s="265"/>
      <c r="AX87" s="265"/>
      <c r="AY87" s="265"/>
      <c r="AZ87" s="266"/>
      <c r="BA87" s="257"/>
      <c r="BB87" s="254"/>
      <c r="BC87" s="254"/>
      <c r="BD87" s="254"/>
      <c r="BE87" s="254"/>
      <c r="BF87" s="255"/>
      <c r="BG87" s="257"/>
      <c r="BH87" s="254"/>
      <c r="BI87" s="254"/>
    </row>
    <row r="88" spans="1:61" ht="14.25" customHeight="1">
      <c r="A88" s="230"/>
      <c r="B88" s="230"/>
      <c r="C88" s="230"/>
      <c r="D88" s="230"/>
      <c r="E88" s="230"/>
      <c r="F88" s="230"/>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H88" s="230"/>
      <c r="AI88" s="230"/>
      <c r="AJ88" s="230"/>
      <c r="AK88" s="230"/>
      <c r="AL88" s="230"/>
      <c r="AM88" s="230"/>
      <c r="AN88" s="230"/>
      <c r="AO88" s="230"/>
      <c r="AP88" s="230"/>
      <c r="AQ88" s="230"/>
      <c r="AR88" s="230"/>
      <c r="AS88" s="230"/>
      <c r="AT88" s="230"/>
      <c r="AU88" s="267"/>
      <c r="AV88" s="265"/>
      <c r="AW88" s="265"/>
      <c r="AX88" s="265"/>
      <c r="AY88" s="265"/>
      <c r="AZ88" s="266"/>
      <c r="BA88" s="257"/>
      <c r="BB88" s="254"/>
      <c r="BC88" s="254"/>
      <c r="BD88" s="254"/>
      <c r="BE88" s="254"/>
      <c r="BF88" s="255"/>
      <c r="BG88" s="257"/>
      <c r="BH88" s="254"/>
      <c r="BI88" s="254"/>
    </row>
    <row r="89" spans="1:61" ht="14.25" customHeight="1">
      <c r="A89" s="230"/>
      <c r="B89" s="230"/>
      <c r="C89" s="230"/>
      <c r="D89" s="230"/>
      <c r="E89" s="230"/>
      <c r="F89" s="230"/>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67"/>
      <c r="AV89" s="265"/>
      <c r="AW89" s="265"/>
      <c r="AX89" s="265"/>
      <c r="AY89" s="265"/>
      <c r="AZ89" s="266"/>
      <c r="BA89" s="257"/>
      <c r="BB89" s="254"/>
      <c r="BC89" s="254"/>
      <c r="BD89" s="254"/>
      <c r="BE89" s="254"/>
      <c r="BF89" s="255"/>
      <c r="BG89" s="257"/>
      <c r="BH89" s="254"/>
      <c r="BI89" s="254"/>
    </row>
    <row r="90" spans="1:61" ht="14.25" customHeight="1">
      <c r="A90" s="230"/>
      <c r="B90" s="230"/>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67"/>
      <c r="AV90" s="265"/>
      <c r="AW90" s="265"/>
      <c r="AX90" s="265"/>
      <c r="AY90" s="265"/>
      <c r="AZ90" s="266"/>
      <c r="BA90" s="257"/>
      <c r="BB90" s="254"/>
      <c r="BC90" s="254"/>
      <c r="BD90" s="254"/>
      <c r="BE90" s="254"/>
      <c r="BF90" s="255"/>
      <c r="BG90" s="257"/>
      <c r="BH90" s="254"/>
      <c r="BI90" s="254"/>
    </row>
    <row r="91" spans="1:61" ht="14.25" customHeight="1">
      <c r="A91" s="230"/>
      <c r="B91" s="230"/>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67"/>
      <c r="AV91" s="265"/>
      <c r="AW91" s="265"/>
      <c r="AX91" s="265"/>
      <c r="AY91" s="265"/>
      <c r="AZ91" s="266"/>
      <c r="BA91" s="257"/>
      <c r="BB91" s="254"/>
      <c r="BC91" s="254"/>
      <c r="BD91" s="254"/>
      <c r="BE91" s="254"/>
      <c r="BF91" s="255"/>
      <c r="BG91" s="257"/>
      <c r="BH91" s="254"/>
      <c r="BI91" s="254"/>
    </row>
    <row r="92" spans="1:61" ht="14.25" customHeight="1">
      <c r="A92" s="230"/>
      <c r="B92" s="230"/>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67"/>
      <c r="AV92" s="265"/>
      <c r="AW92" s="265"/>
      <c r="AX92" s="265"/>
      <c r="AY92" s="265"/>
      <c r="AZ92" s="266"/>
      <c r="BA92" s="257"/>
      <c r="BB92" s="254"/>
      <c r="BC92" s="254"/>
      <c r="BD92" s="254"/>
      <c r="BE92" s="254"/>
      <c r="BF92" s="255"/>
      <c r="BG92" s="257"/>
      <c r="BH92" s="254"/>
      <c r="BI92" s="254"/>
    </row>
    <row r="93" spans="1:61" ht="14.25" customHeight="1">
      <c r="A93" s="230"/>
      <c r="B93" s="230"/>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67"/>
      <c r="AV93" s="265"/>
      <c r="AW93" s="265"/>
      <c r="AX93" s="265"/>
      <c r="AY93" s="265"/>
      <c r="AZ93" s="266"/>
      <c r="BA93" s="257"/>
      <c r="BB93" s="254"/>
      <c r="BC93" s="254"/>
      <c r="BD93" s="254"/>
      <c r="BE93" s="254"/>
      <c r="BF93" s="255"/>
      <c r="BG93" s="257"/>
      <c r="BH93" s="254"/>
      <c r="BI93" s="254"/>
    </row>
    <row r="94" spans="1:61" ht="14.25" customHeight="1">
      <c r="A94" s="230"/>
      <c r="B94" s="230"/>
      <c r="C94" s="230"/>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67"/>
      <c r="AV94" s="265"/>
      <c r="AW94" s="265"/>
      <c r="AX94" s="265"/>
      <c r="AY94" s="265"/>
      <c r="AZ94" s="266"/>
      <c r="BA94" s="257"/>
      <c r="BB94" s="254"/>
      <c r="BC94" s="254"/>
      <c r="BD94" s="254"/>
      <c r="BE94" s="254"/>
      <c r="BF94" s="255"/>
      <c r="BG94" s="257"/>
      <c r="BH94" s="254"/>
      <c r="BI94" s="254"/>
    </row>
    <row r="95" spans="1:61" ht="14.25" customHeight="1">
      <c r="A95" s="230"/>
      <c r="B95" s="230"/>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68"/>
      <c r="AV95" s="269"/>
      <c r="AW95" s="269"/>
      <c r="AX95" s="269"/>
      <c r="AY95" s="269"/>
      <c r="AZ95" s="270"/>
      <c r="BA95" s="258"/>
      <c r="BB95" s="259"/>
      <c r="BC95" s="259"/>
      <c r="BD95" s="259"/>
      <c r="BE95" s="259"/>
      <c r="BF95" s="260"/>
      <c r="BG95" s="258"/>
      <c r="BH95" s="259"/>
      <c r="BI95" s="259"/>
    </row>
    <row r="96" spans="1:61" ht="14.25" customHeight="1">
      <c r="A96" s="230"/>
      <c r="B96" s="230"/>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61"/>
      <c r="AV96" s="262"/>
      <c r="AW96" s="262"/>
      <c r="AX96" s="262"/>
      <c r="AY96" s="262"/>
      <c r="AZ96" s="263"/>
      <c r="BA96" s="261"/>
      <c r="BB96" s="262"/>
      <c r="BC96" s="262"/>
      <c r="BD96" s="262"/>
      <c r="BE96" s="262"/>
      <c r="BF96" s="262"/>
      <c r="BG96" s="250"/>
      <c r="BH96" s="251"/>
      <c r="BI96" s="251"/>
    </row>
    <row r="97" spans="1:61" ht="14.25" customHeight="1">
      <c r="A97" s="230"/>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67"/>
      <c r="AV97" s="265"/>
      <c r="AW97" s="265"/>
      <c r="AX97" s="265"/>
      <c r="AY97" s="265"/>
      <c r="AZ97" s="266"/>
      <c r="BA97" s="267"/>
      <c r="BB97" s="265"/>
      <c r="BC97" s="265"/>
      <c r="BD97" s="265"/>
      <c r="BE97" s="265"/>
      <c r="BF97" s="265"/>
      <c r="BG97" s="257"/>
      <c r="BH97" s="254"/>
      <c r="BI97" s="254"/>
    </row>
    <row r="98" spans="1:61" ht="14.25" customHeight="1">
      <c r="A98" s="230"/>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67"/>
      <c r="AV98" s="265"/>
      <c r="AW98" s="265"/>
      <c r="AX98" s="265"/>
      <c r="AY98" s="265"/>
      <c r="AZ98" s="266"/>
      <c r="BA98" s="267"/>
      <c r="BB98" s="265"/>
      <c r="BC98" s="265"/>
      <c r="BD98" s="265"/>
      <c r="BE98" s="265"/>
      <c r="BF98" s="265"/>
      <c r="BG98" s="257"/>
      <c r="BH98" s="254"/>
      <c r="BI98" s="254"/>
    </row>
    <row r="99" spans="1:61" ht="14.25" customHeight="1">
      <c r="A99" s="230"/>
      <c r="B99" s="230"/>
      <c r="C99" s="230"/>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67"/>
      <c r="AV99" s="265"/>
      <c r="AW99" s="265"/>
      <c r="AX99" s="265"/>
      <c r="AY99" s="265"/>
      <c r="AZ99" s="266"/>
      <c r="BA99" s="267"/>
      <c r="BB99" s="265"/>
      <c r="BC99" s="265"/>
      <c r="BD99" s="265"/>
      <c r="BE99" s="265"/>
      <c r="BF99" s="265"/>
      <c r="BG99" s="257"/>
      <c r="BH99" s="254"/>
      <c r="BI99" s="254"/>
    </row>
    <row r="100" spans="1:61" ht="14.25" customHeight="1">
      <c r="A100" s="230"/>
      <c r="B100" s="230"/>
      <c r="C100" s="230"/>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67"/>
      <c r="AV100" s="265"/>
      <c r="AW100" s="265"/>
      <c r="AX100" s="265"/>
      <c r="AY100" s="265"/>
      <c r="AZ100" s="266"/>
      <c r="BA100" s="267"/>
      <c r="BB100" s="265"/>
      <c r="BC100" s="265"/>
      <c r="BD100" s="265"/>
      <c r="BE100" s="265"/>
      <c r="BF100" s="265"/>
      <c r="BG100" s="257"/>
      <c r="BH100" s="254"/>
      <c r="BI100" s="254"/>
    </row>
    <row r="101" spans="1:61" ht="14.25" customHeight="1">
      <c r="A101" s="230"/>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67"/>
      <c r="AV101" s="265"/>
      <c r="AW101" s="265"/>
      <c r="AX101" s="265"/>
      <c r="AY101" s="265"/>
      <c r="AZ101" s="266"/>
      <c r="BA101" s="267"/>
      <c r="BB101" s="265"/>
      <c r="BC101" s="265"/>
      <c r="BD101" s="265"/>
      <c r="BE101" s="265"/>
      <c r="BF101" s="265"/>
      <c r="BG101" s="257"/>
      <c r="BH101" s="254"/>
      <c r="BI101" s="254"/>
    </row>
    <row r="102" spans="1:61" ht="14.25" customHeight="1">
      <c r="A102" s="230"/>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67"/>
      <c r="AV102" s="265"/>
      <c r="AW102" s="265"/>
      <c r="AX102" s="265"/>
      <c r="AY102" s="265"/>
      <c r="AZ102" s="266"/>
      <c r="BA102" s="267"/>
      <c r="BB102" s="265"/>
      <c r="BC102" s="265"/>
      <c r="BD102" s="265"/>
      <c r="BE102" s="265"/>
      <c r="BF102" s="265"/>
      <c r="BG102" s="257"/>
      <c r="BH102" s="254"/>
      <c r="BI102" s="254"/>
    </row>
    <row r="103" spans="1:61" ht="14.25" customHeight="1">
      <c r="A103" s="230"/>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67"/>
      <c r="AV103" s="265"/>
      <c r="AW103" s="265"/>
      <c r="AX103" s="265"/>
      <c r="AY103" s="265"/>
      <c r="AZ103" s="266"/>
      <c r="BA103" s="267"/>
      <c r="BB103" s="265"/>
      <c r="BC103" s="265"/>
      <c r="BD103" s="265"/>
      <c r="BE103" s="265"/>
      <c r="BF103" s="265"/>
      <c r="BG103" s="257"/>
      <c r="BH103" s="254"/>
      <c r="BI103" s="254"/>
    </row>
    <row r="104" spans="1:61" ht="14.25" customHeight="1">
      <c r="A104" s="230"/>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67"/>
      <c r="AV104" s="265"/>
      <c r="AW104" s="265"/>
      <c r="AX104" s="265"/>
      <c r="AY104" s="265"/>
      <c r="AZ104" s="266"/>
      <c r="BA104" s="267"/>
      <c r="BB104" s="265"/>
      <c r="BC104" s="265"/>
      <c r="BD104" s="265"/>
      <c r="BE104" s="265"/>
      <c r="BF104" s="265"/>
      <c r="BG104" s="257"/>
      <c r="BH104" s="254"/>
      <c r="BI104" s="254"/>
    </row>
    <row r="105" spans="1:61" ht="14.25" customHeight="1">
      <c r="A105" s="230"/>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230"/>
      <c r="AI105" s="230"/>
      <c r="AJ105" s="230"/>
      <c r="AK105" s="230"/>
      <c r="AL105" s="230"/>
      <c r="AM105" s="230"/>
      <c r="AN105" s="230"/>
      <c r="AO105" s="230"/>
      <c r="AP105" s="230"/>
      <c r="AQ105" s="230"/>
      <c r="AR105" s="230"/>
      <c r="AS105" s="230"/>
      <c r="AT105" s="230"/>
      <c r="AU105" s="268"/>
      <c r="AV105" s="269"/>
      <c r="AW105" s="269"/>
      <c r="AX105" s="269"/>
      <c r="AY105" s="269"/>
      <c r="AZ105" s="270"/>
      <c r="BA105" s="268"/>
      <c r="BB105" s="269"/>
      <c r="BC105" s="269"/>
      <c r="BD105" s="269"/>
      <c r="BE105" s="269"/>
      <c r="BF105" s="269"/>
      <c r="BG105" s="258"/>
      <c r="BH105" s="259"/>
      <c r="BI105" s="259"/>
    </row>
    <row r="106" spans="1:61" ht="14.25" customHeight="1">
      <c r="A106" s="230"/>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30"/>
      <c r="AT106" s="230"/>
      <c r="AU106" s="230"/>
      <c r="AV106" s="230"/>
      <c r="AW106" s="230"/>
      <c r="AX106" s="230"/>
      <c r="AY106" s="230"/>
      <c r="AZ106" s="230"/>
      <c r="BA106" s="230"/>
      <c r="BB106" s="230"/>
      <c r="BC106" s="230"/>
      <c r="BD106" s="230"/>
      <c r="BE106" s="230"/>
      <c r="BF106" s="230"/>
      <c r="BG106" s="230"/>
      <c r="BH106" s="230"/>
    </row>
    <row r="107" spans="1:61" ht="14.25" customHeight="1">
      <c r="A107" s="230"/>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230"/>
      <c r="AI107" s="230"/>
      <c r="AJ107" s="230"/>
      <c r="AK107" s="230"/>
      <c r="AL107" s="230"/>
      <c r="AM107" s="230"/>
      <c r="AN107" s="230"/>
      <c r="AO107" s="230"/>
      <c r="AP107" s="230"/>
      <c r="AQ107" s="230"/>
      <c r="AR107" s="230"/>
      <c r="AS107" s="230"/>
      <c r="AT107" s="230"/>
      <c r="AU107" s="230"/>
      <c r="AV107" s="230"/>
      <c r="AW107" s="230"/>
      <c r="AX107" s="230"/>
      <c r="AY107" s="230"/>
      <c r="AZ107" s="230"/>
      <c r="BA107" s="230"/>
      <c r="BB107" s="230"/>
      <c r="BC107" s="230"/>
      <c r="BD107" s="230"/>
      <c r="BE107" s="230"/>
      <c r="BF107" s="230"/>
      <c r="BG107" s="230"/>
      <c r="BH107" s="230"/>
    </row>
    <row r="108" spans="1:61" ht="14.25" customHeight="1">
      <c r="A108" s="230"/>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230"/>
      <c r="AI108" s="230"/>
      <c r="AJ108" s="230"/>
      <c r="AK108" s="230"/>
      <c r="AL108" s="230"/>
      <c r="AM108" s="230"/>
      <c r="AN108" s="230"/>
      <c r="AO108" s="230"/>
      <c r="AP108" s="230"/>
      <c r="AQ108" s="230"/>
      <c r="AR108" s="230"/>
      <c r="AS108" s="230"/>
      <c r="AT108" s="230"/>
      <c r="AU108" s="230"/>
      <c r="AV108" s="230"/>
      <c r="AW108" s="230"/>
      <c r="AX108" s="230"/>
      <c r="AY108" s="230"/>
      <c r="AZ108" s="230"/>
      <c r="BA108" s="230"/>
      <c r="BB108" s="230"/>
      <c r="BC108" s="230"/>
      <c r="BD108" s="230"/>
      <c r="BE108" s="230"/>
      <c r="BF108" s="230"/>
      <c r="BG108" s="230"/>
      <c r="BH108" s="230"/>
    </row>
    <row r="109" spans="1:61" ht="14.25"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c r="AQ109" s="230"/>
      <c r="AR109" s="230"/>
      <c r="AS109" s="230"/>
      <c r="AT109" s="230"/>
      <c r="AU109" s="230"/>
      <c r="AV109" s="230"/>
      <c r="AW109" s="230"/>
      <c r="AX109" s="230"/>
      <c r="AY109" s="230"/>
      <c r="AZ109" s="230"/>
      <c r="BA109" s="230"/>
      <c r="BB109" s="230"/>
      <c r="BC109" s="230"/>
      <c r="BD109" s="230"/>
      <c r="BE109" s="230"/>
      <c r="BF109" s="230"/>
      <c r="BG109" s="230"/>
      <c r="BH109" s="230"/>
    </row>
    <row r="110" spans="1:61" ht="14.25" customHeight="1">
      <c r="A110" s="230"/>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H110" s="230"/>
      <c r="AI110" s="230"/>
      <c r="AJ110" s="230"/>
      <c r="AK110" s="230"/>
      <c r="AL110" s="230"/>
      <c r="AM110" s="230"/>
      <c r="AN110" s="230"/>
      <c r="AO110" s="230"/>
      <c r="AP110" s="230"/>
      <c r="AQ110" s="230"/>
      <c r="AR110" s="230"/>
      <c r="AS110" s="230"/>
      <c r="AT110" s="230"/>
      <c r="AU110" s="230"/>
      <c r="AV110" s="230"/>
      <c r="AW110" s="230"/>
      <c r="AX110" s="230"/>
      <c r="AY110" s="230"/>
      <c r="AZ110" s="230"/>
      <c r="BA110" s="230"/>
      <c r="BB110" s="230"/>
      <c r="BC110" s="230"/>
      <c r="BD110" s="230"/>
      <c r="BE110" s="230"/>
      <c r="BF110" s="230"/>
      <c r="BG110" s="230"/>
      <c r="BH110" s="230"/>
    </row>
    <row r="111" spans="1:61" ht="14.25" customHeight="1">
      <c r="A111" s="230"/>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H111" s="230"/>
      <c r="AI111" s="230"/>
      <c r="AJ111" s="230"/>
      <c r="AK111" s="230"/>
      <c r="AL111" s="230"/>
      <c r="AM111" s="230"/>
      <c r="AN111" s="230"/>
      <c r="AO111" s="230"/>
      <c r="AP111" s="230"/>
      <c r="AQ111" s="230"/>
      <c r="AR111" s="230"/>
      <c r="AS111" s="230"/>
      <c r="AT111" s="230"/>
      <c r="AU111" s="230"/>
      <c r="AV111" s="230"/>
      <c r="AW111" s="230"/>
      <c r="AX111" s="230"/>
      <c r="AY111" s="230"/>
      <c r="AZ111" s="230"/>
      <c r="BA111" s="230"/>
      <c r="BB111" s="230"/>
      <c r="BC111" s="230"/>
      <c r="BD111" s="230"/>
      <c r="BE111" s="230"/>
      <c r="BF111" s="230"/>
      <c r="BG111" s="230"/>
      <c r="BH111" s="230"/>
    </row>
    <row r="112" spans="1:61" ht="14.25" customHeight="1">
      <c r="A112" s="230"/>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H112" s="230"/>
      <c r="AI112" s="230"/>
      <c r="AJ112" s="230"/>
      <c r="AK112" s="230"/>
      <c r="AL112" s="230"/>
      <c r="AM112" s="230"/>
      <c r="AN112" s="230"/>
      <c r="AO112" s="230"/>
      <c r="AP112" s="230"/>
      <c r="AQ112" s="230"/>
      <c r="AR112" s="230"/>
      <c r="AS112" s="230"/>
      <c r="AT112" s="230"/>
      <c r="AU112" s="230"/>
      <c r="AV112" s="230"/>
      <c r="AW112" s="230"/>
      <c r="AX112" s="230"/>
      <c r="AY112" s="230"/>
      <c r="AZ112" s="230"/>
      <c r="BA112" s="230"/>
      <c r="BB112" s="230"/>
      <c r="BC112" s="230"/>
      <c r="BD112" s="230"/>
      <c r="BE112" s="230"/>
      <c r="BF112" s="230"/>
      <c r="BG112" s="230"/>
      <c r="BH112" s="230"/>
    </row>
    <row r="113" spans="1:60" ht="14.25" customHeight="1">
      <c r="A113" s="230"/>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0"/>
      <c r="BA113" s="230"/>
      <c r="BB113" s="230"/>
      <c r="BC113" s="230"/>
      <c r="BD113" s="230"/>
      <c r="BE113" s="230"/>
      <c r="BF113" s="230"/>
      <c r="BG113" s="230"/>
      <c r="BH113" s="230"/>
    </row>
    <row r="114" spans="1:60" ht="14.25" customHeight="1">
      <c r="A114" s="230"/>
      <c r="B114" s="230"/>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c r="AQ114" s="230"/>
      <c r="AR114" s="230"/>
      <c r="AS114" s="230"/>
      <c r="AT114" s="230"/>
      <c r="AU114" s="230"/>
      <c r="AV114" s="230"/>
      <c r="AW114" s="230"/>
      <c r="AX114" s="230"/>
      <c r="AY114" s="230"/>
      <c r="AZ114" s="230"/>
      <c r="BA114" s="230"/>
      <c r="BB114" s="230"/>
      <c r="BC114" s="230"/>
      <c r="BD114" s="230"/>
      <c r="BE114" s="230"/>
      <c r="BF114" s="230"/>
      <c r="BG114" s="230"/>
      <c r="BH114" s="230"/>
    </row>
    <row r="115" spans="1:60" ht="14.25" customHeight="1">
      <c r="A115" s="230"/>
      <c r="B115" s="230"/>
      <c r="C115" s="230"/>
      <c r="D115" s="230"/>
      <c r="E115" s="230"/>
      <c r="F115" s="230"/>
      <c r="G115" s="230"/>
      <c r="H115" s="230"/>
      <c r="I115" s="230"/>
      <c r="J115" s="230"/>
      <c r="K115" s="230"/>
      <c r="L115" s="230"/>
      <c r="M115" s="230"/>
      <c r="N115" s="230"/>
      <c r="O115" s="230"/>
      <c r="P115" s="230"/>
      <c r="Q115" s="230"/>
      <c r="R115" s="230"/>
      <c r="S115" s="230"/>
      <c r="T115" s="230"/>
      <c r="U115" s="230"/>
      <c r="V115" s="230"/>
      <c r="W115" s="230"/>
      <c r="X115" s="230"/>
      <c r="Y115" s="230"/>
      <c r="Z115" s="230"/>
      <c r="AA115" s="230"/>
      <c r="AB115" s="230"/>
      <c r="AC115" s="230"/>
      <c r="AD115" s="230"/>
      <c r="AE115" s="230"/>
      <c r="AF115" s="230"/>
      <c r="AG115" s="230"/>
      <c r="AH115" s="230"/>
      <c r="AI115" s="230"/>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row>
    <row r="116" spans="1:60" ht="14.25" customHeight="1">
      <c r="A116" s="230"/>
      <c r="B116" s="230"/>
      <c r="C116" s="230"/>
      <c r="D116" s="230"/>
      <c r="E116" s="230"/>
      <c r="F116" s="230"/>
      <c r="G116" s="230"/>
      <c r="H116" s="230"/>
      <c r="I116" s="230"/>
      <c r="J116" s="230"/>
      <c r="K116" s="230"/>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row>
    <row r="117" spans="1:60" ht="14.25" customHeight="1">
      <c r="A117" s="230"/>
      <c r="B117" s="230"/>
      <c r="C117" s="230"/>
      <c r="D117" s="230"/>
      <c r="E117" s="230"/>
      <c r="F117" s="230"/>
      <c r="G117" s="230"/>
      <c r="H117" s="230"/>
      <c r="I117" s="230"/>
      <c r="J117" s="230"/>
      <c r="K117" s="230"/>
      <c r="L117" s="230"/>
      <c r="M117" s="230"/>
      <c r="N117" s="230"/>
      <c r="O117" s="230"/>
      <c r="P117" s="230"/>
      <c r="Q117" s="230"/>
      <c r="R117" s="230"/>
      <c r="S117" s="230"/>
      <c r="T117" s="230"/>
      <c r="U117" s="230"/>
      <c r="V117" s="230"/>
      <c r="W117" s="230"/>
      <c r="X117" s="230"/>
      <c r="Y117" s="230"/>
      <c r="Z117" s="230"/>
      <c r="AA117" s="230"/>
      <c r="AB117" s="230"/>
      <c r="AC117" s="230"/>
      <c r="AD117" s="230"/>
      <c r="AE117" s="230"/>
      <c r="AF117" s="230"/>
      <c r="AG117" s="230"/>
      <c r="AH117" s="230"/>
      <c r="AI117" s="230"/>
      <c r="AJ117" s="230"/>
      <c r="AK117" s="230"/>
      <c r="AL117" s="230"/>
      <c r="AM117" s="230"/>
      <c r="AN117" s="230"/>
      <c r="AO117" s="230"/>
      <c r="AP117" s="230"/>
      <c r="AQ117" s="230"/>
      <c r="AR117" s="230"/>
      <c r="AS117" s="230"/>
      <c r="AT117" s="230"/>
      <c r="AU117" s="230"/>
      <c r="AV117" s="230"/>
      <c r="AW117" s="230"/>
      <c r="AX117" s="230"/>
      <c r="AY117" s="230"/>
      <c r="AZ117" s="230"/>
      <c r="BA117" s="230"/>
      <c r="BB117" s="230"/>
      <c r="BC117" s="230"/>
      <c r="BD117" s="230"/>
      <c r="BE117" s="230"/>
      <c r="BF117" s="230"/>
      <c r="BG117" s="230"/>
      <c r="BH117" s="230"/>
    </row>
    <row r="118" spans="1:60" ht="14.25" customHeight="1">
      <c r="A118" s="230"/>
      <c r="B118" s="230"/>
      <c r="C118" s="230"/>
      <c r="D118" s="230"/>
      <c r="E118" s="230"/>
      <c r="F118" s="230"/>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c r="AG118" s="230"/>
      <c r="AH118" s="230"/>
      <c r="AI118" s="230"/>
      <c r="AJ118" s="230"/>
      <c r="AK118" s="230"/>
      <c r="AL118" s="230"/>
      <c r="AM118" s="230"/>
      <c r="AN118" s="230"/>
      <c r="AO118" s="230"/>
      <c r="AP118" s="230"/>
      <c r="AQ118" s="230"/>
      <c r="AR118" s="230"/>
      <c r="AS118" s="230"/>
      <c r="AT118" s="230"/>
      <c r="AU118" s="230"/>
      <c r="AV118" s="230"/>
      <c r="AW118" s="230"/>
      <c r="AX118" s="230"/>
      <c r="AY118" s="230"/>
      <c r="AZ118" s="230"/>
      <c r="BA118" s="230"/>
      <c r="BB118" s="230"/>
      <c r="BC118" s="230"/>
      <c r="BD118" s="230"/>
      <c r="BE118" s="230"/>
      <c r="BF118" s="230"/>
      <c r="BG118" s="230"/>
      <c r="BH118" s="230"/>
    </row>
    <row r="119" spans="1:60" ht="14.25" customHeight="1">
      <c r="A119" s="230"/>
      <c r="B119" s="230"/>
      <c r="C119" s="230"/>
      <c r="D119" s="230"/>
      <c r="E119" s="230"/>
      <c r="F119" s="230"/>
      <c r="G119" s="230"/>
      <c r="H119" s="230"/>
      <c r="I119" s="230"/>
      <c r="J119" s="230"/>
      <c r="K119" s="230"/>
      <c r="L119" s="230"/>
      <c r="M119" s="230"/>
      <c r="N119" s="230"/>
      <c r="O119" s="230"/>
      <c r="P119" s="230"/>
      <c r="Q119" s="230"/>
      <c r="R119" s="230"/>
      <c r="S119" s="230"/>
      <c r="T119" s="230"/>
      <c r="U119" s="230"/>
      <c r="V119" s="230"/>
      <c r="W119" s="230"/>
      <c r="X119" s="230"/>
      <c r="Y119" s="230"/>
      <c r="Z119" s="230"/>
      <c r="AA119" s="230"/>
      <c r="AB119" s="230"/>
      <c r="AC119" s="230"/>
      <c r="AD119" s="230"/>
      <c r="AE119" s="230"/>
      <c r="AF119" s="230"/>
      <c r="AG119" s="230"/>
      <c r="AH119" s="230"/>
      <c r="AI119" s="230"/>
      <c r="AJ119" s="230"/>
      <c r="AK119" s="230"/>
      <c r="AL119" s="230"/>
      <c r="AM119" s="230"/>
      <c r="AN119" s="230"/>
      <c r="AO119" s="230"/>
      <c r="AP119" s="230"/>
      <c r="AQ119" s="230"/>
      <c r="AR119" s="230"/>
      <c r="AS119" s="230"/>
      <c r="AT119" s="230"/>
      <c r="AU119" s="230"/>
      <c r="AV119" s="230"/>
      <c r="AW119" s="230"/>
      <c r="AX119" s="230"/>
      <c r="AY119" s="230"/>
      <c r="AZ119" s="230"/>
      <c r="BA119" s="230"/>
      <c r="BB119" s="230"/>
      <c r="BC119" s="230"/>
      <c r="BD119" s="230"/>
      <c r="BE119" s="230"/>
      <c r="BF119" s="230"/>
      <c r="BG119" s="230"/>
      <c r="BH119" s="230"/>
    </row>
    <row r="120" spans="1:60" ht="14.25" customHeight="1">
      <c r="A120" s="230"/>
      <c r="B120" s="230"/>
      <c r="C120" s="230"/>
      <c r="D120" s="230"/>
      <c r="E120" s="230"/>
      <c r="F120" s="230"/>
      <c r="G120" s="230"/>
      <c r="H120" s="230"/>
      <c r="I120" s="230"/>
      <c r="J120" s="230"/>
      <c r="K120" s="230"/>
      <c r="L120" s="230"/>
      <c r="M120" s="230"/>
      <c r="N120" s="230"/>
      <c r="O120" s="230"/>
      <c r="P120" s="230"/>
      <c r="Q120" s="230"/>
      <c r="R120" s="230"/>
      <c r="S120" s="230"/>
      <c r="T120" s="230"/>
      <c r="U120" s="230"/>
      <c r="V120" s="230"/>
      <c r="W120" s="230"/>
      <c r="X120" s="230"/>
      <c r="Y120" s="230"/>
      <c r="Z120" s="230"/>
      <c r="AA120" s="230"/>
      <c r="AB120" s="230"/>
      <c r="AC120" s="230"/>
      <c r="AD120" s="230"/>
      <c r="AE120" s="230"/>
      <c r="AF120" s="230"/>
      <c r="AG120" s="230"/>
      <c r="AH120" s="230"/>
      <c r="AI120" s="230"/>
      <c r="AJ120" s="230"/>
      <c r="AK120" s="230"/>
      <c r="AL120" s="230"/>
      <c r="AM120" s="230"/>
      <c r="AN120" s="230"/>
      <c r="AO120" s="230"/>
      <c r="AP120" s="230"/>
      <c r="AQ120" s="230"/>
      <c r="AR120" s="230"/>
      <c r="AS120" s="230"/>
      <c r="AT120" s="230"/>
      <c r="AU120" s="230"/>
      <c r="AV120" s="230"/>
      <c r="AW120" s="230"/>
      <c r="AX120" s="230"/>
      <c r="AY120" s="230"/>
      <c r="AZ120" s="230"/>
      <c r="BA120" s="230"/>
      <c r="BB120" s="230"/>
      <c r="BC120" s="230"/>
      <c r="BD120" s="230"/>
      <c r="BE120" s="230"/>
      <c r="BF120" s="230"/>
      <c r="BG120" s="230"/>
      <c r="BH120" s="230"/>
    </row>
    <row r="121" spans="1:60" ht="14.25" customHeight="1">
      <c r="A121" s="230"/>
      <c r="B121" s="230"/>
      <c r="C121" s="230"/>
      <c r="D121" s="230"/>
      <c r="E121" s="230"/>
      <c r="F121" s="230"/>
      <c r="G121" s="230"/>
      <c r="H121" s="230"/>
      <c r="I121" s="230"/>
      <c r="J121" s="230"/>
      <c r="K121" s="230"/>
      <c r="L121" s="230"/>
      <c r="M121" s="230"/>
      <c r="N121" s="230"/>
      <c r="O121" s="230"/>
      <c r="P121" s="230"/>
      <c r="Q121" s="230"/>
      <c r="R121" s="230"/>
      <c r="S121" s="230"/>
      <c r="T121" s="230"/>
      <c r="U121" s="230"/>
      <c r="V121" s="230"/>
      <c r="W121" s="230"/>
      <c r="X121" s="230"/>
      <c r="Y121" s="230"/>
      <c r="Z121" s="230"/>
      <c r="AA121" s="230"/>
      <c r="AB121" s="230"/>
      <c r="AC121" s="230"/>
      <c r="AD121" s="230"/>
      <c r="AE121" s="230"/>
      <c r="AF121" s="230"/>
      <c r="AG121" s="230"/>
      <c r="AH121" s="230"/>
      <c r="AI121" s="230"/>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row>
    <row r="122" spans="1:60" ht="14.25" customHeight="1">
      <c r="A122" s="230"/>
      <c r="B122" s="230"/>
      <c r="C122" s="230"/>
      <c r="D122" s="230"/>
      <c r="E122" s="230"/>
      <c r="F122" s="230"/>
      <c r="G122" s="230"/>
      <c r="H122" s="230"/>
      <c r="I122" s="230"/>
      <c r="J122" s="230"/>
      <c r="K122" s="230"/>
      <c r="L122" s="230"/>
      <c r="M122" s="230"/>
      <c r="N122" s="230"/>
      <c r="O122" s="230"/>
      <c r="P122" s="230"/>
      <c r="Q122" s="230"/>
      <c r="R122" s="230"/>
      <c r="S122" s="230"/>
      <c r="T122" s="230"/>
      <c r="U122" s="230"/>
      <c r="V122" s="230"/>
      <c r="W122" s="230"/>
      <c r="X122" s="230"/>
      <c r="Y122" s="230"/>
      <c r="Z122" s="230"/>
      <c r="AA122" s="230"/>
      <c r="AB122" s="230"/>
      <c r="AC122" s="230"/>
      <c r="AD122" s="230"/>
      <c r="AE122" s="230"/>
      <c r="AF122" s="230"/>
      <c r="AG122" s="230"/>
      <c r="AH122" s="230"/>
      <c r="AI122" s="230"/>
      <c r="AJ122" s="230"/>
      <c r="AK122" s="230"/>
      <c r="AL122" s="230"/>
      <c r="AM122" s="230"/>
      <c r="AN122" s="230"/>
      <c r="AO122" s="230"/>
      <c r="AP122" s="230"/>
      <c r="AQ122" s="230"/>
      <c r="AR122" s="230"/>
      <c r="AS122" s="230"/>
      <c r="AT122" s="230"/>
      <c r="AU122" s="230"/>
      <c r="AV122" s="230"/>
      <c r="AW122" s="230"/>
      <c r="AX122" s="230"/>
      <c r="AY122" s="230"/>
      <c r="AZ122" s="230"/>
      <c r="BA122" s="230"/>
      <c r="BB122" s="230"/>
      <c r="BC122" s="230"/>
      <c r="BD122" s="230"/>
      <c r="BE122" s="230"/>
      <c r="BF122" s="230"/>
      <c r="BG122" s="230"/>
      <c r="BH122" s="230"/>
    </row>
    <row r="123" spans="1:60" ht="14.25" customHeight="1">
      <c r="A123" s="230"/>
      <c r="B123" s="230"/>
      <c r="C123" s="230"/>
      <c r="D123" s="230"/>
      <c r="E123" s="230"/>
      <c r="F123" s="230"/>
      <c r="G123" s="230"/>
      <c r="H123" s="230"/>
      <c r="I123" s="230"/>
      <c r="J123" s="230"/>
      <c r="K123" s="230"/>
      <c r="L123" s="230"/>
      <c r="M123" s="230"/>
      <c r="N123" s="230"/>
      <c r="O123" s="230"/>
      <c r="P123" s="230"/>
      <c r="Q123" s="230"/>
      <c r="R123" s="230"/>
      <c r="S123" s="230"/>
      <c r="T123" s="230"/>
      <c r="U123" s="230"/>
      <c r="V123" s="230"/>
      <c r="W123" s="230"/>
      <c r="X123" s="230"/>
      <c r="Y123" s="230"/>
      <c r="Z123" s="230"/>
      <c r="AA123" s="230"/>
      <c r="AB123" s="230"/>
      <c r="AC123" s="230"/>
      <c r="AD123" s="230"/>
      <c r="AE123" s="230"/>
      <c r="AF123" s="230"/>
      <c r="AG123" s="230"/>
      <c r="AH123" s="230"/>
      <c r="AI123" s="230"/>
      <c r="AJ123" s="230"/>
      <c r="AK123" s="230"/>
      <c r="AL123" s="230"/>
      <c r="AM123" s="230"/>
      <c r="AN123" s="230"/>
      <c r="AO123" s="230"/>
      <c r="AP123" s="230"/>
      <c r="AQ123" s="230"/>
      <c r="AR123" s="230"/>
      <c r="AS123" s="230"/>
      <c r="AT123" s="230"/>
      <c r="AU123" s="230"/>
      <c r="AV123" s="230"/>
      <c r="AW123" s="230"/>
      <c r="AX123" s="230"/>
      <c r="AY123" s="230"/>
      <c r="AZ123" s="230"/>
      <c r="BA123" s="230"/>
      <c r="BB123" s="230"/>
      <c r="BC123" s="230"/>
      <c r="BD123" s="230"/>
      <c r="BE123" s="230"/>
      <c r="BF123" s="230"/>
      <c r="BG123" s="230"/>
      <c r="BH123" s="230"/>
    </row>
    <row r="124" spans="1:60" ht="14.25" customHeight="1">
      <c r="A124" s="230"/>
      <c r="B124" s="230"/>
      <c r="C124" s="230"/>
      <c r="D124" s="230"/>
      <c r="E124" s="230"/>
      <c r="F124" s="230"/>
      <c r="G124" s="230"/>
      <c r="H124" s="230"/>
      <c r="I124" s="230"/>
      <c r="J124" s="230"/>
      <c r="K124" s="230"/>
      <c r="L124" s="230"/>
      <c r="M124" s="230"/>
      <c r="N124" s="230"/>
      <c r="O124" s="230"/>
      <c r="P124" s="230"/>
      <c r="Q124" s="230"/>
      <c r="R124" s="230"/>
      <c r="S124" s="230"/>
      <c r="T124" s="230"/>
      <c r="U124" s="230"/>
      <c r="V124" s="230"/>
      <c r="W124" s="230"/>
      <c r="X124" s="230"/>
      <c r="Y124" s="230"/>
      <c r="Z124" s="230"/>
      <c r="AA124" s="230"/>
      <c r="AB124" s="230"/>
      <c r="AC124" s="230"/>
      <c r="AD124" s="230"/>
      <c r="AE124" s="230"/>
      <c r="AF124" s="230"/>
      <c r="AG124" s="230"/>
      <c r="AH124" s="230"/>
      <c r="AI124" s="230"/>
      <c r="AJ124" s="230"/>
      <c r="AK124" s="230"/>
      <c r="AL124" s="230"/>
      <c r="AM124" s="230"/>
      <c r="AN124" s="230"/>
      <c r="AO124" s="230"/>
      <c r="AP124" s="230"/>
      <c r="AQ124" s="230"/>
      <c r="AR124" s="230"/>
      <c r="AS124" s="230"/>
      <c r="AT124" s="230"/>
      <c r="AU124" s="230"/>
      <c r="AV124" s="230"/>
      <c r="AW124" s="230"/>
      <c r="AX124" s="230"/>
      <c r="AY124" s="230"/>
      <c r="AZ124" s="230"/>
      <c r="BA124" s="230"/>
      <c r="BB124" s="230"/>
      <c r="BC124" s="230"/>
      <c r="BD124" s="230"/>
      <c r="BE124" s="230"/>
      <c r="BF124" s="230"/>
      <c r="BG124" s="230"/>
      <c r="BH124" s="230"/>
    </row>
    <row r="125" spans="1:60" ht="14.25" customHeight="1">
      <c r="A125" s="230"/>
      <c r="B125" s="230"/>
      <c r="C125" s="230"/>
      <c r="D125" s="230"/>
      <c r="E125" s="230"/>
      <c r="F125" s="230"/>
      <c r="G125" s="230"/>
      <c r="H125" s="230"/>
      <c r="I125" s="230"/>
      <c r="J125" s="230"/>
      <c r="K125" s="230"/>
      <c r="L125" s="230"/>
      <c r="M125" s="230"/>
      <c r="N125" s="230"/>
      <c r="O125" s="230"/>
      <c r="P125" s="230"/>
      <c r="Q125" s="230"/>
      <c r="R125" s="230"/>
      <c r="S125" s="230"/>
      <c r="T125" s="230"/>
      <c r="U125" s="230"/>
      <c r="V125" s="230"/>
      <c r="W125" s="230"/>
      <c r="X125" s="230"/>
      <c r="Y125" s="230"/>
      <c r="Z125" s="230"/>
      <c r="AA125" s="230"/>
      <c r="AB125" s="230"/>
      <c r="AC125" s="230"/>
      <c r="AD125" s="230"/>
      <c r="AE125" s="230"/>
      <c r="AF125" s="230"/>
      <c r="AG125" s="230"/>
      <c r="AH125" s="230"/>
      <c r="AI125" s="230"/>
      <c r="AJ125" s="230"/>
      <c r="AK125" s="230"/>
      <c r="AL125" s="230"/>
      <c r="AM125" s="230"/>
      <c r="AN125" s="230"/>
      <c r="AO125" s="230"/>
      <c r="AP125" s="230"/>
      <c r="AQ125" s="230"/>
      <c r="AR125" s="230"/>
      <c r="AS125" s="230"/>
      <c r="AT125" s="230"/>
      <c r="AU125" s="230"/>
      <c r="AV125" s="230"/>
      <c r="AW125" s="230"/>
      <c r="AX125" s="230"/>
      <c r="AY125" s="230"/>
      <c r="AZ125" s="230"/>
      <c r="BA125" s="230"/>
      <c r="BB125" s="230"/>
      <c r="BC125" s="230"/>
      <c r="BD125" s="230"/>
      <c r="BE125" s="230"/>
      <c r="BF125" s="230"/>
      <c r="BG125" s="230"/>
      <c r="BH125" s="230"/>
    </row>
    <row r="126" spans="1:60" ht="14.25" customHeight="1">
      <c r="A126" s="230"/>
      <c r="B126" s="230"/>
      <c r="C126" s="230"/>
      <c r="D126" s="230"/>
      <c r="E126" s="230"/>
      <c r="F126" s="230"/>
      <c r="G126" s="230"/>
      <c r="H126" s="230"/>
      <c r="I126" s="230"/>
      <c r="J126" s="230"/>
      <c r="K126" s="230"/>
      <c r="L126" s="230"/>
      <c r="M126" s="230"/>
      <c r="N126" s="230"/>
      <c r="O126" s="230"/>
      <c r="P126" s="230"/>
      <c r="Q126" s="230"/>
      <c r="R126" s="230"/>
      <c r="S126" s="230"/>
      <c r="T126" s="230"/>
      <c r="U126" s="230"/>
      <c r="V126" s="230"/>
      <c r="W126" s="230"/>
      <c r="X126" s="230"/>
      <c r="Y126" s="230"/>
      <c r="Z126" s="230"/>
      <c r="AA126" s="230"/>
      <c r="AB126" s="230"/>
      <c r="AC126" s="230"/>
      <c r="AD126" s="230"/>
      <c r="AE126" s="230"/>
      <c r="AF126" s="230"/>
      <c r="AG126" s="230"/>
      <c r="AH126" s="230"/>
      <c r="AI126" s="230"/>
      <c r="AJ126" s="230"/>
      <c r="AK126" s="230"/>
      <c r="AL126" s="230"/>
      <c r="AM126" s="230"/>
      <c r="AN126" s="230"/>
      <c r="AO126" s="230"/>
      <c r="AP126" s="230"/>
      <c r="AQ126" s="230"/>
      <c r="AR126" s="230"/>
      <c r="AS126" s="230"/>
      <c r="AT126" s="230"/>
      <c r="AU126" s="230"/>
      <c r="AV126" s="230"/>
      <c r="AW126" s="230"/>
      <c r="AX126" s="230"/>
      <c r="AY126" s="230"/>
      <c r="AZ126" s="230"/>
      <c r="BA126" s="230"/>
      <c r="BB126" s="230"/>
      <c r="BC126" s="230"/>
      <c r="BD126" s="230"/>
      <c r="BE126" s="230"/>
      <c r="BF126" s="230"/>
      <c r="BG126" s="230"/>
      <c r="BH126" s="230"/>
    </row>
    <row r="127" spans="1:60" ht="14.25" customHeight="1">
      <c r="A127" s="230"/>
      <c r="B127" s="230"/>
      <c r="C127" s="230"/>
      <c r="D127" s="230"/>
      <c r="E127" s="230"/>
      <c r="F127" s="230"/>
      <c r="G127" s="230"/>
      <c r="H127" s="230"/>
      <c r="I127" s="230"/>
      <c r="J127" s="230"/>
      <c r="K127" s="230"/>
      <c r="L127" s="230"/>
      <c r="M127" s="230"/>
      <c r="N127" s="230"/>
      <c r="O127" s="230"/>
      <c r="P127" s="230"/>
      <c r="Q127" s="230"/>
      <c r="R127" s="230"/>
      <c r="S127" s="230"/>
      <c r="T127" s="230"/>
      <c r="U127" s="230"/>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0"/>
      <c r="BB127" s="230"/>
      <c r="BC127" s="230"/>
      <c r="BD127" s="230"/>
      <c r="BE127" s="230"/>
      <c r="BF127" s="230"/>
      <c r="BG127" s="230"/>
      <c r="BH127" s="230"/>
    </row>
    <row r="128" spans="1:60" ht="14.25" customHeight="1">
      <c r="A128" s="230"/>
      <c r="B128" s="230"/>
      <c r="C128" s="230"/>
      <c r="D128" s="230"/>
      <c r="E128" s="230"/>
      <c r="F128" s="230"/>
      <c r="G128" s="230"/>
      <c r="H128" s="230"/>
      <c r="I128" s="230"/>
      <c r="J128" s="230"/>
      <c r="K128" s="230"/>
      <c r="L128" s="230"/>
      <c r="M128" s="230"/>
      <c r="N128" s="230"/>
      <c r="O128" s="230"/>
      <c r="P128" s="230"/>
      <c r="Q128" s="230"/>
      <c r="R128" s="230"/>
      <c r="S128" s="230"/>
      <c r="T128" s="230"/>
      <c r="U128" s="230"/>
      <c r="V128" s="230"/>
      <c r="W128" s="230"/>
      <c r="X128" s="230"/>
      <c r="Y128" s="230"/>
      <c r="Z128" s="230"/>
      <c r="AA128" s="230"/>
      <c r="AB128" s="230"/>
      <c r="AC128" s="230"/>
      <c r="AD128" s="230"/>
      <c r="AE128" s="230"/>
      <c r="AF128" s="230"/>
      <c r="AG128" s="230"/>
      <c r="AH128" s="230"/>
      <c r="AI128" s="230"/>
      <c r="AJ128" s="230"/>
      <c r="AK128" s="230"/>
      <c r="AL128" s="230"/>
      <c r="AM128" s="230"/>
      <c r="AN128" s="230"/>
      <c r="AO128" s="230"/>
      <c r="AP128" s="230"/>
      <c r="AQ128" s="230"/>
      <c r="AR128" s="230"/>
      <c r="AS128" s="230"/>
      <c r="AT128" s="230"/>
      <c r="AU128" s="230"/>
      <c r="AV128" s="230"/>
      <c r="AW128" s="230"/>
      <c r="AX128" s="230"/>
      <c r="AY128" s="230"/>
      <c r="AZ128" s="230"/>
      <c r="BA128" s="230"/>
      <c r="BB128" s="230"/>
      <c r="BC128" s="230"/>
      <c r="BD128" s="230"/>
      <c r="BE128" s="230"/>
      <c r="BF128" s="230"/>
      <c r="BG128" s="230"/>
      <c r="BH128" s="230"/>
    </row>
    <row r="129" spans="1:60" ht="14.25" customHeight="1">
      <c r="A129" s="230"/>
      <c r="B129" s="230"/>
      <c r="C129" s="230"/>
      <c r="D129" s="230"/>
      <c r="E129" s="230"/>
      <c r="F129" s="230"/>
      <c r="G129" s="230"/>
      <c r="H129" s="230"/>
      <c r="I129" s="230"/>
      <c r="J129" s="230"/>
      <c r="K129" s="230"/>
      <c r="L129" s="230"/>
      <c r="M129" s="230"/>
      <c r="N129" s="230"/>
      <c r="O129" s="230"/>
      <c r="P129" s="230"/>
      <c r="Q129" s="230"/>
      <c r="R129" s="230"/>
      <c r="S129" s="230"/>
      <c r="T129" s="230"/>
      <c r="U129" s="230"/>
      <c r="V129" s="230"/>
      <c r="W129" s="230"/>
      <c r="X129" s="230"/>
      <c r="Y129" s="230"/>
      <c r="Z129" s="230"/>
      <c r="AA129" s="230"/>
      <c r="AB129" s="230"/>
      <c r="AC129" s="230"/>
      <c r="AD129" s="230"/>
      <c r="AE129" s="230"/>
      <c r="AF129" s="230"/>
      <c r="AG129" s="230"/>
      <c r="AH129" s="230"/>
      <c r="AI129" s="230"/>
      <c r="AJ129" s="230"/>
      <c r="AK129" s="230"/>
      <c r="AL129" s="230"/>
      <c r="AM129" s="230"/>
      <c r="AN129" s="230"/>
      <c r="AO129" s="230"/>
      <c r="AP129" s="230"/>
      <c r="AQ129" s="230"/>
      <c r="AR129" s="230"/>
      <c r="AS129" s="230"/>
      <c r="AT129" s="230"/>
      <c r="AU129" s="230"/>
      <c r="AV129" s="230"/>
      <c r="AW129" s="230"/>
      <c r="AX129" s="230"/>
      <c r="AY129" s="230"/>
      <c r="AZ129" s="230"/>
      <c r="BA129" s="230"/>
      <c r="BB129" s="230"/>
      <c r="BC129" s="230"/>
      <c r="BD129" s="230"/>
      <c r="BE129" s="230"/>
      <c r="BF129" s="230"/>
      <c r="BG129" s="230"/>
      <c r="BH129" s="230"/>
    </row>
    <row r="130" spans="1:60" ht="14.25" customHeight="1">
      <c r="A130" s="230"/>
      <c r="B130" s="230"/>
      <c r="C130" s="230"/>
      <c r="D130" s="230"/>
      <c r="E130" s="230"/>
      <c r="F130" s="230"/>
      <c r="G130" s="230"/>
      <c r="H130" s="230"/>
      <c r="I130" s="230"/>
      <c r="J130" s="230"/>
      <c r="K130" s="230"/>
      <c r="L130" s="230"/>
      <c r="M130" s="230"/>
      <c r="N130" s="230"/>
      <c r="O130" s="230"/>
      <c r="P130" s="230"/>
      <c r="Q130" s="230"/>
      <c r="R130" s="230"/>
      <c r="S130" s="230"/>
      <c r="T130" s="230"/>
      <c r="U130" s="230"/>
      <c r="V130" s="230"/>
      <c r="W130" s="230"/>
      <c r="X130" s="230"/>
      <c r="Y130" s="230"/>
      <c r="Z130" s="230"/>
      <c r="AA130" s="230"/>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row>
    <row r="131" spans="1:60" ht="14.25" customHeight="1">
      <c r="A131" s="230"/>
      <c r="B131" s="230"/>
      <c r="C131" s="230"/>
      <c r="D131" s="230"/>
      <c r="E131" s="230"/>
      <c r="F131" s="230"/>
      <c r="G131" s="230"/>
      <c r="H131" s="230"/>
      <c r="I131" s="230"/>
      <c r="J131" s="230"/>
      <c r="K131" s="230"/>
      <c r="L131" s="230"/>
      <c r="M131" s="230"/>
      <c r="N131" s="230"/>
      <c r="O131" s="230"/>
      <c r="P131" s="230"/>
      <c r="Q131" s="230"/>
      <c r="R131" s="230"/>
      <c r="S131" s="230"/>
      <c r="T131" s="230"/>
      <c r="U131" s="230"/>
      <c r="V131" s="230"/>
      <c r="W131" s="230"/>
      <c r="X131" s="230"/>
      <c r="Y131" s="230"/>
      <c r="Z131" s="230"/>
      <c r="AA131" s="230"/>
      <c r="AB131" s="230"/>
      <c r="AC131" s="230"/>
      <c r="AD131" s="230"/>
      <c r="AE131" s="230"/>
      <c r="AF131" s="230"/>
      <c r="AG131" s="230"/>
      <c r="AH131" s="230"/>
      <c r="AI131" s="230"/>
      <c r="AJ131" s="230"/>
      <c r="AK131" s="230"/>
      <c r="AL131" s="230"/>
      <c r="AM131" s="230"/>
      <c r="AN131" s="230"/>
      <c r="AO131" s="230"/>
      <c r="AP131" s="230"/>
      <c r="AQ131" s="230"/>
      <c r="AR131" s="230"/>
      <c r="AS131" s="230"/>
      <c r="AT131" s="230"/>
      <c r="AU131" s="230"/>
      <c r="AV131" s="230"/>
      <c r="AW131" s="230"/>
      <c r="AX131" s="230"/>
      <c r="AY131" s="230"/>
      <c r="AZ131" s="230"/>
      <c r="BA131" s="230"/>
      <c r="BB131" s="230"/>
      <c r="BC131" s="230"/>
      <c r="BD131" s="230"/>
      <c r="BE131" s="230"/>
      <c r="BF131" s="230"/>
      <c r="BG131" s="230"/>
      <c r="BH131" s="230"/>
    </row>
    <row r="132" spans="1:60" ht="14.25" customHeight="1">
      <c r="A132" s="230"/>
      <c r="B132" s="230"/>
      <c r="C132" s="230"/>
      <c r="D132" s="230"/>
      <c r="E132" s="230"/>
      <c r="F132" s="230"/>
      <c r="G132" s="230"/>
      <c r="H132" s="230"/>
      <c r="I132" s="230"/>
      <c r="J132" s="230"/>
      <c r="K132" s="230"/>
      <c r="L132" s="230"/>
      <c r="M132" s="230"/>
      <c r="N132" s="230"/>
      <c r="O132" s="230"/>
      <c r="P132" s="230"/>
      <c r="Q132" s="230"/>
      <c r="R132" s="230"/>
      <c r="S132" s="230"/>
      <c r="T132" s="230"/>
      <c r="U132" s="230"/>
      <c r="V132" s="230"/>
      <c r="W132" s="230"/>
      <c r="X132" s="230"/>
      <c r="Y132" s="230"/>
      <c r="Z132" s="230"/>
      <c r="AA132" s="230"/>
      <c r="AB132" s="230"/>
      <c r="AC132" s="230"/>
      <c r="AD132" s="230"/>
      <c r="AE132" s="230"/>
      <c r="AF132" s="230"/>
      <c r="AG132" s="230"/>
      <c r="AH132" s="230"/>
      <c r="AI132" s="230"/>
      <c r="AJ132" s="230"/>
      <c r="AK132" s="230"/>
      <c r="AL132" s="230"/>
      <c r="AM132" s="230"/>
      <c r="AN132" s="230"/>
      <c r="AO132" s="230"/>
      <c r="AP132" s="230"/>
      <c r="AQ132" s="230"/>
      <c r="AR132" s="230"/>
      <c r="AS132" s="230"/>
      <c r="AT132" s="230"/>
      <c r="AU132" s="230"/>
      <c r="AV132" s="230"/>
      <c r="AW132" s="230"/>
      <c r="AX132" s="230"/>
      <c r="AY132" s="230"/>
      <c r="AZ132" s="230"/>
      <c r="BA132" s="230"/>
      <c r="BB132" s="230"/>
      <c r="BC132" s="230"/>
      <c r="BD132" s="230"/>
      <c r="BE132" s="230"/>
      <c r="BF132" s="230"/>
      <c r="BG132" s="230"/>
      <c r="BH132" s="230"/>
    </row>
    <row r="133" spans="1:60" ht="14.25" customHeight="1">
      <c r="A133" s="230"/>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c r="AA133" s="230"/>
      <c r="AB133" s="230"/>
      <c r="AC133" s="230"/>
      <c r="AD133" s="230"/>
      <c r="AE133" s="230"/>
      <c r="AF133" s="230"/>
      <c r="AG133" s="230"/>
      <c r="AH133" s="230"/>
      <c r="AI133" s="230"/>
      <c r="AJ133" s="230"/>
      <c r="AK133" s="230"/>
      <c r="AL133" s="230"/>
      <c r="AM133" s="230"/>
      <c r="AN133" s="230"/>
      <c r="AO133" s="230"/>
      <c r="AP133" s="230"/>
      <c r="AQ133" s="230"/>
      <c r="AR133" s="230"/>
      <c r="AS133" s="230"/>
      <c r="AT133" s="230"/>
      <c r="AU133" s="230"/>
      <c r="AV133" s="230"/>
      <c r="AW133" s="230"/>
      <c r="AX133" s="230"/>
      <c r="AY133" s="230"/>
      <c r="AZ133" s="230"/>
      <c r="BA133" s="230"/>
      <c r="BB133" s="230"/>
      <c r="BC133" s="230"/>
      <c r="BD133" s="230"/>
      <c r="BE133" s="230"/>
      <c r="BF133" s="230"/>
      <c r="BG133" s="230"/>
      <c r="BH133" s="230"/>
    </row>
    <row r="134" spans="1:60" ht="14.25" customHeight="1">
      <c r="A134" s="230"/>
      <c r="B134" s="230"/>
      <c r="C134" s="230"/>
      <c r="D134" s="230"/>
      <c r="E134" s="230"/>
      <c r="F134" s="230"/>
      <c r="G134" s="230"/>
      <c r="H134" s="230"/>
      <c r="I134" s="230"/>
      <c r="J134" s="230"/>
      <c r="K134" s="230"/>
      <c r="L134" s="230"/>
      <c r="M134" s="230"/>
      <c r="N134" s="230"/>
      <c r="O134" s="230"/>
      <c r="P134" s="230"/>
      <c r="Q134" s="230"/>
      <c r="R134" s="230"/>
      <c r="S134" s="230"/>
      <c r="T134" s="230"/>
      <c r="U134" s="230"/>
      <c r="V134" s="230"/>
      <c r="W134" s="230"/>
      <c r="X134" s="230"/>
      <c r="Y134" s="230"/>
      <c r="Z134" s="230"/>
      <c r="AA134" s="230"/>
      <c r="AB134" s="230"/>
      <c r="AC134" s="230"/>
      <c r="AD134" s="230"/>
      <c r="AE134" s="230"/>
      <c r="AF134" s="230"/>
      <c r="AG134" s="230"/>
      <c r="AH134" s="230"/>
      <c r="AI134" s="230"/>
      <c r="AJ134" s="230"/>
      <c r="AK134" s="230"/>
      <c r="AL134" s="230"/>
      <c r="AM134" s="230"/>
      <c r="AN134" s="230"/>
      <c r="AO134" s="230"/>
      <c r="AP134" s="230"/>
      <c r="AQ134" s="230"/>
      <c r="AR134" s="230"/>
      <c r="AS134" s="230"/>
      <c r="AT134" s="230"/>
      <c r="AU134" s="230"/>
      <c r="AV134" s="230"/>
      <c r="AW134" s="230"/>
      <c r="AX134" s="230"/>
      <c r="AY134" s="230"/>
      <c r="AZ134" s="230"/>
      <c r="BA134" s="230"/>
      <c r="BB134" s="230"/>
      <c r="BC134" s="230"/>
      <c r="BD134" s="230"/>
      <c r="BE134" s="230"/>
      <c r="BF134" s="230"/>
      <c r="BG134" s="230"/>
      <c r="BH134" s="230"/>
    </row>
    <row r="135" spans="1:60" ht="14.25" customHeight="1">
      <c r="A135" s="230"/>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230"/>
      <c r="AG135" s="230"/>
      <c r="AH135" s="230"/>
      <c r="AI135" s="230"/>
      <c r="AJ135" s="230"/>
      <c r="AK135" s="230"/>
      <c r="AL135" s="230"/>
      <c r="AM135" s="230"/>
      <c r="AN135" s="230"/>
      <c r="AO135" s="230"/>
      <c r="AP135" s="230"/>
      <c r="AQ135" s="230"/>
      <c r="AR135" s="230"/>
      <c r="AS135" s="230"/>
      <c r="AT135" s="230"/>
      <c r="AU135" s="230"/>
      <c r="AV135" s="230"/>
      <c r="AW135" s="230"/>
      <c r="AX135" s="230"/>
      <c r="AY135" s="230"/>
      <c r="AZ135" s="230"/>
      <c r="BA135" s="230"/>
      <c r="BB135" s="230"/>
      <c r="BC135" s="230"/>
      <c r="BD135" s="230"/>
      <c r="BE135" s="230"/>
      <c r="BF135" s="230"/>
      <c r="BG135" s="230"/>
      <c r="BH135" s="230"/>
    </row>
    <row r="136" spans="1:60" ht="14.25" customHeight="1">
      <c r="A136" s="230"/>
      <c r="B136" s="230"/>
      <c r="C136" s="230"/>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30"/>
      <c r="AT136" s="230"/>
      <c r="AU136" s="230"/>
      <c r="AV136" s="230"/>
      <c r="AW136" s="230"/>
      <c r="AX136" s="230"/>
      <c r="AY136" s="230"/>
      <c r="AZ136" s="230"/>
      <c r="BA136" s="230"/>
      <c r="BB136" s="230"/>
      <c r="BC136" s="230"/>
      <c r="BD136" s="230"/>
      <c r="BE136" s="230"/>
      <c r="BF136" s="230"/>
      <c r="BG136" s="230"/>
      <c r="BH136" s="230"/>
    </row>
    <row r="137" spans="1:60" ht="14.25" customHeight="1">
      <c r="A137" s="230"/>
      <c r="B137" s="230"/>
      <c r="C137" s="230"/>
      <c r="D137" s="230"/>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230"/>
      <c r="AA137" s="230"/>
      <c r="AB137" s="230"/>
      <c r="AC137" s="230"/>
      <c r="AD137" s="230"/>
      <c r="AE137" s="230"/>
      <c r="AF137" s="230"/>
      <c r="AG137" s="230"/>
      <c r="AH137" s="230"/>
      <c r="AI137" s="230"/>
      <c r="AJ137" s="230"/>
      <c r="AK137" s="230"/>
      <c r="AL137" s="230"/>
      <c r="AM137" s="230"/>
      <c r="AN137" s="230"/>
      <c r="AO137" s="230"/>
      <c r="AP137" s="230"/>
      <c r="AQ137" s="230"/>
      <c r="AR137" s="230"/>
      <c r="AS137" s="230"/>
      <c r="AT137" s="230"/>
      <c r="AU137" s="230"/>
      <c r="AV137" s="230"/>
      <c r="AW137" s="230"/>
      <c r="AX137" s="230"/>
      <c r="AY137" s="230"/>
      <c r="AZ137" s="230"/>
      <c r="BA137" s="230"/>
      <c r="BB137" s="230"/>
      <c r="BC137" s="230"/>
      <c r="BD137" s="230"/>
      <c r="BE137" s="230"/>
      <c r="BF137" s="230"/>
      <c r="BG137" s="230"/>
      <c r="BH137" s="230"/>
    </row>
    <row r="138" spans="1:60" ht="14.25" customHeight="1">
      <c r="A138" s="230"/>
      <c r="B138" s="230"/>
      <c r="C138" s="230"/>
      <c r="D138" s="230"/>
      <c r="E138" s="230"/>
      <c r="F138" s="230"/>
      <c r="G138" s="230"/>
      <c r="H138" s="230"/>
      <c r="I138" s="230"/>
      <c r="J138" s="230"/>
      <c r="K138" s="230"/>
      <c r="L138" s="230"/>
      <c r="M138" s="230"/>
      <c r="N138" s="230"/>
      <c r="O138" s="230"/>
      <c r="P138" s="230"/>
      <c r="Q138" s="230"/>
      <c r="R138" s="230"/>
      <c r="S138" s="230"/>
      <c r="T138" s="230"/>
      <c r="U138" s="230"/>
      <c r="V138" s="230"/>
      <c r="W138" s="230"/>
      <c r="X138" s="230"/>
      <c r="Y138" s="230"/>
      <c r="Z138" s="230"/>
      <c r="AA138" s="230"/>
      <c r="AB138" s="230"/>
      <c r="AC138" s="230"/>
      <c r="AD138" s="230"/>
      <c r="AE138" s="230"/>
      <c r="AF138" s="230"/>
      <c r="AG138" s="230"/>
      <c r="AH138" s="230"/>
      <c r="AI138" s="230"/>
      <c r="AJ138" s="230"/>
      <c r="AK138" s="230"/>
      <c r="AL138" s="230"/>
      <c r="AM138" s="230"/>
      <c r="AN138" s="230"/>
      <c r="AO138" s="230"/>
      <c r="AP138" s="230"/>
      <c r="AQ138" s="230"/>
      <c r="AR138" s="230"/>
      <c r="AS138" s="230"/>
      <c r="AT138" s="230"/>
      <c r="AU138" s="230"/>
      <c r="AV138" s="230"/>
      <c r="AW138" s="230"/>
      <c r="AX138" s="230"/>
      <c r="AY138" s="230"/>
      <c r="AZ138" s="230"/>
      <c r="BA138" s="230"/>
      <c r="BB138" s="230"/>
      <c r="BC138" s="230"/>
      <c r="BD138" s="230"/>
      <c r="BE138" s="230"/>
      <c r="BF138" s="230"/>
      <c r="BG138" s="230"/>
      <c r="BH138" s="230"/>
    </row>
    <row r="139" spans="1:60" ht="14.25" customHeight="1">
      <c r="A139" s="230"/>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0"/>
      <c r="AG139" s="230"/>
      <c r="AH139" s="230"/>
      <c r="AI139" s="230"/>
      <c r="AJ139" s="230"/>
      <c r="AK139" s="230"/>
      <c r="AL139" s="230"/>
      <c r="AM139" s="230"/>
      <c r="AN139" s="230"/>
      <c r="AO139" s="230"/>
      <c r="AP139" s="230"/>
      <c r="AQ139" s="230"/>
      <c r="AR139" s="230"/>
      <c r="AS139" s="230"/>
      <c r="AT139" s="230"/>
      <c r="AU139" s="230"/>
      <c r="AV139" s="230"/>
      <c r="AW139" s="230"/>
      <c r="AX139" s="230"/>
      <c r="AY139" s="230"/>
      <c r="AZ139" s="230"/>
      <c r="BA139" s="230"/>
      <c r="BB139" s="230"/>
      <c r="BC139" s="230"/>
      <c r="BD139" s="230"/>
      <c r="BE139" s="230"/>
      <c r="BF139" s="230"/>
      <c r="BG139" s="230"/>
      <c r="BH139" s="230"/>
    </row>
    <row r="140" spans="1:60" ht="14.25" customHeight="1">
      <c r="A140" s="230"/>
      <c r="B140" s="230"/>
      <c r="C140" s="230"/>
      <c r="D140" s="230"/>
      <c r="E140" s="230"/>
      <c r="F140" s="230"/>
      <c r="G140" s="230"/>
      <c r="H140" s="230"/>
      <c r="I140" s="230"/>
      <c r="J140" s="230"/>
      <c r="K140" s="230"/>
      <c r="L140" s="230"/>
      <c r="M140" s="230"/>
      <c r="N140" s="230"/>
      <c r="O140" s="230"/>
      <c r="P140" s="230"/>
      <c r="Q140" s="230"/>
      <c r="R140" s="230"/>
      <c r="S140" s="230"/>
      <c r="T140" s="230"/>
      <c r="U140" s="230"/>
      <c r="V140" s="230"/>
      <c r="W140" s="230"/>
      <c r="X140" s="230"/>
      <c r="Y140" s="230"/>
      <c r="Z140" s="230"/>
      <c r="AA140" s="230"/>
      <c r="AB140" s="230"/>
      <c r="AC140" s="230"/>
      <c r="AD140" s="230"/>
      <c r="AE140" s="230"/>
      <c r="AF140" s="230"/>
      <c r="AG140" s="230"/>
      <c r="AH140" s="230"/>
      <c r="AI140" s="230"/>
      <c r="AJ140" s="230"/>
      <c r="AK140" s="230"/>
      <c r="AL140" s="230"/>
      <c r="AM140" s="230"/>
      <c r="AN140" s="230"/>
      <c r="AO140" s="230"/>
      <c r="AP140" s="230"/>
      <c r="AQ140" s="230"/>
      <c r="AR140" s="230"/>
      <c r="AS140" s="230"/>
      <c r="AT140" s="230"/>
      <c r="AU140" s="230"/>
      <c r="AV140" s="230"/>
      <c r="AW140" s="230"/>
      <c r="AX140" s="230"/>
      <c r="AY140" s="230"/>
      <c r="AZ140" s="230"/>
      <c r="BA140" s="230"/>
      <c r="BB140" s="230"/>
      <c r="BC140" s="230"/>
      <c r="BD140" s="230"/>
      <c r="BE140" s="230"/>
      <c r="BF140" s="230"/>
      <c r="BG140" s="230"/>
      <c r="BH140" s="230"/>
    </row>
    <row r="141" spans="1:60" ht="14.25" customHeight="1">
      <c r="A141" s="230"/>
      <c r="B141" s="230"/>
      <c r="C141" s="230"/>
      <c r="D141" s="230"/>
      <c r="E141" s="230"/>
      <c r="F141" s="230"/>
      <c r="G141" s="230"/>
      <c r="H141" s="230"/>
      <c r="I141" s="230"/>
      <c r="J141" s="230"/>
      <c r="K141" s="230"/>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30"/>
      <c r="AT141" s="230"/>
      <c r="AU141" s="230"/>
      <c r="AV141" s="230"/>
      <c r="AW141" s="230"/>
      <c r="AX141" s="230"/>
      <c r="AY141" s="230"/>
      <c r="AZ141" s="230"/>
      <c r="BA141" s="230"/>
      <c r="BB141" s="230"/>
      <c r="BC141" s="230"/>
      <c r="BD141" s="230"/>
      <c r="BE141" s="230"/>
      <c r="BF141" s="230"/>
      <c r="BG141" s="230"/>
      <c r="BH141" s="230"/>
    </row>
    <row r="142" spans="1:60" ht="14.25" customHeight="1">
      <c r="A142" s="230"/>
      <c r="B142" s="230"/>
      <c r="C142" s="230"/>
      <c r="D142" s="230"/>
      <c r="E142" s="230"/>
      <c r="F142" s="230"/>
      <c r="G142" s="230"/>
      <c r="H142" s="230"/>
      <c r="I142" s="230"/>
      <c r="J142" s="230"/>
      <c r="K142" s="230"/>
      <c r="L142" s="230"/>
      <c r="M142" s="230"/>
      <c r="N142" s="230"/>
      <c r="O142" s="230"/>
      <c r="P142" s="230"/>
      <c r="Q142" s="230"/>
      <c r="R142" s="230"/>
      <c r="S142" s="230"/>
      <c r="T142" s="230"/>
      <c r="U142" s="230"/>
      <c r="V142" s="230"/>
      <c r="W142" s="230"/>
      <c r="X142" s="230"/>
      <c r="Y142" s="230"/>
      <c r="Z142" s="230"/>
      <c r="AA142" s="230"/>
      <c r="AB142" s="230"/>
      <c r="AC142" s="230"/>
      <c r="AD142" s="230"/>
      <c r="AE142" s="230"/>
      <c r="AF142" s="230"/>
      <c r="AG142" s="230"/>
      <c r="AH142" s="230"/>
      <c r="AI142" s="230"/>
      <c r="AJ142" s="230"/>
      <c r="AK142" s="230"/>
      <c r="AL142" s="230"/>
      <c r="AM142" s="230"/>
      <c r="AN142" s="230"/>
      <c r="AO142" s="230"/>
      <c r="AP142" s="230"/>
      <c r="AQ142" s="230"/>
      <c r="AR142" s="230"/>
      <c r="AS142" s="230"/>
      <c r="AT142" s="230"/>
      <c r="AU142" s="230"/>
      <c r="AV142" s="230"/>
      <c r="AW142" s="230"/>
      <c r="AX142" s="230"/>
      <c r="AY142" s="230"/>
      <c r="AZ142" s="230"/>
      <c r="BA142" s="230"/>
      <c r="BB142" s="230"/>
      <c r="BC142" s="230"/>
      <c r="BD142" s="230"/>
      <c r="BE142" s="230"/>
      <c r="BF142" s="230"/>
      <c r="BG142" s="230"/>
      <c r="BH142" s="230"/>
    </row>
    <row r="143" spans="1:60" ht="14.25" customHeight="1">
      <c r="A143" s="230"/>
      <c r="B143" s="230"/>
      <c r="C143" s="230"/>
      <c r="D143" s="230"/>
      <c r="E143" s="230"/>
      <c r="F143" s="230"/>
      <c r="G143" s="230"/>
      <c r="H143" s="230"/>
      <c r="I143" s="230"/>
      <c r="J143" s="230"/>
      <c r="K143" s="230"/>
      <c r="L143" s="230"/>
      <c r="M143" s="230"/>
      <c r="N143" s="230"/>
      <c r="O143" s="230"/>
      <c r="P143" s="230"/>
      <c r="Q143" s="230"/>
      <c r="R143" s="230"/>
      <c r="S143" s="230"/>
      <c r="T143" s="230"/>
      <c r="U143" s="230"/>
      <c r="V143" s="230"/>
      <c r="W143" s="230"/>
      <c r="X143" s="230"/>
      <c r="Y143" s="230"/>
      <c r="Z143" s="230"/>
      <c r="AA143" s="230"/>
      <c r="AB143" s="230"/>
      <c r="AC143" s="230"/>
      <c r="AD143" s="230"/>
      <c r="AE143" s="230"/>
      <c r="AF143" s="230"/>
      <c r="AG143" s="230"/>
      <c r="AH143" s="230"/>
      <c r="AI143" s="230"/>
      <c r="AJ143" s="230"/>
      <c r="AK143" s="230"/>
      <c r="AL143" s="230"/>
      <c r="AM143" s="230"/>
      <c r="AN143" s="230"/>
      <c r="AO143" s="230"/>
      <c r="AP143" s="230"/>
      <c r="AQ143" s="230"/>
      <c r="AR143" s="230"/>
      <c r="AS143" s="230"/>
      <c r="AT143" s="230"/>
      <c r="AU143" s="230"/>
      <c r="AV143" s="230"/>
      <c r="AW143" s="230"/>
      <c r="AX143" s="230"/>
      <c r="AY143" s="230"/>
      <c r="AZ143" s="230"/>
      <c r="BA143" s="230"/>
      <c r="BB143" s="230"/>
      <c r="BC143" s="230"/>
      <c r="BD143" s="230"/>
      <c r="BE143" s="230"/>
      <c r="BF143" s="230"/>
      <c r="BG143" s="230"/>
      <c r="BH143" s="230"/>
    </row>
    <row r="144" spans="1:60" ht="14.25" customHeight="1">
      <c r="A144" s="230"/>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0"/>
      <c r="AF144" s="230"/>
      <c r="AG144" s="230"/>
      <c r="AH144" s="230"/>
      <c r="AI144" s="230"/>
      <c r="AJ144" s="230"/>
      <c r="AK144" s="230"/>
      <c r="AL144" s="230"/>
      <c r="AM144" s="230"/>
      <c r="AN144" s="230"/>
      <c r="AO144" s="230"/>
      <c r="AP144" s="230"/>
      <c r="AQ144" s="230"/>
      <c r="AR144" s="230"/>
      <c r="AS144" s="230"/>
      <c r="AT144" s="230"/>
      <c r="AU144" s="230"/>
      <c r="AV144" s="230"/>
      <c r="AW144" s="230"/>
      <c r="AX144" s="230"/>
      <c r="AY144" s="230"/>
      <c r="AZ144" s="230"/>
      <c r="BA144" s="230"/>
      <c r="BB144" s="230"/>
      <c r="BC144" s="230"/>
      <c r="BD144" s="230"/>
      <c r="BE144" s="230"/>
      <c r="BF144" s="230"/>
      <c r="BG144" s="230"/>
      <c r="BH144" s="230"/>
    </row>
    <row r="145" spans="1:60" ht="14.25" customHeight="1">
      <c r="A145" s="230"/>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230"/>
      <c r="AL145" s="230"/>
      <c r="AM145" s="230"/>
      <c r="AN145" s="230"/>
      <c r="AO145" s="230"/>
      <c r="AP145" s="230"/>
      <c r="AQ145" s="230"/>
      <c r="AR145" s="230"/>
      <c r="AS145" s="230"/>
      <c r="AT145" s="230"/>
      <c r="AU145" s="230"/>
      <c r="AV145" s="230"/>
      <c r="AW145" s="230"/>
      <c r="AX145" s="230"/>
      <c r="AY145" s="230"/>
      <c r="AZ145" s="230"/>
      <c r="BA145" s="230"/>
      <c r="BB145" s="230"/>
      <c r="BC145" s="230"/>
      <c r="BD145" s="230"/>
      <c r="BE145" s="230"/>
      <c r="BF145" s="230"/>
      <c r="BG145" s="230"/>
      <c r="BH145" s="230"/>
    </row>
    <row r="146" spans="1:60" ht="14.25" customHeight="1">
      <c r="A146" s="230"/>
      <c r="B146" s="230"/>
      <c r="C146" s="230"/>
      <c r="D146" s="230"/>
      <c r="E146" s="230"/>
      <c r="F146" s="230"/>
      <c r="G146" s="230"/>
      <c r="H146" s="230"/>
      <c r="I146" s="230"/>
      <c r="J146" s="230"/>
      <c r="K146" s="230"/>
      <c r="L146" s="230"/>
      <c r="M146" s="230"/>
      <c r="N146" s="230"/>
      <c r="O146" s="230"/>
      <c r="P146" s="230"/>
      <c r="Q146" s="230"/>
      <c r="R146" s="230"/>
      <c r="S146" s="230"/>
      <c r="T146" s="230"/>
      <c r="U146" s="230"/>
      <c r="V146" s="230"/>
      <c r="W146" s="230"/>
      <c r="X146" s="230"/>
      <c r="Y146" s="230"/>
      <c r="Z146" s="230"/>
      <c r="AA146" s="230"/>
      <c r="AB146" s="230"/>
      <c r="AC146" s="230"/>
      <c r="AD146" s="230"/>
      <c r="AE146" s="230"/>
      <c r="AF146" s="230"/>
      <c r="AG146" s="230"/>
      <c r="AH146" s="230"/>
      <c r="AI146" s="230"/>
      <c r="AJ146" s="230"/>
      <c r="AK146" s="230"/>
      <c r="AL146" s="230"/>
      <c r="AM146" s="230"/>
      <c r="AN146" s="230"/>
      <c r="AO146" s="230"/>
      <c r="AP146" s="230"/>
      <c r="AQ146" s="230"/>
      <c r="AR146" s="230"/>
      <c r="AS146" s="230"/>
      <c r="AT146" s="230"/>
      <c r="AU146" s="230"/>
      <c r="AV146" s="230"/>
      <c r="AW146" s="230"/>
      <c r="AX146" s="230"/>
      <c r="AY146" s="230"/>
      <c r="AZ146" s="230"/>
      <c r="BA146" s="230"/>
      <c r="BB146" s="230"/>
      <c r="BC146" s="230"/>
      <c r="BD146" s="230"/>
      <c r="BE146" s="230"/>
      <c r="BF146" s="230"/>
      <c r="BG146" s="230"/>
      <c r="BH146" s="230"/>
    </row>
    <row r="147" spans="1:60" ht="14.25" customHeight="1">
      <c r="A147" s="230"/>
      <c r="B147" s="230"/>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c r="Z147" s="230"/>
      <c r="AA147" s="230"/>
      <c r="AB147" s="230"/>
      <c r="AC147" s="230"/>
      <c r="AD147" s="230"/>
      <c r="AE147" s="230"/>
      <c r="AF147" s="230"/>
      <c r="AG147" s="230"/>
      <c r="AH147" s="230"/>
      <c r="AI147" s="230"/>
      <c r="AJ147" s="230"/>
      <c r="AK147" s="230"/>
      <c r="AL147" s="230"/>
      <c r="AM147" s="230"/>
      <c r="AN147" s="230"/>
      <c r="AO147" s="230"/>
      <c r="AP147" s="230"/>
      <c r="AQ147" s="230"/>
      <c r="AR147" s="230"/>
      <c r="AS147" s="230"/>
      <c r="AT147" s="230"/>
      <c r="AU147" s="230"/>
      <c r="AV147" s="230"/>
      <c r="AW147" s="230"/>
      <c r="AX147" s="230"/>
      <c r="AY147" s="230"/>
      <c r="AZ147" s="230"/>
      <c r="BA147" s="230"/>
      <c r="BB147" s="230"/>
      <c r="BC147" s="230"/>
      <c r="BD147" s="230"/>
      <c r="BE147" s="230"/>
      <c r="BF147" s="230"/>
      <c r="BG147" s="230"/>
      <c r="BH147" s="230"/>
    </row>
    <row r="148" spans="1:60" ht="14.25" customHeight="1">
      <c r="A148" s="230"/>
      <c r="B148" s="230"/>
      <c r="C148" s="230"/>
      <c r="D148" s="230"/>
      <c r="E148" s="230"/>
      <c r="F148" s="230"/>
      <c r="G148" s="230"/>
      <c r="H148" s="230"/>
      <c r="I148" s="230"/>
      <c r="J148" s="230"/>
      <c r="K148" s="230"/>
      <c r="L148" s="230"/>
      <c r="M148" s="230"/>
      <c r="N148" s="230"/>
      <c r="O148" s="230"/>
      <c r="P148" s="230"/>
      <c r="Q148" s="230"/>
      <c r="R148" s="230"/>
      <c r="S148" s="230"/>
      <c r="T148" s="230"/>
      <c r="U148" s="230"/>
      <c r="V148" s="230"/>
      <c r="W148" s="230"/>
      <c r="X148" s="230"/>
      <c r="Y148" s="230"/>
      <c r="Z148" s="230"/>
      <c r="AA148" s="230"/>
      <c r="AB148" s="230"/>
      <c r="AC148" s="230"/>
      <c r="AD148" s="230"/>
      <c r="AE148" s="230"/>
      <c r="AF148" s="230"/>
      <c r="AG148" s="230"/>
      <c r="AH148" s="230"/>
      <c r="AI148" s="230"/>
      <c r="AJ148" s="230"/>
      <c r="AK148" s="230"/>
      <c r="AL148" s="230"/>
      <c r="AM148" s="230"/>
      <c r="AN148" s="230"/>
      <c r="AO148" s="230"/>
      <c r="AP148" s="230"/>
      <c r="AQ148" s="230"/>
      <c r="AR148" s="230"/>
      <c r="AS148" s="230"/>
      <c r="AT148" s="230"/>
      <c r="AU148" s="230"/>
      <c r="AV148" s="230"/>
      <c r="AW148" s="230"/>
      <c r="AX148" s="230"/>
      <c r="AY148" s="230"/>
      <c r="AZ148" s="230"/>
      <c r="BA148" s="230"/>
      <c r="BB148" s="230"/>
      <c r="BC148" s="230"/>
      <c r="BD148" s="230"/>
      <c r="BE148" s="230"/>
      <c r="BF148" s="230"/>
      <c r="BG148" s="230"/>
      <c r="BH148" s="230"/>
    </row>
    <row r="149" spans="1:60" ht="14.25" customHeight="1">
      <c r="A149" s="230"/>
      <c r="B149" s="230"/>
      <c r="C149" s="230"/>
      <c r="D149" s="230"/>
      <c r="E149" s="230"/>
      <c r="F149" s="230"/>
      <c r="G149" s="230"/>
      <c r="H149" s="230"/>
      <c r="I149" s="230"/>
      <c r="J149" s="230"/>
      <c r="K149" s="230"/>
      <c r="L149" s="230"/>
      <c r="M149" s="230"/>
      <c r="N149" s="230"/>
      <c r="O149" s="230"/>
      <c r="P149" s="230"/>
      <c r="Q149" s="230"/>
      <c r="R149" s="230"/>
      <c r="S149" s="230"/>
      <c r="T149" s="230"/>
      <c r="U149" s="230"/>
      <c r="V149" s="230"/>
      <c r="W149" s="230"/>
      <c r="X149" s="230"/>
      <c r="Y149" s="230"/>
      <c r="Z149" s="230"/>
      <c r="AA149" s="230"/>
      <c r="AB149" s="230"/>
      <c r="AC149" s="230"/>
      <c r="AD149" s="230"/>
      <c r="AE149" s="230"/>
      <c r="AF149" s="230"/>
      <c r="AG149" s="230"/>
      <c r="AH149" s="230"/>
      <c r="AI149" s="230"/>
      <c r="AJ149" s="230"/>
      <c r="AK149" s="230"/>
      <c r="AL149" s="230"/>
      <c r="AM149" s="230"/>
      <c r="AN149" s="230"/>
      <c r="AO149" s="230"/>
      <c r="AP149" s="230"/>
      <c r="AQ149" s="230"/>
      <c r="AR149" s="230"/>
      <c r="AS149" s="230"/>
      <c r="AT149" s="230"/>
      <c r="AU149" s="230"/>
      <c r="AV149" s="230"/>
      <c r="AW149" s="230"/>
      <c r="AX149" s="230"/>
      <c r="AY149" s="230"/>
      <c r="AZ149" s="230"/>
      <c r="BA149" s="230"/>
      <c r="BB149" s="230"/>
      <c r="BC149" s="230"/>
      <c r="BD149" s="230"/>
      <c r="BE149" s="230"/>
      <c r="BF149" s="230"/>
      <c r="BG149" s="230"/>
      <c r="BH149" s="230"/>
    </row>
    <row r="150" spans="1:60" ht="14.25" customHeight="1">
      <c r="A150" s="230"/>
      <c r="B150" s="230"/>
      <c r="C150" s="230"/>
      <c r="D150" s="230"/>
      <c r="E150" s="230"/>
      <c r="F150" s="230"/>
      <c r="G150" s="230"/>
      <c r="H150" s="230"/>
      <c r="I150" s="230"/>
      <c r="J150" s="230"/>
      <c r="K150" s="230"/>
      <c r="L150" s="230"/>
      <c r="M150" s="230"/>
      <c r="N150" s="230"/>
      <c r="O150" s="230"/>
      <c r="P150" s="230"/>
      <c r="Q150" s="230"/>
      <c r="R150" s="230"/>
      <c r="S150" s="230"/>
      <c r="T150" s="230"/>
      <c r="U150" s="230"/>
      <c r="V150" s="230"/>
      <c r="W150" s="230"/>
      <c r="X150" s="230"/>
      <c r="Y150" s="230"/>
      <c r="Z150" s="230"/>
      <c r="AA150" s="230"/>
      <c r="AB150" s="230"/>
      <c r="AC150" s="230"/>
      <c r="AD150" s="230"/>
      <c r="AE150" s="230"/>
      <c r="AF150" s="230"/>
      <c r="AG150" s="230"/>
      <c r="AH150" s="230"/>
      <c r="AI150" s="230"/>
      <c r="AJ150" s="230"/>
      <c r="AK150" s="230"/>
      <c r="AL150" s="230"/>
      <c r="AM150" s="230"/>
      <c r="AN150" s="230"/>
      <c r="AO150" s="230"/>
      <c r="AP150" s="230"/>
      <c r="AQ150" s="230"/>
      <c r="AR150" s="230"/>
      <c r="AS150" s="230"/>
      <c r="AT150" s="230"/>
      <c r="AU150" s="230"/>
      <c r="AV150" s="230"/>
      <c r="AW150" s="230"/>
      <c r="AX150" s="230"/>
      <c r="AY150" s="230"/>
      <c r="AZ150" s="230"/>
      <c r="BA150" s="230"/>
      <c r="BB150" s="230"/>
      <c r="BC150" s="230"/>
      <c r="BD150" s="230"/>
      <c r="BE150" s="230"/>
      <c r="BF150" s="230"/>
      <c r="BG150" s="230"/>
      <c r="BH150" s="230"/>
    </row>
    <row r="151" spans="1:60" ht="14.25" customHeight="1">
      <c r="A151" s="230"/>
      <c r="B151" s="230"/>
      <c r="C151" s="230"/>
      <c r="D151" s="230"/>
      <c r="E151" s="230"/>
      <c r="F151" s="230"/>
      <c r="G151" s="230"/>
      <c r="H151" s="230"/>
      <c r="I151" s="230"/>
      <c r="J151" s="230"/>
      <c r="K151" s="230"/>
      <c r="L151" s="230"/>
      <c r="M151" s="230"/>
      <c r="N151" s="230"/>
      <c r="O151" s="230"/>
      <c r="P151" s="230"/>
      <c r="Q151" s="230"/>
      <c r="R151" s="230"/>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0"/>
      <c r="AP151" s="230"/>
      <c r="AQ151" s="230"/>
      <c r="AR151" s="230"/>
      <c r="AS151" s="230"/>
      <c r="AT151" s="230"/>
      <c r="AU151" s="230"/>
      <c r="AV151" s="230"/>
      <c r="AW151" s="230"/>
      <c r="AX151" s="230"/>
      <c r="AY151" s="230"/>
      <c r="AZ151" s="230"/>
      <c r="BA151" s="230"/>
      <c r="BB151" s="230"/>
      <c r="BC151" s="230"/>
      <c r="BD151" s="230"/>
      <c r="BE151" s="230"/>
      <c r="BF151" s="230"/>
      <c r="BG151" s="230"/>
      <c r="BH151" s="230"/>
    </row>
    <row r="152" spans="1:60" ht="14.25" customHeight="1">
      <c r="A152" s="230"/>
      <c r="B152" s="230"/>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230"/>
      <c r="AA152" s="230"/>
      <c r="AB152" s="230"/>
      <c r="AC152" s="230"/>
      <c r="AD152" s="230"/>
      <c r="AE152" s="230"/>
      <c r="AF152" s="230"/>
      <c r="AG152" s="230"/>
      <c r="AH152" s="230"/>
      <c r="AI152" s="230"/>
      <c r="AJ152" s="230"/>
      <c r="AK152" s="230"/>
      <c r="AL152" s="230"/>
      <c r="AM152" s="230"/>
      <c r="AN152" s="230"/>
      <c r="AO152" s="230"/>
      <c r="AP152" s="230"/>
      <c r="AQ152" s="230"/>
      <c r="AR152" s="230"/>
      <c r="AS152" s="230"/>
      <c r="AT152" s="230"/>
      <c r="AU152" s="230"/>
      <c r="AV152" s="230"/>
      <c r="AW152" s="230"/>
      <c r="AX152" s="230"/>
      <c r="AY152" s="230"/>
      <c r="AZ152" s="230"/>
      <c r="BA152" s="230"/>
      <c r="BB152" s="230"/>
      <c r="BC152" s="230"/>
      <c r="BD152" s="230"/>
      <c r="BE152" s="230"/>
      <c r="BF152" s="230"/>
      <c r="BG152" s="230"/>
      <c r="BH152" s="230"/>
    </row>
    <row r="153" spans="1:60" ht="14.25" customHeight="1">
      <c r="A153" s="230"/>
      <c r="B153" s="230"/>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c r="AA153" s="230"/>
      <c r="AB153" s="230"/>
      <c r="AC153" s="230"/>
      <c r="AD153" s="230"/>
      <c r="AE153" s="230"/>
      <c r="AF153" s="230"/>
      <c r="AG153" s="230"/>
      <c r="AH153" s="230"/>
      <c r="AI153" s="230"/>
      <c r="AJ153" s="230"/>
      <c r="AK153" s="230"/>
      <c r="AL153" s="230"/>
      <c r="AM153" s="230"/>
      <c r="AN153" s="230"/>
      <c r="AO153" s="230"/>
      <c r="AP153" s="230"/>
      <c r="AQ153" s="230"/>
      <c r="AR153" s="230"/>
      <c r="AS153" s="230"/>
      <c r="AT153" s="230"/>
      <c r="AU153" s="230"/>
      <c r="AV153" s="230"/>
      <c r="AW153" s="230"/>
      <c r="AX153" s="230"/>
      <c r="AY153" s="230"/>
      <c r="AZ153" s="230"/>
      <c r="BA153" s="230"/>
      <c r="BB153" s="230"/>
      <c r="BC153" s="230"/>
      <c r="BD153" s="230"/>
      <c r="BE153" s="230"/>
      <c r="BF153" s="230"/>
      <c r="BG153" s="230"/>
      <c r="BH153" s="230"/>
    </row>
    <row r="154" spans="1:60" ht="14.25" customHeight="1">
      <c r="A154" s="230"/>
      <c r="B154" s="230"/>
      <c r="C154" s="230"/>
      <c r="D154" s="230"/>
      <c r="E154" s="230"/>
      <c r="F154" s="230"/>
      <c r="G154" s="230"/>
      <c r="H154" s="230"/>
      <c r="I154" s="230"/>
      <c r="J154" s="230"/>
      <c r="K154" s="230"/>
      <c r="L154" s="230"/>
      <c r="M154" s="230"/>
      <c r="N154" s="230"/>
      <c r="O154" s="230"/>
      <c r="P154" s="230"/>
      <c r="Q154" s="230"/>
      <c r="R154" s="230"/>
      <c r="S154" s="230"/>
      <c r="T154" s="230"/>
      <c r="U154" s="230"/>
      <c r="V154" s="230"/>
      <c r="W154" s="230"/>
      <c r="X154" s="230"/>
      <c r="Y154" s="230"/>
      <c r="Z154" s="230"/>
      <c r="AA154" s="230"/>
      <c r="AB154" s="230"/>
      <c r="AC154" s="230"/>
      <c r="AD154" s="230"/>
      <c r="AE154" s="230"/>
      <c r="AF154" s="230"/>
      <c r="AG154" s="230"/>
      <c r="AH154" s="230"/>
      <c r="AI154" s="230"/>
      <c r="AJ154" s="230"/>
      <c r="AK154" s="230"/>
      <c r="AL154" s="230"/>
      <c r="AM154" s="230"/>
      <c r="AN154" s="230"/>
      <c r="AO154" s="230"/>
      <c r="AP154" s="230"/>
      <c r="AQ154" s="230"/>
      <c r="AR154" s="230"/>
      <c r="AS154" s="230"/>
      <c r="AT154" s="230"/>
      <c r="AU154" s="230"/>
      <c r="AV154" s="230"/>
      <c r="AW154" s="230"/>
      <c r="AX154" s="230"/>
      <c r="AY154" s="230"/>
      <c r="AZ154" s="230"/>
      <c r="BA154" s="230"/>
      <c r="BB154" s="230"/>
      <c r="BC154" s="230"/>
      <c r="BD154" s="230"/>
      <c r="BE154" s="230"/>
      <c r="BF154" s="230"/>
      <c r="BG154" s="230"/>
      <c r="BH154" s="230"/>
    </row>
    <row r="155" spans="1:60" ht="14.25" customHeight="1">
      <c r="A155" s="230"/>
      <c r="B155" s="230"/>
      <c r="C155" s="230"/>
      <c r="D155" s="230"/>
      <c r="E155" s="230"/>
      <c r="F155" s="230"/>
      <c r="G155" s="230"/>
      <c r="H155" s="230"/>
      <c r="I155" s="230"/>
      <c r="J155" s="230"/>
      <c r="K155" s="230"/>
      <c r="L155" s="230"/>
      <c r="M155" s="230"/>
      <c r="N155" s="230"/>
      <c r="O155" s="230"/>
      <c r="P155" s="230"/>
      <c r="Q155" s="230"/>
      <c r="R155" s="230"/>
      <c r="S155" s="230"/>
      <c r="T155" s="230"/>
      <c r="U155" s="230"/>
      <c r="V155" s="230"/>
      <c r="W155" s="230"/>
      <c r="X155" s="230"/>
      <c r="Y155" s="230"/>
      <c r="Z155" s="230"/>
      <c r="AA155" s="230"/>
      <c r="AB155" s="230"/>
      <c r="AC155" s="230"/>
      <c r="AD155" s="230"/>
      <c r="AE155" s="230"/>
      <c r="AF155" s="230"/>
      <c r="AG155" s="230"/>
      <c r="AH155" s="230"/>
      <c r="AI155" s="230"/>
      <c r="AJ155" s="230"/>
      <c r="AK155" s="230"/>
      <c r="AL155" s="230"/>
      <c r="AM155" s="230"/>
      <c r="AN155" s="230"/>
      <c r="AO155" s="230"/>
      <c r="AP155" s="230"/>
      <c r="AQ155" s="230"/>
      <c r="AR155" s="230"/>
      <c r="AS155" s="230"/>
      <c r="AT155" s="230"/>
      <c r="AU155" s="230"/>
      <c r="AV155" s="230"/>
      <c r="AW155" s="230"/>
      <c r="AX155" s="230"/>
      <c r="AY155" s="230"/>
      <c r="AZ155" s="230"/>
      <c r="BA155" s="230"/>
      <c r="BB155" s="230"/>
      <c r="BC155" s="230"/>
      <c r="BD155" s="230"/>
      <c r="BE155" s="230"/>
      <c r="BF155" s="230"/>
      <c r="BG155" s="230"/>
      <c r="BH155" s="230"/>
    </row>
    <row r="156" spans="1:60" ht="14.25" customHeight="1">
      <c r="A156" s="230"/>
      <c r="B156" s="230"/>
      <c r="C156" s="230"/>
      <c r="D156" s="230"/>
      <c r="E156" s="230"/>
      <c r="F156" s="230"/>
      <c r="G156" s="230"/>
      <c r="H156" s="230"/>
      <c r="I156" s="230"/>
      <c r="J156" s="230"/>
      <c r="K156" s="230"/>
      <c r="L156" s="230"/>
      <c r="M156" s="230"/>
      <c r="N156" s="230"/>
      <c r="O156" s="230"/>
      <c r="P156" s="230"/>
      <c r="Q156" s="230"/>
      <c r="R156" s="230"/>
      <c r="S156" s="230"/>
      <c r="T156" s="230"/>
      <c r="U156" s="230"/>
      <c r="V156" s="230"/>
      <c r="W156" s="230"/>
      <c r="X156" s="230"/>
      <c r="Y156" s="230"/>
      <c r="Z156" s="230"/>
      <c r="AA156" s="230"/>
      <c r="AB156" s="230"/>
      <c r="AC156" s="230"/>
      <c r="AD156" s="230"/>
      <c r="AE156" s="230"/>
      <c r="AF156" s="230"/>
      <c r="AG156" s="230"/>
      <c r="AH156" s="230"/>
      <c r="AI156" s="230"/>
      <c r="AJ156" s="230"/>
      <c r="AK156" s="230"/>
      <c r="AL156" s="230"/>
      <c r="AM156" s="230"/>
      <c r="AN156" s="230"/>
      <c r="AO156" s="230"/>
      <c r="AP156" s="230"/>
      <c r="AQ156" s="230"/>
      <c r="AR156" s="230"/>
      <c r="AS156" s="230"/>
      <c r="AT156" s="230"/>
      <c r="AU156" s="230"/>
      <c r="AV156" s="230"/>
      <c r="AW156" s="230"/>
      <c r="AX156" s="230"/>
      <c r="AY156" s="230"/>
      <c r="AZ156" s="230"/>
      <c r="BA156" s="230"/>
      <c r="BB156" s="230"/>
      <c r="BC156" s="230"/>
      <c r="BD156" s="230"/>
      <c r="BE156" s="230"/>
      <c r="BF156" s="230"/>
      <c r="BG156" s="230"/>
      <c r="BH156" s="230"/>
    </row>
    <row r="157" spans="1:60" ht="14.25" customHeight="1">
      <c r="A157" s="230"/>
      <c r="B157" s="230"/>
      <c r="C157" s="230"/>
      <c r="D157" s="230"/>
      <c r="E157" s="230"/>
      <c r="F157" s="230"/>
      <c r="G157" s="230"/>
      <c r="H157" s="230"/>
      <c r="I157" s="230"/>
      <c r="J157" s="230"/>
      <c r="K157" s="230"/>
      <c r="L157" s="230"/>
      <c r="M157" s="230"/>
      <c r="N157" s="230"/>
      <c r="O157" s="230"/>
      <c r="P157" s="230"/>
      <c r="Q157" s="230"/>
      <c r="R157" s="230"/>
      <c r="S157" s="230"/>
      <c r="T157" s="230"/>
      <c r="U157" s="230"/>
      <c r="V157" s="230"/>
      <c r="W157" s="230"/>
      <c r="X157" s="230"/>
      <c r="Y157" s="230"/>
      <c r="Z157" s="230"/>
      <c r="AA157" s="230"/>
      <c r="AB157" s="230"/>
      <c r="AC157" s="230"/>
      <c r="AD157" s="230"/>
      <c r="AE157" s="230"/>
      <c r="AF157" s="230"/>
      <c r="AG157" s="230"/>
      <c r="AH157" s="230"/>
      <c r="AI157" s="230"/>
      <c r="AJ157" s="230"/>
      <c r="AK157" s="230"/>
      <c r="AL157" s="230"/>
      <c r="AM157" s="230"/>
      <c r="AN157" s="230"/>
      <c r="AO157" s="230"/>
      <c r="AP157" s="230"/>
      <c r="AQ157" s="230"/>
      <c r="AR157" s="230"/>
      <c r="AS157" s="230"/>
      <c r="AT157" s="230"/>
      <c r="AU157" s="230"/>
      <c r="AV157" s="230"/>
      <c r="AW157" s="230"/>
      <c r="AX157" s="230"/>
      <c r="AY157" s="230"/>
      <c r="AZ157" s="230"/>
      <c r="BA157" s="230"/>
      <c r="BB157" s="230"/>
      <c r="BC157" s="230"/>
      <c r="BD157" s="230"/>
      <c r="BE157" s="230"/>
      <c r="BF157" s="230"/>
      <c r="BG157" s="230"/>
      <c r="BH157" s="230"/>
    </row>
    <row r="158" spans="1:60" ht="14.25" customHeight="1">
      <c r="A158" s="230"/>
      <c r="B158" s="230"/>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c r="Z158" s="230"/>
      <c r="AA158" s="230"/>
      <c r="AB158" s="230"/>
      <c r="AC158" s="230"/>
      <c r="AD158" s="230"/>
      <c r="AE158" s="230"/>
      <c r="AF158" s="230"/>
      <c r="AG158" s="230"/>
      <c r="AH158" s="230"/>
      <c r="AI158" s="230"/>
      <c r="AJ158" s="230"/>
      <c r="AK158" s="230"/>
      <c r="AL158" s="230"/>
      <c r="AM158" s="230"/>
      <c r="AN158" s="230"/>
      <c r="AO158" s="230"/>
      <c r="AP158" s="230"/>
      <c r="AQ158" s="230"/>
      <c r="AR158" s="230"/>
      <c r="AS158" s="230"/>
      <c r="AT158" s="230"/>
      <c r="AU158" s="230"/>
      <c r="AV158" s="230"/>
      <c r="AW158" s="230"/>
      <c r="AX158" s="230"/>
      <c r="AY158" s="230"/>
      <c r="AZ158" s="230"/>
      <c r="BA158" s="230"/>
      <c r="BB158" s="230"/>
      <c r="BC158" s="230"/>
      <c r="BD158" s="230"/>
      <c r="BE158" s="230"/>
      <c r="BF158" s="230"/>
      <c r="BG158" s="230"/>
      <c r="BH158" s="230"/>
    </row>
    <row r="159" spans="1:60" ht="14.25" customHeight="1">
      <c r="A159" s="230"/>
      <c r="B159" s="230"/>
      <c r="C159" s="230"/>
      <c r="D159" s="230"/>
      <c r="E159" s="230"/>
      <c r="F159" s="230"/>
      <c r="G159" s="230"/>
      <c r="H159" s="230"/>
      <c r="I159" s="230"/>
      <c r="J159" s="230"/>
      <c r="K159" s="230"/>
      <c r="L159" s="230"/>
      <c r="M159" s="230"/>
      <c r="N159" s="230"/>
      <c r="O159" s="230"/>
      <c r="P159" s="230"/>
      <c r="Q159" s="230"/>
      <c r="R159" s="230"/>
      <c r="S159" s="230"/>
      <c r="T159" s="230"/>
      <c r="U159" s="230"/>
      <c r="V159" s="230"/>
      <c r="W159" s="230"/>
      <c r="X159" s="230"/>
      <c r="Y159" s="230"/>
      <c r="Z159" s="230"/>
      <c r="AA159" s="230"/>
      <c r="AB159" s="230"/>
      <c r="AC159" s="230"/>
      <c r="AD159" s="230"/>
      <c r="AE159" s="230"/>
      <c r="AF159" s="230"/>
      <c r="AG159" s="230"/>
      <c r="AH159" s="230"/>
      <c r="AI159" s="230"/>
      <c r="AJ159" s="230"/>
      <c r="AK159" s="230"/>
      <c r="AL159" s="230"/>
      <c r="AM159" s="230"/>
      <c r="AN159" s="230"/>
      <c r="AO159" s="230"/>
      <c r="AP159" s="230"/>
      <c r="AQ159" s="230"/>
      <c r="AR159" s="230"/>
      <c r="AS159" s="230"/>
      <c r="AT159" s="230"/>
      <c r="AU159" s="230"/>
      <c r="AV159" s="230"/>
      <c r="AW159" s="230"/>
      <c r="AX159" s="230"/>
      <c r="AY159" s="230"/>
      <c r="AZ159" s="230"/>
      <c r="BA159" s="230"/>
      <c r="BB159" s="230"/>
      <c r="BC159" s="230"/>
      <c r="BD159" s="230"/>
      <c r="BE159" s="230"/>
      <c r="BF159" s="230"/>
      <c r="BG159" s="230"/>
      <c r="BH159" s="230"/>
    </row>
    <row r="160" spans="1:60" ht="14.25" customHeight="1">
      <c r="A160" s="230"/>
      <c r="B160" s="230"/>
      <c r="C160" s="230"/>
      <c r="D160" s="230"/>
      <c r="E160" s="230"/>
      <c r="F160" s="230"/>
      <c r="G160" s="230"/>
      <c r="H160" s="230"/>
      <c r="I160" s="230"/>
      <c r="J160" s="230"/>
      <c r="K160" s="230"/>
      <c r="L160" s="230"/>
      <c r="M160" s="230"/>
      <c r="N160" s="230"/>
      <c r="O160" s="230"/>
      <c r="P160" s="230"/>
      <c r="Q160" s="230"/>
      <c r="R160" s="230"/>
      <c r="S160" s="230"/>
      <c r="T160" s="230"/>
      <c r="U160" s="230"/>
      <c r="V160" s="230"/>
      <c r="W160" s="230"/>
      <c r="X160" s="230"/>
      <c r="Y160" s="230"/>
      <c r="Z160" s="230"/>
      <c r="AA160" s="230"/>
      <c r="AB160" s="230"/>
      <c r="AC160" s="230"/>
      <c r="AD160" s="230"/>
      <c r="AE160" s="230"/>
      <c r="AF160" s="230"/>
      <c r="AG160" s="230"/>
      <c r="AH160" s="230"/>
      <c r="AI160" s="230"/>
      <c r="AJ160" s="230"/>
      <c r="AK160" s="230"/>
      <c r="AL160" s="230"/>
      <c r="AM160" s="230"/>
      <c r="AN160" s="230"/>
      <c r="AO160" s="230"/>
      <c r="AP160" s="230"/>
      <c r="AQ160" s="230"/>
      <c r="AR160" s="230"/>
      <c r="AS160" s="230"/>
      <c r="AT160" s="230"/>
      <c r="AU160" s="230"/>
      <c r="AV160" s="230"/>
      <c r="AW160" s="230"/>
      <c r="AX160" s="230"/>
      <c r="AY160" s="230"/>
      <c r="AZ160" s="230"/>
      <c r="BA160" s="230"/>
      <c r="BB160" s="230"/>
      <c r="BC160" s="230"/>
      <c r="BD160" s="230"/>
      <c r="BE160" s="230"/>
      <c r="BF160" s="230"/>
      <c r="BG160" s="230"/>
      <c r="BH160" s="230"/>
    </row>
    <row r="161" spans="1:60" ht="14.25" customHeight="1">
      <c r="A161" s="230"/>
      <c r="B161" s="230"/>
      <c r="C161" s="230"/>
      <c r="D161" s="230"/>
      <c r="E161" s="230"/>
      <c r="F161" s="230"/>
      <c r="G161" s="230"/>
      <c r="H161" s="230"/>
      <c r="I161" s="230"/>
      <c r="J161" s="230"/>
      <c r="K161" s="230"/>
      <c r="L161" s="230"/>
      <c r="M161" s="230"/>
      <c r="N161" s="230"/>
      <c r="O161" s="230"/>
      <c r="P161" s="230"/>
      <c r="Q161" s="230"/>
      <c r="R161" s="230"/>
      <c r="S161" s="230"/>
      <c r="T161" s="230"/>
      <c r="U161" s="230"/>
      <c r="V161" s="230"/>
      <c r="W161" s="230"/>
      <c r="X161" s="230"/>
      <c r="Y161" s="230"/>
      <c r="Z161" s="230"/>
      <c r="AA161" s="230"/>
      <c r="AB161" s="230"/>
      <c r="AC161" s="230"/>
      <c r="AD161" s="230"/>
      <c r="AE161" s="230"/>
      <c r="AF161" s="230"/>
      <c r="AG161" s="230"/>
      <c r="AH161" s="230"/>
      <c r="AI161" s="230"/>
      <c r="AJ161" s="230"/>
      <c r="AK161" s="230"/>
      <c r="AL161" s="230"/>
      <c r="AM161" s="230"/>
      <c r="AN161" s="230"/>
      <c r="AO161" s="230"/>
      <c r="AP161" s="230"/>
      <c r="AQ161" s="230"/>
      <c r="AR161" s="230"/>
      <c r="AS161" s="230"/>
      <c r="AT161" s="230"/>
      <c r="AU161" s="230"/>
      <c r="AV161" s="230"/>
      <c r="AW161" s="230"/>
      <c r="AX161" s="230"/>
      <c r="AY161" s="230"/>
      <c r="AZ161" s="230"/>
      <c r="BA161" s="230"/>
      <c r="BB161" s="230"/>
      <c r="BC161" s="230"/>
      <c r="BD161" s="230"/>
      <c r="BE161" s="230"/>
      <c r="BF161" s="230"/>
      <c r="BG161" s="230"/>
      <c r="BH161" s="230"/>
    </row>
    <row r="162" spans="1:60" ht="14.25" customHeight="1">
      <c r="A162" s="230"/>
      <c r="B162" s="230"/>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0"/>
      <c r="AI162" s="230"/>
      <c r="AJ162" s="230"/>
      <c r="AK162" s="230"/>
      <c r="AL162" s="230"/>
      <c r="AM162" s="230"/>
      <c r="AN162" s="230"/>
      <c r="AO162" s="230"/>
      <c r="AP162" s="230"/>
      <c r="AQ162" s="230"/>
      <c r="AR162" s="230"/>
      <c r="AS162" s="230"/>
      <c r="AT162" s="230"/>
      <c r="AU162" s="230"/>
      <c r="AV162" s="230"/>
      <c r="AW162" s="230"/>
      <c r="AX162" s="230"/>
      <c r="AY162" s="230"/>
      <c r="AZ162" s="230"/>
      <c r="BA162" s="230"/>
      <c r="BB162" s="230"/>
      <c r="BC162" s="230"/>
      <c r="BD162" s="230"/>
      <c r="BE162" s="230"/>
      <c r="BF162" s="230"/>
      <c r="BG162" s="230"/>
      <c r="BH162" s="230"/>
    </row>
    <row r="163" spans="1:60" ht="14.25" customHeight="1">
      <c r="A163" s="230"/>
      <c r="B163" s="230"/>
      <c r="C163" s="230"/>
      <c r="D163" s="230"/>
      <c r="E163" s="230"/>
      <c r="F163" s="230"/>
      <c r="G163" s="230"/>
      <c r="H163" s="230"/>
      <c r="I163" s="230"/>
      <c r="J163" s="230"/>
      <c r="K163" s="230"/>
      <c r="L163" s="230"/>
      <c r="M163" s="230"/>
      <c r="N163" s="230"/>
      <c r="O163" s="230"/>
      <c r="P163" s="230"/>
      <c r="Q163" s="230"/>
      <c r="R163" s="230"/>
      <c r="S163" s="230"/>
      <c r="T163" s="230"/>
      <c r="U163" s="230"/>
      <c r="V163" s="230"/>
      <c r="W163" s="230"/>
      <c r="X163" s="230"/>
      <c r="Y163" s="230"/>
      <c r="Z163" s="230"/>
      <c r="AA163" s="230"/>
      <c r="AB163" s="230"/>
      <c r="AC163" s="230"/>
      <c r="AD163" s="230"/>
      <c r="AE163" s="230"/>
      <c r="AF163" s="230"/>
      <c r="AG163" s="230"/>
      <c r="AH163" s="230"/>
      <c r="AI163" s="230"/>
      <c r="AJ163" s="230"/>
      <c r="AK163" s="230"/>
      <c r="AL163" s="230"/>
      <c r="AM163" s="230"/>
      <c r="AN163" s="230"/>
      <c r="AO163" s="230"/>
      <c r="AP163" s="230"/>
      <c r="AQ163" s="230"/>
      <c r="AR163" s="230"/>
      <c r="AS163" s="230"/>
      <c r="AT163" s="230"/>
      <c r="AU163" s="230"/>
      <c r="AV163" s="230"/>
      <c r="AW163" s="230"/>
      <c r="AX163" s="230"/>
      <c r="AY163" s="230"/>
      <c r="AZ163" s="230"/>
      <c r="BA163" s="230"/>
      <c r="BB163" s="230"/>
      <c r="BC163" s="230"/>
      <c r="BD163" s="230"/>
      <c r="BE163" s="230"/>
      <c r="BF163" s="230"/>
      <c r="BG163" s="230"/>
      <c r="BH163" s="230"/>
    </row>
    <row r="164" spans="1:60" ht="14.25" customHeight="1">
      <c r="A164" s="230"/>
      <c r="B164" s="230"/>
      <c r="C164" s="230"/>
      <c r="D164" s="230"/>
      <c r="E164" s="230"/>
      <c r="F164" s="230"/>
      <c r="G164" s="230"/>
      <c r="H164" s="230"/>
      <c r="I164" s="230"/>
      <c r="J164" s="230"/>
      <c r="K164" s="230"/>
      <c r="L164" s="230"/>
      <c r="M164" s="230"/>
      <c r="N164" s="230"/>
      <c r="O164" s="230"/>
      <c r="P164" s="230"/>
      <c r="Q164" s="230"/>
      <c r="R164" s="230"/>
      <c r="S164" s="230"/>
      <c r="T164" s="230"/>
      <c r="U164" s="230"/>
      <c r="V164" s="230"/>
      <c r="W164" s="230"/>
      <c r="X164" s="230"/>
      <c r="Y164" s="230"/>
      <c r="Z164" s="230"/>
      <c r="AA164" s="230"/>
      <c r="AB164" s="230"/>
      <c r="AC164" s="230"/>
      <c r="AD164" s="230"/>
      <c r="AE164" s="230"/>
      <c r="AF164" s="230"/>
      <c r="AG164" s="230"/>
      <c r="AH164" s="230"/>
      <c r="AI164" s="230"/>
      <c r="AJ164" s="230"/>
      <c r="AK164" s="230"/>
      <c r="AL164" s="230"/>
      <c r="AM164" s="230"/>
      <c r="AN164" s="230"/>
      <c r="AO164" s="230"/>
      <c r="AP164" s="230"/>
      <c r="AQ164" s="230"/>
      <c r="AR164" s="230"/>
      <c r="AS164" s="230"/>
      <c r="AT164" s="230"/>
      <c r="AU164" s="230"/>
      <c r="AV164" s="230"/>
      <c r="AW164" s="230"/>
      <c r="AX164" s="230"/>
      <c r="AY164" s="230"/>
      <c r="AZ164" s="230"/>
      <c r="BA164" s="230"/>
      <c r="BB164" s="230"/>
      <c r="BC164" s="230"/>
      <c r="BD164" s="230"/>
      <c r="BE164" s="230"/>
      <c r="BF164" s="230"/>
      <c r="BG164" s="230"/>
      <c r="BH164" s="230"/>
    </row>
    <row r="165" spans="1:60" ht="14.25" customHeight="1">
      <c r="A165" s="230"/>
      <c r="B165" s="230"/>
      <c r="C165" s="230"/>
      <c r="D165" s="230"/>
      <c r="E165" s="230"/>
      <c r="F165" s="230"/>
      <c r="G165" s="230"/>
      <c r="H165" s="230"/>
      <c r="I165" s="230"/>
      <c r="J165" s="230"/>
      <c r="K165" s="230"/>
      <c r="L165" s="230"/>
      <c r="M165" s="230"/>
      <c r="N165" s="230"/>
      <c r="O165" s="230"/>
      <c r="P165" s="230"/>
      <c r="Q165" s="230"/>
      <c r="R165" s="230"/>
      <c r="S165" s="230"/>
      <c r="T165" s="230"/>
      <c r="U165" s="230"/>
      <c r="V165" s="230"/>
      <c r="W165" s="230"/>
      <c r="X165" s="230"/>
      <c r="Y165" s="230"/>
      <c r="Z165" s="230"/>
      <c r="AA165" s="230"/>
      <c r="AB165" s="230"/>
      <c r="AC165" s="230"/>
      <c r="AD165" s="230"/>
      <c r="AE165" s="230"/>
      <c r="AF165" s="230"/>
      <c r="AG165" s="230"/>
      <c r="AH165" s="230"/>
      <c r="AI165" s="230"/>
      <c r="AJ165" s="230"/>
      <c r="AK165" s="230"/>
      <c r="AL165" s="230"/>
      <c r="AM165" s="230"/>
      <c r="AN165" s="230"/>
      <c r="AO165" s="230"/>
      <c r="AP165" s="230"/>
      <c r="AQ165" s="230"/>
      <c r="AR165" s="230"/>
      <c r="AS165" s="230"/>
      <c r="AT165" s="230"/>
      <c r="AU165" s="230"/>
      <c r="AV165" s="230"/>
      <c r="AW165" s="230"/>
      <c r="AX165" s="230"/>
      <c r="AY165" s="230"/>
      <c r="AZ165" s="230"/>
      <c r="BA165" s="230"/>
      <c r="BB165" s="230"/>
      <c r="BC165" s="230"/>
      <c r="BD165" s="230"/>
      <c r="BE165" s="230"/>
      <c r="BF165" s="230"/>
      <c r="BG165" s="230"/>
      <c r="BH165" s="230"/>
    </row>
    <row r="166" spans="1:60" ht="14.25" customHeight="1">
      <c r="A166" s="230"/>
      <c r="B166" s="230"/>
      <c r="C166" s="230"/>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c r="AG166" s="230"/>
      <c r="AH166" s="230"/>
      <c r="AI166" s="230"/>
      <c r="AJ166" s="230"/>
      <c r="AK166" s="230"/>
      <c r="AL166" s="230"/>
      <c r="AM166" s="230"/>
      <c r="AN166" s="230"/>
      <c r="AO166" s="230"/>
      <c r="AP166" s="230"/>
      <c r="AQ166" s="230"/>
      <c r="AR166" s="230"/>
      <c r="AS166" s="230"/>
      <c r="AT166" s="230"/>
      <c r="AU166" s="230"/>
      <c r="AV166" s="230"/>
      <c r="AW166" s="230"/>
      <c r="AX166" s="230"/>
      <c r="AY166" s="230"/>
      <c r="AZ166" s="230"/>
      <c r="BA166" s="230"/>
      <c r="BB166" s="230"/>
      <c r="BC166" s="230"/>
      <c r="BD166" s="230"/>
      <c r="BE166" s="230"/>
      <c r="BF166" s="230"/>
      <c r="BG166" s="230"/>
      <c r="BH166" s="230"/>
    </row>
    <row r="167" spans="1:60" ht="14.25" customHeight="1">
      <c r="A167" s="230"/>
      <c r="B167" s="230"/>
      <c r="C167" s="230"/>
      <c r="D167" s="230"/>
      <c r="E167" s="230"/>
      <c r="F167" s="230"/>
      <c r="G167" s="230"/>
      <c r="H167" s="230"/>
      <c r="I167" s="230"/>
      <c r="J167" s="230"/>
      <c r="K167" s="230"/>
      <c r="L167" s="230"/>
      <c r="M167" s="230"/>
      <c r="N167" s="230"/>
      <c r="O167" s="230"/>
      <c r="P167" s="230"/>
      <c r="Q167" s="230"/>
      <c r="R167" s="230"/>
      <c r="S167" s="230"/>
      <c r="T167" s="230"/>
      <c r="U167" s="230"/>
      <c r="V167" s="230"/>
      <c r="W167" s="230"/>
      <c r="X167" s="230"/>
      <c r="Y167" s="230"/>
      <c r="Z167" s="230"/>
      <c r="AA167" s="230"/>
      <c r="AB167" s="230"/>
      <c r="AC167" s="230"/>
      <c r="AD167" s="230"/>
      <c r="AE167" s="230"/>
      <c r="AF167" s="230"/>
      <c r="AG167" s="230"/>
      <c r="AH167" s="230"/>
      <c r="AI167" s="230"/>
      <c r="AJ167" s="230"/>
      <c r="AK167" s="230"/>
      <c r="AL167" s="230"/>
      <c r="AM167" s="230"/>
      <c r="AN167" s="230"/>
      <c r="AO167" s="230"/>
      <c r="AP167" s="230"/>
      <c r="AQ167" s="230"/>
      <c r="AR167" s="230"/>
      <c r="AS167" s="230"/>
      <c r="AT167" s="230"/>
      <c r="AU167" s="230"/>
      <c r="AV167" s="230"/>
      <c r="AW167" s="230"/>
      <c r="AX167" s="230"/>
      <c r="AY167" s="230"/>
      <c r="AZ167" s="230"/>
      <c r="BA167" s="230"/>
      <c r="BB167" s="230"/>
      <c r="BC167" s="230"/>
      <c r="BD167" s="230"/>
      <c r="BE167" s="230"/>
      <c r="BF167" s="230"/>
      <c r="BG167" s="230"/>
      <c r="BH167" s="230"/>
    </row>
    <row r="168" spans="1:60" ht="14.25" customHeight="1">
      <c r="A168" s="230"/>
      <c r="B168" s="230"/>
      <c r="C168" s="230"/>
      <c r="D168" s="230"/>
      <c r="E168" s="230"/>
      <c r="F168" s="230"/>
      <c r="G168" s="230"/>
      <c r="H168" s="230"/>
      <c r="I168" s="230"/>
      <c r="J168" s="230"/>
      <c r="K168" s="230"/>
      <c r="L168" s="230"/>
      <c r="M168" s="230"/>
      <c r="N168" s="230"/>
      <c r="O168" s="230"/>
      <c r="P168" s="230"/>
      <c r="Q168" s="230"/>
      <c r="R168" s="230"/>
      <c r="S168" s="230"/>
      <c r="T168" s="230"/>
      <c r="U168" s="230"/>
      <c r="V168" s="230"/>
      <c r="W168" s="230"/>
      <c r="X168" s="230"/>
      <c r="Y168" s="230"/>
      <c r="Z168" s="230"/>
      <c r="AA168" s="230"/>
      <c r="AB168" s="230"/>
      <c r="AC168" s="230"/>
      <c r="AD168" s="230"/>
      <c r="AE168" s="230"/>
      <c r="AF168" s="230"/>
      <c r="AG168" s="230"/>
      <c r="AH168" s="230"/>
      <c r="AI168" s="230"/>
      <c r="AJ168" s="230"/>
      <c r="AK168" s="230"/>
      <c r="AL168" s="230"/>
      <c r="AM168" s="230"/>
      <c r="AN168" s="230"/>
      <c r="AO168" s="230"/>
      <c r="AP168" s="230"/>
      <c r="AQ168" s="230"/>
      <c r="AR168" s="230"/>
      <c r="AS168" s="230"/>
      <c r="AT168" s="230"/>
      <c r="AU168" s="230"/>
      <c r="AV168" s="230"/>
      <c r="AW168" s="230"/>
      <c r="AX168" s="230"/>
      <c r="AY168" s="230"/>
      <c r="AZ168" s="230"/>
      <c r="BA168" s="230"/>
      <c r="BB168" s="230"/>
      <c r="BC168" s="230"/>
      <c r="BD168" s="230"/>
      <c r="BE168" s="230"/>
      <c r="BF168" s="230"/>
      <c r="BG168" s="230"/>
      <c r="BH168" s="230"/>
    </row>
    <row r="169" spans="1:60" ht="14.25" customHeight="1">
      <c r="A169" s="230"/>
      <c r="B169" s="230"/>
      <c r="C169" s="230"/>
      <c r="D169" s="230"/>
      <c r="E169" s="230"/>
      <c r="F169" s="230"/>
      <c r="G169" s="230"/>
      <c r="H169" s="230"/>
      <c r="I169" s="230"/>
      <c r="J169" s="230"/>
      <c r="K169" s="230"/>
      <c r="L169" s="230"/>
      <c r="M169" s="230"/>
      <c r="N169" s="230"/>
      <c r="O169" s="230"/>
      <c r="P169" s="230"/>
      <c r="Q169" s="230"/>
      <c r="R169" s="230"/>
      <c r="S169" s="230"/>
      <c r="T169" s="230"/>
      <c r="U169" s="230"/>
      <c r="V169" s="230"/>
      <c r="W169" s="230"/>
      <c r="X169" s="230"/>
      <c r="Y169" s="230"/>
      <c r="Z169" s="230"/>
      <c r="AA169" s="230"/>
      <c r="AB169" s="230"/>
      <c r="AC169" s="230"/>
      <c r="AD169" s="230"/>
      <c r="AE169" s="230"/>
      <c r="AF169" s="230"/>
      <c r="AG169" s="230"/>
      <c r="AH169" s="230"/>
      <c r="AI169" s="230"/>
      <c r="AJ169" s="230"/>
      <c r="AK169" s="230"/>
      <c r="AL169" s="230"/>
      <c r="AM169" s="230"/>
      <c r="AN169" s="230"/>
      <c r="AO169" s="230"/>
      <c r="AP169" s="230"/>
      <c r="AQ169" s="230"/>
      <c r="AR169" s="230"/>
      <c r="AS169" s="230"/>
      <c r="AT169" s="230"/>
      <c r="AU169" s="230"/>
      <c r="AV169" s="230"/>
      <c r="AW169" s="230"/>
      <c r="AX169" s="230"/>
      <c r="AY169" s="230"/>
      <c r="AZ169" s="230"/>
      <c r="BA169" s="230"/>
      <c r="BB169" s="230"/>
      <c r="BC169" s="230"/>
      <c r="BD169" s="230"/>
      <c r="BE169" s="230"/>
      <c r="BF169" s="230"/>
      <c r="BG169" s="230"/>
      <c r="BH169" s="230"/>
    </row>
    <row r="170" spans="1:60" ht="14.25" customHeight="1">
      <c r="A170" s="230"/>
      <c r="B170" s="230"/>
      <c r="C170" s="230"/>
      <c r="D170" s="230"/>
      <c r="E170" s="230"/>
      <c r="F170" s="230"/>
      <c r="G170" s="230"/>
      <c r="H170" s="230"/>
      <c r="I170" s="230"/>
      <c r="J170" s="230"/>
      <c r="K170" s="230"/>
      <c r="L170" s="230"/>
      <c r="M170" s="230"/>
      <c r="N170" s="230"/>
      <c r="O170" s="230"/>
      <c r="P170" s="230"/>
      <c r="Q170" s="230"/>
      <c r="R170" s="230"/>
      <c r="S170" s="230"/>
      <c r="T170" s="230"/>
      <c r="U170" s="230"/>
      <c r="V170" s="230"/>
      <c r="W170" s="230"/>
      <c r="X170" s="230"/>
      <c r="Y170" s="230"/>
      <c r="Z170" s="230"/>
      <c r="AA170" s="230"/>
      <c r="AB170" s="230"/>
      <c r="AC170" s="230"/>
      <c r="AD170" s="230"/>
      <c r="AE170" s="230"/>
      <c r="AF170" s="230"/>
      <c r="AG170" s="230"/>
      <c r="AH170" s="230"/>
      <c r="AI170" s="230"/>
      <c r="AJ170" s="230"/>
      <c r="AK170" s="230"/>
      <c r="AL170" s="230"/>
      <c r="AM170" s="230"/>
      <c r="AN170" s="230"/>
      <c r="AO170" s="230"/>
      <c r="AP170" s="230"/>
      <c r="AQ170" s="230"/>
      <c r="AR170" s="230"/>
      <c r="AS170" s="230"/>
      <c r="AT170" s="230"/>
      <c r="AU170" s="230"/>
      <c r="AV170" s="230"/>
      <c r="AW170" s="230"/>
      <c r="AX170" s="230"/>
      <c r="AY170" s="230"/>
      <c r="AZ170" s="230"/>
      <c r="BA170" s="230"/>
      <c r="BB170" s="230"/>
      <c r="BC170" s="230"/>
      <c r="BD170" s="230"/>
      <c r="BE170" s="230"/>
      <c r="BF170" s="230"/>
      <c r="BG170" s="230"/>
      <c r="BH170" s="230"/>
    </row>
    <row r="171" spans="1:60" ht="14.25" customHeight="1">
      <c r="A171" s="230"/>
      <c r="B171" s="230"/>
      <c r="C171" s="230"/>
      <c r="D171" s="230"/>
      <c r="E171" s="230"/>
      <c r="F171" s="230"/>
      <c r="G171" s="230"/>
      <c r="H171" s="230"/>
      <c r="I171" s="230"/>
      <c r="J171" s="230"/>
      <c r="K171" s="230"/>
      <c r="L171" s="230"/>
      <c r="M171" s="230"/>
      <c r="N171" s="230"/>
      <c r="O171" s="230"/>
      <c r="P171" s="230"/>
      <c r="Q171" s="230"/>
      <c r="R171" s="230"/>
      <c r="S171" s="230"/>
      <c r="T171" s="230"/>
      <c r="U171" s="230"/>
      <c r="V171" s="230"/>
      <c r="W171" s="230"/>
      <c r="X171" s="230"/>
      <c r="Y171" s="230"/>
      <c r="Z171" s="230"/>
      <c r="AA171" s="230"/>
      <c r="AB171" s="230"/>
      <c r="AC171" s="230"/>
      <c r="AD171" s="230"/>
      <c r="AE171" s="230"/>
      <c r="AF171" s="230"/>
      <c r="AG171" s="230"/>
      <c r="AH171" s="230"/>
      <c r="AI171" s="230"/>
      <c r="AJ171" s="230"/>
      <c r="AK171" s="230"/>
      <c r="AL171" s="230"/>
      <c r="AM171" s="230"/>
      <c r="AN171" s="230"/>
      <c r="AO171" s="230"/>
      <c r="AP171" s="230"/>
      <c r="AQ171" s="230"/>
      <c r="AR171" s="230"/>
      <c r="AS171" s="230"/>
      <c r="AT171" s="230"/>
      <c r="AU171" s="230"/>
      <c r="AV171" s="230"/>
      <c r="AW171" s="230"/>
      <c r="AX171" s="230"/>
      <c r="AY171" s="230"/>
      <c r="AZ171" s="230"/>
      <c r="BA171" s="230"/>
      <c r="BB171" s="230"/>
      <c r="BC171" s="230"/>
      <c r="BD171" s="230"/>
      <c r="BE171" s="230"/>
      <c r="BF171" s="230"/>
      <c r="BG171" s="230"/>
      <c r="BH171" s="230"/>
    </row>
    <row r="172" spans="1:60" ht="14.25" customHeight="1">
      <c r="A172" s="230"/>
      <c r="B172" s="230"/>
      <c r="C172" s="230"/>
      <c r="D172" s="230"/>
      <c r="E172" s="230"/>
      <c r="F172" s="230"/>
      <c r="G172" s="230"/>
      <c r="H172" s="230"/>
      <c r="I172" s="230"/>
      <c r="J172" s="230"/>
      <c r="K172" s="230"/>
      <c r="L172" s="230"/>
      <c r="M172" s="230"/>
      <c r="N172" s="230"/>
      <c r="O172" s="230"/>
      <c r="P172" s="230"/>
      <c r="Q172" s="230"/>
      <c r="R172" s="230"/>
      <c r="S172" s="230"/>
      <c r="T172" s="230"/>
      <c r="U172" s="230"/>
      <c r="V172" s="230"/>
      <c r="W172" s="230"/>
      <c r="X172" s="230"/>
      <c r="Y172" s="230"/>
      <c r="Z172" s="230"/>
      <c r="AA172" s="230"/>
      <c r="AB172" s="230"/>
      <c r="AC172" s="230"/>
      <c r="AD172" s="230"/>
      <c r="AE172" s="230"/>
      <c r="AF172" s="230"/>
      <c r="AG172" s="230"/>
      <c r="AH172" s="230"/>
      <c r="AI172" s="230"/>
      <c r="AJ172" s="230"/>
      <c r="AK172" s="230"/>
      <c r="AL172" s="230"/>
      <c r="AM172" s="230"/>
      <c r="AN172" s="230"/>
      <c r="AO172" s="230"/>
      <c r="AP172" s="230"/>
      <c r="AQ172" s="230"/>
      <c r="AR172" s="230"/>
      <c r="AS172" s="230"/>
      <c r="AT172" s="230"/>
      <c r="AU172" s="230"/>
      <c r="AV172" s="230"/>
      <c r="AW172" s="230"/>
      <c r="AX172" s="230"/>
      <c r="AY172" s="230"/>
      <c r="AZ172" s="230"/>
      <c r="BA172" s="230"/>
      <c r="BB172" s="230"/>
      <c r="BC172" s="230"/>
      <c r="BD172" s="230"/>
      <c r="BE172" s="230"/>
      <c r="BF172" s="230"/>
      <c r="BG172" s="230"/>
      <c r="BH172" s="230"/>
    </row>
    <row r="173" spans="1:60" ht="14.25" customHeight="1">
      <c r="A173" s="230"/>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c r="AS173" s="230"/>
      <c r="AT173" s="230"/>
      <c r="AU173" s="230"/>
      <c r="AV173" s="230"/>
      <c r="AW173" s="230"/>
      <c r="AX173" s="230"/>
      <c r="AY173" s="230"/>
      <c r="AZ173" s="230"/>
      <c r="BA173" s="230"/>
      <c r="BB173" s="230"/>
      <c r="BC173" s="230"/>
      <c r="BD173" s="230"/>
      <c r="BE173" s="230"/>
      <c r="BF173" s="230"/>
      <c r="BG173" s="230"/>
      <c r="BH173" s="230"/>
    </row>
    <row r="174" spans="1:60" ht="14.25" customHeight="1">
      <c r="A174" s="230"/>
      <c r="B174" s="230"/>
      <c r="C174" s="230"/>
      <c r="D174" s="230"/>
      <c r="E174" s="230"/>
      <c r="F174" s="230"/>
      <c r="G174" s="230"/>
      <c r="H174" s="230"/>
      <c r="I174" s="230"/>
      <c r="J174" s="230"/>
      <c r="K174" s="230"/>
      <c r="L174" s="230"/>
      <c r="M174" s="230"/>
      <c r="N174" s="230"/>
      <c r="O174" s="230"/>
      <c r="P174" s="230"/>
      <c r="Q174" s="230"/>
      <c r="R174" s="230"/>
      <c r="S174" s="230"/>
      <c r="T174" s="230"/>
      <c r="U174" s="230"/>
      <c r="V174" s="230"/>
      <c r="W174" s="230"/>
      <c r="X174" s="230"/>
      <c r="Y174" s="230"/>
      <c r="Z174" s="230"/>
      <c r="AA174" s="230"/>
      <c r="AB174" s="230"/>
      <c r="AC174" s="230"/>
      <c r="AD174" s="230"/>
      <c r="AE174" s="230"/>
      <c r="AF174" s="230"/>
      <c r="AG174" s="230"/>
      <c r="AH174" s="230"/>
      <c r="AI174" s="230"/>
      <c r="AJ174" s="230"/>
      <c r="AK174" s="230"/>
      <c r="AL174" s="230"/>
      <c r="AM174" s="230"/>
      <c r="AN174" s="230"/>
      <c r="AO174" s="230"/>
      <c r="AP174" s="230"/>
      <c r="AQ174" s="230"/>
      <c r="AR174" s="230"/>
      <c r="AS174" s="230"/>
      <c r="AT174" s="230"/>
      <c r="AU174" s="230"/>
      <c r="AV174" s="230"/>
      <c r="AW174" s="230"/>
      <c r="AX174" s="230"/>
      <c r="AY174" s="230"/>
      <c r="AZ174" s="230"/>
      <c r="BA174" s="230"/>
      <c r="BB174" s="230"/>
      <c r="BC174" s="230"/>
      <c r="BD174" s="230"/>
      <c r="BE174" s="230"/>
      <c r="BF174" s="230"/>
      <c r="BG174" s="230"/>
      <c r="BH174" s="230"/>
    </row>
    <row r="175" spans="1:60" ht="14.25" customHeight="1">
      <c r="A175" s="230"/>
      <c r="B175" s="230"/>
      <c r="C175" s="230"/>
      <c r="D175" s="230"/>
      <c r="E175" s="230"/>
      <c r="F175" s="230"/>
      <c r="G175" s="230"/>
      <c r="H175" s="230"/>
      <c r="I175" s="230"/>
      <c r="J175" s="230"/>
      <c r="K175" s="230"/>
      <c r="L175" s="230"/>
      <c r="M175" s="230"/>
      <c r="N175" s="230"/>
      <c r="O175" s="230"/>
      <c r="P175" s="230"/>
      <c r="Q175" s="230"/>
      <c r="R175" s="230"/>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0"/>
      <c r="AP175" s="230"/>
      <c r="AQ175" s="230"/>
      <c r="AR175" s="230"/>
      <c r="AS175" s="230"/>
      <c r="AT175" s="230"/>
      <c r="AU175" s="230"/>
      <c r="AV175" s="230"/>
      <c r="AW175" s="230"/>
      <c r="AX175" s="230"/>
      <c r="AY175" s="230"/>
      <c r="AZ175" s="230"/>
      <c r="BA175" s="230"/>
      <c r="BB175" s="230"/>
      <c r="BC175" s="230"/>
      <c r="BD175" s="230"/>
      <c r="BE175" s="230"/>
      <c r="BF175" s="230"/>
      <c r="BG175" s="230"/>
      <c r="BH175" s="230"/>
    </row>
    <row r="176" spans="1:60" ht="14.25" customHeight="1">
      <c r="A176" s="230"/>
      <c r="B176" s="230"/>
      <c r="C176" s="230"/>
      <c r="D176" s="230"/>
      <c r="E176" s="230"/>
      <c r="F176" s="230"/>
      <c r="G176" s="230"/>
      <c r="H176" s="230"/>
      <c r="I176" s="230"/>
      <c r="J176" s="230"/>
      <c r="K176" s="230"/>
      <c r="L176" s="230"/>
      <c r="M176" s="230"/>
      <c r="N176" s="230"/>
      <c r="O176" s="230"/>
      <c r="P176" s="230"/>
      <c r="Q176" s="230"/>
      <c r="R176" s="230"/>
      <c r="S176" s="230"/>
      <c r="T176" s="230"/>
      <c r="U176" s="230"/>
      <c r="V176" s="230"/>
      <c r="W176" s="230"/>
      <c r="X176" s="230"/>
      <c r="Y176" s="230"/>
      <c r="Z176" s="230"/>
      <c r="AA176" s="230"/>
      <c r="AB176" s="230"/>
      <c r="AC176" s="230"/>
      <c r="AD176" s="230"/>
      <c r="AE176" s="230"/>
      <c r="AF176" s="230"/>
      <c r="AG176" s="230"/>
      <c r="AH176" s="230"/>
      <c r="AI176" s="230"/>
      <c r="AJ176" s="230"/>
      <c r="AK176" s="230"/>
      <c r="AL176" s="230"/>
      <c r="AM176" s="230"/>
      <c r="AN176" s="230"/>
      <c r="AO176" s="230"/>
      <c r="AP176" s="230"/>
      <c r="AQ176" s="230"/>
      <c r="AR176" s="230"/>
      <c r="AS176" s="230"/>
      <c r="AT176" s="230"/>
      <c r="AU176" s="230"/>
      <c r="AV176" s="230"/>
      <c r="AW176" s="230"/>
      <c r="AX176" s="230"/>
      <c r="AY176" s="230"/>
      <c r="AZ176" s="230"/>
      <c r="BA176" s="230"/>
      <c r="BB176" s="230"/>
      <c r="BC176" s="230"/>
      <c r="BD176" s="230"/>
      <c r="BE176" s="230"/>
      <c r="BF176" s="230"/>
      <c r="BG176" s="230"/>
      <c r="BH176" s="230"/>
    </row>
    <row r="177" spans="1:60" ht="14.25" customHeight="1">
      <c r="A177" s="230"/>
      <c r="B177" s="230"/>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230"/>
      <c r="AA177" s="230"/>
      <c r="AB177" s="230"/>
      <c r="AC177" s="230"/>
      <c r="AD177" s="230"/>
      <c r="AE177" s="230"/>
      <c r="AF177" s="230"/>
      <c r="AG177" s="230"/>
      <c r="AH177" s="230"/>
      <c r="AI177" s="230"/>
      <c r="AJ177" s="230"/>
      <c r="AK177" s="230"/>
      <c r="AL177" s="230"/>
      <c r="AM177" s="230"/>
      <c r="AN177" s="230"/>
      <c r="AO177" s="230"/>
      <c r="AP177" s="230"/>
      <c r="AQ177" s="230"/>
      <c r="AR177" s="230"/>
      <c r="AS177" s="230"/>
      <c r="AT177" s="230"/>
      <c r="AU177" s="230"/>
      <c r="AV177" s="230"/>
      <c r="AW177" s="230"/>
      <c r="AX177" s="230"/>
      <c r="AY177" s="230"/>
      <c r="AZ177" s="230"/>
      <c r="BA177" s="230"/>
      <c r="BB177" s="230"/>
      <c r="BC177" s="230"/>
      <c r="BD177" s="230"/>
      <c r="BE177" s="230"/>
      <c r="BF177" s="230"/>
      <c r="BG177" s="230"/>
      <c r="BH177" s="230"/>
    </row>
    <row r="178" spans="1:60" ht="14.25" customHeight="1">
      <c r="A178" s="230"/>
      <c r="B178" s="230"/>
      <c r="C178" s="230"/>
      <c r="D178" s="230"/>
      <c r="E178" s="230"/>
      <c r="F178" s="230"/>
      <c r="G178" s="230"/>
      <c r="H178" s="230"/>
      <c r="I178" s="230"/>
      <c r="J178" s="230"/>
      <c r="K178" s="230"/>
      <c r="L178" s="230"/>
      <c r="M178" s="230"/>
      <c r="N178" s="230"/>
      <c r="O178" s="230"/>
      <c r="P178" s="230"/>
      <c r="Q178" s="230"/>
      <c r="R178" s="230"/>
      <c r="S178" s="230"/>
      <c r="T178" s="230"/>
      <c r="U178" s="230"/>
      <c r="V178" s="230"/>
      <c r="W178" s="230"/>
      <c r="X178" s="230"/>
      <c r="Y178" s="230"/>
      <c r="Z178" s="230"/>
      <c r="AA178" s="230"/>
      <c r="AB178" s="230"/>
      <c r="AC178" s="230"/>
      <c r="AD178" s="230"/>
      <c r="AE178" s="230"/>
      <c r="AF178" s="230"/>
      <c r="AG178" s="230"/>
      <c r="AH178" s="230"/>
      <c r="AI178" s="230"/>
      <c r="AJ178" s="230"/>
      <c r="AK178" s="230"/>
      <c r="AL178" s="230"/>
      <c r="AM178" s="230"/>
      <c r="AN178" s="230"/>
      <c r="AO178" s="230"/>
      <c r="AP178" s="230"/>
      <c r="AQ178" s="230"/>
      <c r="AR178" s="230"/>
      <c r="AS178" s="230"/>
      <c r="AT178" s="230"/>
      <c r="AU178" s="230"/>
      <c r="AV178" s="230"/>
      <c r="AW178" s="230"/>
      <c r="AX178" s="230"/>
      <c r="AY178" s="230"/>
      <c r="AZ178" s="230"/>
      <c r="BA178" s="230"/>
      <c r="BB178" s="230"/>
      <c r="BC178" s="230"/>
      <c r="BD178" s="230"/>
      <c r="BE178" s="230"/>
      <c r="BF178" s="230"/>
      <c r="BG178" s="230"/>
      <c r="BH178" s="230"/>
    </row>
    <row r="179" spans="1:60" ht="14.25" customHeight="1">
      <c r="A179" s="230"/>
      <c r="B179" s="230"/>
      <c r="C179" s="230"/>
      <c r="D179" s="230"/>
      <c r="E179" s="230"/>
      <c r="F179" s="230"/>
      <c r="G179" s="230"/>
      <c r="H179" s="230"/>
      <c r="I179" s="230"/>
      <c r="J179" s="230"/>
      <c r="K179" s="230"/>
      <c r="L179" s="230"/>
      <c r="M179" s="230"/>
      <c r="N179" s="230"/>
      <c r="O179" s="230"/>
      <c r="P179" s="230"/>
      <c r="Q179" s="230"/>
      <c r="R179" s="230"/>
      <c r="S179" s="230"/>
      <c r="T179" s="230"/>
      <c r="U179" s="230"/>
      <c r="V179" s="230"/>
      <c r="W179" s="230"/>
      <c r="X179" s="230"/>
      <c r="Y179" s="230"/>
      <c r="Z179" s="230"/>
      <c r="AA179" s="230"/>
      <c r="AB179" s="230"/>
      <c r="AC179" s="230"/>
      <c r="AD179" s="230"/>
      <c r="AE179" s="230"/>
      <c r="AF179" s="230"/>
      <c r="AG179" s="230"/>
      <c r="AH179" s="230"/>
      <c r="AI179" s="230"/>
      <c r="AJ179" s="230"/>
      <c r="AK179" s="230"/>
      <c r="AL179" s="230"/>
      <c r="AM179" s="230"/>
      <c r="AN179" s="230"/>
      <c r="AO179" s="230"/>
      <c r="AP179" s="230"/>
      <c r="AQ179" s="230"/>
      <c r="AR179" s="230"/>
      <c r="AS179" s="230"/>
      <c r="AT179" s="230"/>
      <c r="AU179" s="230"/>
      <c r="AV179" s="230"/>
      <c r="AW179" s="230"/>
      <c r="AX179" s="230"/>
      <c r="AY179" s="230"/>
      <c r="AZ179" s="230"/>
      <c r="BA179" s="230"/>
      <c r="BB179" s="230"/>
      <c r="BC179" s="230"/>
      <c r="BD179" s="230"/>
      <c r="BE179" s="230"/>
      <c r="BF179" s="230"/>
      <c r="BG179" s="230"/>
      <c r="BH179" s="230"/>
    </row>
    <row r="180" spans="1:60" ht="14.25" customHeight="1">
      <c r="A180" s="230"/>
      <c r="B180" s="230"/>
      <c r="C180" s="230"/>
      <c r="D180" s="230"/>
      <c r="E180" s="230"/>
      <c r="F180" s="230"/>
      <c r="G180" s="230"/>
      <c r="H180" s="230"/>
      <c r="I180" s="230"/>
      <c r="J180" s="230"/>
      <c r="K180" s="230"/>
      <c r="L180" s="230"/>
      <c r="M180" s="230"/>
      <c r="N180" s="230"/>
      <c r="O180" s="230"/>
      <c r="P180" s="230"/>
      <c r="Q180" s="230"/>
      <c r="R180" s="230"/>
      <c r="S180" s="230"/>
      <c r="T180" s="230"/>
      <c r="U180" s="230"/>
      <c r="V180" s="230"/>
      <c r="W180" s="230"/>
      <c r="X180" s="230"/>
      <c r="Y180" s="230"/>
      <c r="Z180" s="230"/>
      <c r="AA180" s="230"/>
      <c r="AB180" s="230"/>
      <c r="AC180" s="230"/>
      <c r="AD180" s="230"/>
      <c r="AE180" s="230"/>
      <c r="AF180" s="230"/>
      <c r="AG180" s="230"/>
      <c r="AH180" s="230"/>
      <c r="AI180" s="230"/>
      <c r="AJ180" s="230"/>
      <c r="AK180" s="230"/>
      <c r="AL180" s="230"/>
      <c r="AM180" s="230"/>
      <c r="AN180" s="230"/>
      <c r="AO180" s="230"/>
      <c r="AP180" s="230"/>
      <c r="AQ180" s="230"/>
      <c r="AR180" s="230"/>
      <c r="AS180" s="230"/>
      <c r="AT180" s="230"/>
      <c r="AU180" s="230"/>
      <c r="AV180" s="230"/>
      <c r="AW180" s="230"/>
      <c r="AX180" s="230"/>
      <c r="AY180" s="230"/>
      <c r="AZ180" s="230"/>
      <c r="BA180" s="230"/>
      <c r="BB180" s="230"/>
      <c r="BC180" s="230"/>
      <c r="BD180" s="230"/>
      <c r="BE180" s="230"/>
      <c r="BF180" s="230"/>
      <c r="BG180" s="230"/>
      <c r="BH180" s="230"/>
    </row>
    <row r="181" spans="1:60" ht="14.25" customHeight="1">
      <c r="A181" s="230"/>
      <c r="B181" s="230"/>
      <c r="C181" s="230"/>
      <c r="D181" s="230"/>
      <c r="E181" s="230"/>
      <c r="F181" s="230"/>
      <c r="G181" s="230"/>
      <c r="H181" s="230"/>
      <c r="I181" s="230"/>
      <c r="J181" s="230"/>
      <c r="K181" s="230"/>
      <c r="L181" s="230"/>
      <c r="M181" s="230"/>
      <c r="N181" s="230"/>
      <c r="O181" s="230"/>
      <c r="P181" s="230"/>
      <c r="Q181" s="230"/>
      <c r="R181" s="230"/>
      <c r="S181" s="230"/>
      <c r="T181" s="230"/>
      <c r="U181" s="230"/>
      <c r="V181" s="230"/>
      <c r="W181" s="230"/>
      <c r="X181" s="230"/>
      <c r="Y181" s="230"/>
      <c r="Z181" s="230"/>
      <c r="AA181" s="230"/>
      <c r="AB181" s="230"/>
      <c r="AC181" s="230"/>
      <c r="AD181" s="230"/>
      <c r="AE181" s="230"/>
      <c r="AF181" s="230"/>
      <c r="AG181" s="230"/>
      <c r="AH181" s="230"/>
      <c r="AI181" s="230"/>
      <c r="AJ181" s="230"/>
      <c r="AK181" s="230"/>
      <c r="AL181" s="230"/>
      <c r="AM181" s="230"/>
      <c r="AN181" s="230"/>
      <c r="AO181" s="230"/>
      <c r="AP181" s="230"/>
      <c r="AQ181" s="230"/>
      <c r="AR181" s="230"/>
      <c r="AS181" s="230"/>
      <c r="AT181" s="230"/>
      <c r="AU181" s="230"/>
      <c r="AV181" s="230"/>
      <c r="AW181" s="230"/>
      <c r="AX181" s="230"/>
      <c r="AY181" s="230"/>
      <c r="AZ181" s="230"/>
      <c r="BA181" s="230"/>
      <c r="BB181" s="230"/>
      <c r="BC181" s="230"/>
      <c r="BD181" s="230"/>
      <c r="BE181" s="230"/>
      <c r="BF181" s="230"/>
      <c r="BG181" s="230"/>
      <c r="BH181" s="230"/>
    </row>
    <row r="182" spans="1:60" ht="14.25" customHeight="1">
      <c r="A182" s="230"/>
      <c r="B182" s="230"/>
      <c r="C182" s="230"/>
      <c r="D182" s="230"/>
      <c r="E182" s="230"/>
      <c r="F182" s="230"/>
      <c r="G182" s="230"/>
      <c r="H182" s="230"/>
      <c r="I182" s="230"/>
      <c r="J182" s="230"/>
      <c r="K182" s="230"/>
      <c r="L182" s="230"/>
      <c r="M182" s="230"/>
      <c r="N182" s="230"/>
      <c r="O182" s="230"/>
      <c r="P182" s="230"/>
      <c r="Q182" s="230"/>
      <c r="R182" s="230"/>
      <c r="S182" s="230"/>
      <c r="T182" s="230"/>
      <c r="U182" s="230"/>
      <c r="V182" s="230"/>
      <c r="W182" s="230"/>
      <c r="X182" s="230"/>
      <c r="Y182" s="230"/>
      <c r="Z182" s="230"/>
      <c r="AA182" s="230"/>
      <c r="AB182" s="230"/>
      <c r="AC182" s="230"/>
      <c r="AD182" s="230"/>
      <c r="AE182" s="230"/>
      <c r="AF182" s="230"/>
      <c r="AG182" s="230"/>
      <c r="AH182" s="230"/>
      <c r="AI182" s="230"/>
      <c r="AJ182" s="230"/>
      <c r="AK182" s="230"/>
      <c r="AL182" s="230"/>
      <c r="AM182" s="230"/>
      <c r="AN182" s="230"/>
      <c r="AO182" s="230"/>
      <c r="AP182" s="230"/>
      <c r="AQ182" s="230"/>
      <c r="AR182" s="230"/>
      <c r="AS182" s="230"/>
      <c r="AT182" s="230"/>
      <c r="AU182" s="230"/>
      <c r="AV182" s="230"/>
      <c r="AW182" s="230"/>
      <c r="AX182" s="230"/>
      <c r="AY182" s="230"/>
      <c r="AZ182" s="230"/>
      <c r="BA182" s="230"/>
      <c r="BB182" s="230"/>
      <c r="BC182" s="230"/>
      <c r="BD182" s="230"/>
      <c r="BE182" s="230"/>
      <c r="BF182" s="230"/>
      <c r="BG182" s="230"/>
      <c r="BH182" s="230"/>
    </row>
    <row r="183" spans="1:60" ht="14.25" customHeight="1">
      <c r="A183" s="230"/>
      <c r="B183" s="230"/>
      <c r="C183" s="230"/>
      <c r="D183" s="230"/>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230"/>
      <c r="AA183" s="230"/>
      <c r="AB183" s="230"/>
      <c r="AC183" s="230"/>
      <c r="AD183" s="230"/>
      <c r="AE183" s="230"/>
      <c r="AF183" s="230"/>
      <c r="AG183" s="230"/>
      <c r="AH183" s="230"/>
      <c r="AI183" s="230"/>
      <c r="AJ183" s="230"/>
      <c r="AK183" s="230"/>
      <c r="AL183" s="230"/>
      <c r="AM183" s="230"/>
      <c r="AN183" s="230"/>
      <c r="AO183" s="230"/>
      <c r="AP183" s="230"/>
      <c r="AQ183" s="230"/>
      <c r="AR183" s="230"/>
      <c r="AS183" s="230"/>
      <c r="AT183" s="230"/>
      <c r="AU183" s="230"/>
      <c r="AV183" s="230"/>
      <c r="AW183" s="230"/>
      <c r="AX183" s="230"/>
      <c r="AY183" s="230"/>
      <c r="AZ183" s="230"/>
      <c r="BA183" s="230"/>
      <c r="BB183" s="230"/>
      <c r="BC183" s="230"/>
      <c r="BD183" s="230"/>
      <c r="BE183" s="230"/>
      <c r="BF183" s="230"/>
      <c r="BG183" s="230"/>
      <c r="BH183" s="230"/>
    </row>
    <row r="184" spans="1:60" ht="14.25" customHeight="1">
      <c r="A184" s="230"/>
      <c r="B184" s="230"/>
      <c r="C184" s="230"/>
      <c r="D184" s="230"/>
      <c r="E184" s="230"/>
      <c r="F184" s="230"/>
      <c r="G184" s="230"/>
      <c r="H184" s="230"/>
      <c r="I184" s="230"/>
      <c r="J184" s="230"/>
      <c r="K184" s="230"/>
      <c r="L184" s="230"/>
      <c r="M184" s="230"/>
      <c r="N184" s="230"/>
      <c r="O184" s="230"/>
      <c r="P184" s="230"/>
      <c r="Q184" s="230"/>
      <c r="R184" s="230"/>
      <c r="S184" s="230"/>
      <c r="T184" s="230"/>
      <c r="U184" s="230"/>
      <c r="V184" s="230"/>
      <c r="W184" s="230"/>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c r="AS184" s="230"/>
      <c r="AT184" s="230"/>
      <c r="AU184" s="230"/>
      <c r="AV184" s="230"/>
      <c r="AW184" s="230"/>
      <c r="AX184" s="230"/>
      <c r="AY184" s="230"/>
      <c r="AZ184" s="230"/>
      <c r="BA184" s="230"/>
      <c r="BB184" s="230"/>
      <c r="BC184" s="230"/>
      <c r="BD184" s="230"/>
      <c r="BE184" s="230"/>
      <c r="BF184" s="230"/>
      <c r="BG184" s="230"/>
      <c r="BH184" s="230"/>
    </row>
    <row r="185" spans="1:60" ht="14.25" customHeight="1">
      <c r="A185" s="230"/>
      <c r="B185" s="230"/>
      <c r="C185" s="230"/>
      <c r="D185" s="230"/>
      <c r="E185" s="230"/>
      <c r="F185" s="230"/>
      <c r="G185" s="230"/>
      <c r="H185" s="230"/>
      <c r="I185" s="230"/>
      <c r="J185" s="230"/>
      <c r="K185" s="230"/>
      <c r="L185" s="230"/>
      <c r="M185" s="230"/>
      <c r="N185" s="230"/>
      <c r="O185" s="230"/>
      <c r="P185" s="230"/>
      <c r="Q185" s="230"/>
      <c r="R185" s="230"/>
      <c r="S185" s="230"/>
      <c r="T185" s="230"/>
      <c r="U185" s="230"/>
      <c r="V185" s="230"/>
      <c r="W185" s="230"/>
      <c r="X185" s="230"/>
      <c r="Y185" s="230"/>
      <c r="Z185" s="230"/>
      <c r="AA185" s="230"/>
      <c r="AB185" s="230"/>
      <c r="AC185" s="230"/>
      <c r="AD185" s="230"/>
      <c r="AE185" s="230"/>
      <c r="AF185" s="230"/>
      <c r="AG185" s="230"/>
      <c r="AH185" s="230"/>
      <c r="AI185" s="230"/>
      <c r="AJ185" s="230"/>
      <c r="AK185" s="230"/>
      <c r="AL185" s="230"/>
      <c r="AM185" s="230"/>
      <c r="AN185" s="230"/>
      <c r="AO185" s="230"/>
      <c r="AP185" s="230"/>
      <c r="AQ185" s="230"/>
      <c r="AR185" s="230"/>
      <c r="AS185" s="230"/>
      <c r="AT185" s="230"/>
      <c r="AU185" s="230"/>
      <c r="AV185" s="230"/>
      <c r="AW185" s="230"/>
      <c r="AX185" s="230"/>
      <c r="AY185" s="230"/>
      <c r="AZ185" s="230"/>
      <c r="BA185" s="230"/>
      <c r="BB185" s="230"/>
      <c r="BC185" s="230"/>
      <c r="BD185" s="230"/>
      <c r="BE185" s="230"/>
      <c r="BF185" s="230"/>
      <c r="BG185" s="230"/>
      <c r="BH185" s="230"/>
    </row>
    <row r="186" spans="1:60" ht="14.25" customHeight="1">
      <c r="A186" s="230"/>
      <c r="B186" s="230"/>
      <c r="C186" s="230"/>
      <c r="D186" s="230"/>
      <c r="E186" s="230"/>
      <c r="F186" s="230"/>
      <c r="G186" s="230"/>
      <c r="H186" s="230"/>
      <c r="I186" s="230"/>
      <c r="J186" s="230"/>
      <c r="K186" s="230"/>
      <c r="L186" s="230"/>
      <c r="M186" s="230"/>
      <c r="N186" s="230"/>
      <c r="O186" s="230"/>
      <c r="P186" s="230"/>
      <c r="Q186" s="230"/>
      <c r="R186" s="230"/>
      <c r="S186" s="230"/>
      <c r="T186" s="230"/>
      <c r="U186" s="230"/>
      <c r="V186" s="230"/>
      <c r="W186" s="230"/>
      <c r="X186" s="230"/>
      <c r="Y186" s="230"/>
      <c r="Z186" s="230"/>
      <c r="AA186" s="230"/>
      <c r="AB186" s="230"/>
      <c r="AC186" s="230"/>
      <c r="AD186" s="230"/>
      <c r="AE186" s="230"/>
      <c r="AF186" s="230"/>
      <c r="AG186" s="230"/>
      <c r="AH186" s="230"/>
      <c r="AI186" s="230"/>
      <c r="AJ186" s="230"/>
      <c r="AK186" s="230"/>
      <c r="AL186" s="230"/>
      <c r="AM186" s="230"/>
      <c r="AN186" s="230"/>
      <c r="AO186" s="230"/>
      <c r="AP186" s="230"/>
      <c r="AQ186" s="230"/>
      <c r="AR186" s="230"/>
      <c r="AS186" s="230"/>
      <c r="AT186" s="230"/>
      <c r="AU186" s="230"/>
      <c r="AV186" s="230"/>
      <c r="AW186" s="230"/>
      <c r="AX186" s="230"/>
      <c r="AY186" s="230"/>
      <c r="AZ186" s="230"/>
      <c r="BA186" s="230"/>
      <c r="BB186" s="230"/>
      <c r="BC186" s="230"/>
      <c r="BD186" s="230"/>
      <c r="BE186" s="230"/>
      <c r="BF186" s="230"/>
      <c r="BG186" s="230"/>
      <c r="BH186" s="230"/>
    </row>
    <row r="187" spans="1:60" ht="14.25" customHeight="1">
      <c r="A187" s="230"/>
      <c r="B187" s="230"/>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c r="AA187" s="230"/>
      <c r="AB187" s="230"/>
      <c r="AC187" s="230"/>
      <c r="AD187" s="230"/>
      <c r="AE187" s="230"/>
      <c r="AF187" s="230"/>
      <c r="AG187" s="230"/>
      <c r="AH187" s="230"/>
      <c r="AI187" s="230"/>
      <c r="AJ187" s="230"/>
      <c r="AK187" s="230"/>
      <c r="AL187" s="230"/>
      <c r="AM187" s="230"/>
      <c r="AN187" s="230"/>
      <c r="AO187" s="230"/>
      <c r="AP187" s="230"/>
      <c r="AQ187" s="230"/>
      <c r="AR187" s="230"/>
      <c r="AS187" s="230"/>
      <c r="AT187" s="230"/>
      <c r="AU187" s="230"/>
      <c r="AV187" s="230"/>
      <c r="AW187" s="230"/>
      <c r="AX187" s="230"/>
      <c r="AY187" s="230"/>
      <c r="AZ187" s="230"/>
      <c r="BA187" s="230"/>
      <c r="BB187" s="230"/>
      <c r="BC187" s="230"/>
      <c r="BD187" s="230"/>
      <c r="BE187" s="230"/>
      <c r="BF187" s="230"/>
      <c r="BG187" s="230"/>
      <c r="BH187" s="230"/>
    </row>
    <row r="188" spans="1:60" ht="14.25" customHeight="1">
      <c r="A188" s="230"/>
      <c r="B188" s="230"/>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c r="AA188" s="230"/>
      <c r="AB188" s="230"/>
      <c r="AC188" s="230"/>
      <c r="AD188" s="230"/>
      <c r="AE188" s="230"/>
      <c r="AF188" s="230"/>
      <c r="AG188" s="230"/>
      <c r="AH188" s="230"/>
      <c r="AI188" s="230"/>
      <c r="AJ188" s="230"/>
      <c r="AK188" s="230"/>
      <c r="AL188" s="230"/>
      <c r="AM188" s="230"/>
      <c r="AN188" s="230"/>
      <c r="AO188" s="230"/>
      <c r="AP188" s="230"/>
      <c r="AQ188" s="230"/>
      <c r="AR188" s="230"/>
      <c r="AS188" s="230"/>
      <c r="AT188" s="230"/>
      <c r="AU188" s="230"/>
      <c r="AV188" s="230"/>
      <c r="AW188" s="230"/>
      <c r="AX188" s="230"/>
      <c r="AY188" s="230"/>
      <c r="AZ188" s="230"/>
      <c r="BA188" s="230"/>
      <c r="BB188" s="230"/>
      <c r="BC188" s="230"/>
      <c r="BD188" s="230"/>
      <c r="BE188" s="230"/>
      <c r="BF188" s="230"/>
      <c r="BG188" s="230"/>
      <c r="BH188" s="230"/>
    </row>
    <row r="189" spans="1:60" ht="14.25" customHeight="1">
      <c r="A189" s="230"/>
      <c r="B189" s="230"/>
      <c r="C189" s="230"/>
      <c r="D189" s="230"/>
      <c r="E189" s="230"/>
      <c r="F189" s="230"/>
      <c r="G189" s="230"/>
      <c r="H189" s="230"/>
      <c r="I189" s="230"/>
      <c r="J189" s="230"/>
      <c r="K189" s="230"/>
      <c r="L189" s="230"/>
      <c r="M189" s="230"/>
      <c r="N189" s="230"/>
      <c r="O189" s="230"/>
      <c r="P189" s="230"/>
      <c r="Q189" s="230"/>
      <c r="R189" s="230"/>
      <c r="S189" s="230"/>
      <c r="T189" s="230"/>
      <c r="U189" s="230"/>
      <c r="V189" s="230"/>
      <c r="W189" s="230"/>
      <c r="X189" s="230"/>
      <c r="Y189" s="230"/>
      <c r="Z189" s="230"/>
      <c r="AA189" s="230"/>
      <c r="AB189" s="230"/>
      <c r="AC189" s="230"/>
      <c r="AD189" s="230"/>
      <c r="AE189" s="230"/>
      <c r="AF189" s="230"/>
      <c r="AG189" s="230"/>
      <c r="AH189" s="230"/>
      <c r="AI189" s="230"/>
      <c r="AJ189" s="230"/>
      <c r="AK189" s="230"/>
      <c r="AL189" s="230"/>
      <c r="AM189" s="230"/>
      <c r="AN189" s="230"/>
      <c r="AO189" s="230"/>
      <c r="AP189" s="230"/>
      <c r="AQ189" s="230"/>
      <c r="AR189" s="230"/>
      <c r="AS189" s="230"/>
      <c r="AT189" s="230"/>
      <c r="AU189" s="230"/>
      <c r="AV189" s="230"/>
      <c r="AW189" s="230"/>
      <c r="AX189" s="230"/>
      <c r="AY189" s="230"/>
      <c r="AZ189" s="230"/>
      <c r="BA189" s="230"/>
      <c r="BB189" s="230"/>
      <c r="BC189" s="230"/>
      <c r="BD189" s="230"/>
      <c r="BE189" s="230"/>
      <c r="BF189" s="230"/>
      <c r="BG189" s="230"/>
      <c r="BH189" s="230"/>
    </row>
    <row r="190" spans="1:60" ht="14.25" customHeight="1">
      <c r="A190" s="230"/>
      <c r="B190" s="230"/>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230"/>
      <c r="AA190" s="230"/>
      <c r="AB190" s="230"/>
      <c r="AC190" s="230"/>
      <c r="AD190" s="230"/>
      <c r="AE190" s="230"/>
      <c r="AF190" s="230"/>
      <c r="AG190" s="230"/>
      <c r="AH190" s="230"/>
      <c r="AI190" s="230"/>
      <c r="AJ190" s="230"/>
      <c r="AK190" s="230"/>
      <c r="AL190" s="230"/>
      <c r="AM190" s="230"/>
      <c r="AN190" s="230"/>
      <c r="AO190" s="230"/>
      <c r="AP190" s="230"/>
      <c r="AQ190" s="230"/>
      <c r="AR190" s="230"/>
      <c r="AS190" s="230"/>
      <c r="AT190" s="230"/>
      <c r="AU190" s="230"/>
      <c r="AV190" s="230"/>
      <c r="AW190" s="230"/>
      <c r="AX190" s="230"/>
      <c r="AY190" s="230"/>
      <c r="AZ190" s="230"/>
      <c r="BA190" s="230"/>
      <c r="BB190" s="230"/>
      <c r="BC190" s="230"/>
      <c r="BD190" s="230"/>
      <c r="BE190" s="230"/>
      <c r="BF190" s="230"/>
      <c r="BG190" s="230"/>
      <c r="BH190" s="230"/>
    </row>
    <row r="191" spans="1:60" ht="14.25" customHeight="1">
      <c r="A191" s="230"/>
      <c r="J191" s="230"/>
      <c r="K191" s="230"/>
      <c r="L191" s="230"/>
      <c r="M191" s="230"/>
      <c r="N191" s="230"/>
      <c r="O191" s="230"/>
      <c r="P191" s="230"/>
      <c r="Q191" s="230"/>
      <c r="R191" s="230"/>
      <c r="S191" s="230"/>
      <c r="T191" s="230"/>
      <c r="U191" s="230"/>
      <c r="V191" s="230"/>
      <c r="W191" s="230"/>
      <c r="X191" s="230"/>
      <c r="Y191" s="230"/>
      <c r="Z191" s="230"/>
      <c r="AA191" s="230"/>
      <c r="AB191" s="230"/>
      <c r="AC191" s="230"/>
      <c r="AD191" s="230"/>
      <c r="AE191" s="230"/>
      <c r="AF191" s="230"/>
      <c r="AG191" s="230"/>
      <c r="AH191" s="230"/>
      <c r="AI191" s="230"/>
      <c r="AJ191" s="230"/>
      <c r="AK191" s="230"/>
      <c r="AL191" s="230"/>
      <c r="AM191" s="230"/>
      <c r="AN191" s="230"/>
      <c r="AO191" s="230"/>
      <c r="AP191" s="230"/>
      <c r="AQ191" s="230"/>
      <c r="AR191" s="230"/>
      <c r="AS191" s="230"/>
      <c r="AT191" s="230"/>
      <c r="AU191" s="230"/>
      <c r="AV191" s="230"/>
      <c r="AW191" s="230"/>
      <c r="AX191" s="230"/>
      <c r="AY191" s="230"/>
      <c r="AZ191" s="230"/>
      <c r="BA191" s="230"/>
      <c r="BB191" s="230"/>
      <c r="BC191" s="230"/>
      <c r="BD191" s="230"/>
      <c r="BE191" s="230"/>
      <c r="BF191" s="230"/>
      <c r="BG191" s="230"/>
      <c r="BH191" s="230"/>
    </row>
    <row r="192" spans="1:60" ht="14.25" customHeight="1">
      <c r="A192" s="230"/>
      <c r="J192" s="230"/>
      <c r="K192" s="230"/>
      <c r="L192" s="230"/>
      <c r="M192" s="230"/>
      <c r="N192" s="230"/>
      <c r="O192" s="230"/>
      <c r="P192" s="230"/>
      <c r="Q192" s="230"/>
      <c r="R192" s="230"/>
      <c r="S192" s="230"/>
      <c r="T192" s="230"/>
      <c r="U192" s="230"/>
      <c r="V192" s="230"/>
      <c r="W192" s="230"/>
      <c r="X192" s="230"/>
      <c r="Y192" s="230"/>
      <c r="Z192" s="230"/>
      <c r="AA192" s="230"/>
      <c r="AB192" s="230"/>
      <c r="AC192" s="230"/>
      <c r="AD192" s="230"/>
      <c r="AE192" s="230"/>
      <c r="AF192" s="230"/>
      <c r="AG192" s="230"/>
      <c r="AH192" s="230"/>
      <c r="AI192" s="230"/>
      <c r="AJ192" s="230"/>
      <c r="AK192" s="230"/>
      <c r="AL192" s="230"/>
      <c r="AM192" s="230"/>
      <c r="AN192" s="230"/>
      <c r="AO192" s="230"/>
      <c r="AP192" s="230"/>
      <c r="AQ192" s="230"/>
      <c r="AR192" s="230"/>
      <c r="AS192" s="230"/>
      <c r="AT192" s="230"/>
      <c r="AU192" s="230"/>
      <c r="AV192" s="230"/>
      <c r="AW192" s="230"/>
      <c r="AX192" s="230"/>
      <c r="AY192" s="230"/>
      <c r="AZ192" s="230"/>
      <c r="BA192" s="230"/>
      <c r="BB192" s="230"/>
      <c r="BC192" s="230"/>
      <c r="BD192" s="230"/>
      <c r="BE192" s="230"/>
      <c r="BF192" s="230"/>
      <c r="BG192" s="230"/>
      <c r="BH192" s="230"/>
    </row>
    <row r="193" spans="1:60" ht="14.25" customHeight="1">
      <c r="A193" s="230"/>
      <c r="J193" s="230"/>
      <c r="K193" s="230"/>
      <c r="L193" s="230"/>
      <c r="M193" s="230"/>
      <c r="N193" s="230"/>
      <c r="O193" s="230"/>
      <c r="P193" s="230"/>
      <c r="Q193" s="230"/>
      <c r="R193" s="230"/>
      <c r="S193" s="230"/>
      <c r="T193" s="230"/>
      <c r="U193" s="230"/>
      <c r="V193" s="230"/>
      <c r="W193" s="230"/>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c r="AS193" s="230"/>
      <c r="AT193" s="230"/>
      <c r="AU193" s="230"/>
      <c r="AV193" s="230"/>
      <c r="AW193" s="230"/>
      <c r="AX193" s="230"/>
      <c r="AY193" s="230"/>
      <c r="AZ193" s="230"/>
      <c r="BA193" s="230"/>
      <c r="BB193" s="230"/>
      <c r="BC193" s="230"/>
      <c r="BD193" s="230"/>
      <c r="BE193" s="230"/>
      <c r="BF193" s="230"/>
      <c r="BG193" s="230"/>
      <c r="BH193" s="230"/>
    </row>
    <row r="194" spans="1:60" ht="14.25" customHeight="1">
      <c r="A194" s="230"/>
      <c r="J194" s="230"/>
      <c r="K194" s="230"/>
      <c r="L194" s="230"/>
      <c r="M194" s="230"/>
      <c r="N194" s="230"/>
      <c r="O194" s="230"/>
      <c r="P194" s="230"/>
      <c r="Q194" s="230"/>
      <c r="R194" s="230"/>
      <c r="S194" s="230"/>
      <c r="T194" s="230"/>
      <c r="U194" s="230"/>
      <c r="V194" s="230"/>
      <c r="W194" s="230"/>
      <c r="X194" s="230"/>
      <c r="Y194" s="230"/>
      <c r="Z194" s="230"/>
      <c r="AA194" s="230"/>
      <c r="AB194" s="230"/>
      <c r="AC194" s="230"/>
      <c r="AD194" s="230"/>
      <c r="AE194" s="230"/>
      <c r="AF194" s="230"/>
      <c r="AG194" s="230"/>
      <c r="AH194" s="230"/>
      <c r="AI194" s="230"/>
      <c r="AJ194" s="230"/>
      <c r="AK194" s="230"/>
      <c r="AL194" s="230"/>
      <c r="AM194" s="230"/>
      <c r="AN194" s="230"/>
      <c r="AO194" s="230"/>
      <c r="AP194" s="230"/>
      <c r="AQ194" s="230"/>
      <c r="AR194" s="230"/>
      <c r="AS194" s="230"/>
      <c r="AT194" s="230"/>
      <c r="AU194" s="230"/>
      <c r="AV194" s="230"/>
      <c r="AW194" s="230"/>
      <c r="AX194" s="230"/>
      <c r="AY194" s="230"/>
      <c r="AZ194" s="230"/>
      <c r="BA194" s="230"/>
      <c r="BB194" s="230"/>
      <c r="BC194" s="230"/>
      <c r="BD194" s="230"/>
      <c r="BE194" s="230"/>
      <c r="BF194" s="230"/>
      <c r="BG194" s="230"/>
      <c r="BH194" s="230"/>
    </row>
    <row r="195" spans="1:60" ht="14.25" customHeight="1">
      <c r="A195" s="230"/>
      <c r="J195" s="230"/>
      <c r="K195" s="230"/>
      <c r="L195" s="230"/>
      <c r="M195" s="230"/>
      <c r="N195" s="230"/>
      <c r="O195" s="230"/>
      <c r="P195" s="230"/>
      <c r="Q195" s="230"/>
      <c r="R195" s="230"/>
      <c r="S195" s="230"/>
      <c r="T195" s="230"/>
      <c r="U195" s="230"/>
      <c r="V195" s="230"/>
      <c r="W195" s="230"/>
      <c r="X195" s="230"/>
      <c r="Y195" s="230"/>
      <c r="Z195" s="230"/>
      <c r="AA195" s="230"/>
      <c r="AB195" s="230"/>
      <c r="AC195" s="230"/>
      <c r="AD195" s="230"/>
      <c r="AE195" s="230"/>
      <c r="AF195" s="230"/>
      <c r="AG195" s="230"/>
      <c r="AH195" s="230"/>
      <c r="AI195" s="230"/>
      <c r="AJ195" s="230"/>
      <c r="AK195" s="230"/>
      <c r="AL195" s="230"/>
      <c r="AM195" s="230"/>
      <c r="AN195" s="230"/>
      <c r="AO195" s="230"/>
      <c r="AP195" s="230"/>
      <c r="AQ195" s="230"/>
      <c r="AR195" s="230"/>
      <c r="AS195" s="230"/>
      <c r="AT195" s="230"/>
      <c r="AU195" s="230"/>
      <c r="AV195" s="230"/>
      <c r="AW195" s="230"/>
      <c r="AX195" s="230"/>
      <c r="AY195" s="230"/>
      <c r="AZ195" s="230"/>
      <c r="BA195" s="230"/>
      <c r="BB195" s="230"/>
      <c r="BC195" s="230"/>
      <c r="BD195" s="230"/>
      <c r="BE195" s="230"/>
      <c r="BF195" s="230"/>
      <c r="BG195" s="230"/>
      <c r="BH195" s="230"/>
    </row>
    <row r="196" spans="1:60" ht="14.25" customHeight="1">
      <c r="A196" s="230"/>
      <c r="J196" s="230"/>
      <c r="K196" s="230"/>
      <c r="L196" s="230"/>
      <c r="M196" s="230"/>
      <c r="N196" s="230"/>
      <c r="O196" s="230"/>
      <c r="P196" s="230"/>
      <c r="Q196" s="230"/>
      <c r="R196" s="230"/>
      <c r="S196" s="230"/>
      <c r="T196" s="230"/>
      <c r="U196" s="230"/>
      <c r="V196" s="230"/>
      <c r="W196" s="230"/>
      <c r="X196" s="230"/>
      <c r="Y196" s="230"/>
      <c r="Z196" s="230"/>
      <c r="AA196" s="230"/>
      <c r="AB196" s="230"/>
      <c r="AC196" s="230"/>
      <c r="AD196" s="230"/>
      <c r="AE196" s="230"/>
      <c r="AF196" s="230"/>
      <c r="AG196" s="230"/>
      <c r="AH196" s="230"/>
      <c r="AI196" s="230"/>
      <c r="AJ196" s="230"/>
      <c r="AK196" s="230"/>
      <c r="AL196" s="230"/>
      <c r="AM196" s="230"/>
      <c r="AN196" s="230"/>
      <c r="AO196" s="230"/>
      <c r="AP196" s="230"/>
      <c r="AQ196" s="230"/>
      <c r="AR196" s="230"/>
      <c r="AS196" s="230"/>
      <c r="AT196" s="230"/>
      <c r="AU196" s="230"/>
      <c r="AV196" s="230"/>
      <c r="AW196" s="230"/>
      <c r="AX196" s="230"/>
      <c r="AY196" s="230"/>
      <c r="AZ196" s="230"/>
      <c r="BA196" s="230"/>
      <c r="BB196" s="230"/>
      <c r="BC196" s="230"/>
      <c r="BD196" s="230"/>
      <c r="BE196" s="230"/>
      <c r="BF196" s="230"/>
      <c r="BG196" s="230"/>
      <c r="BH196" s="230"/>
    </row>
    <row r="197" spans="1:60" ht="14.25" customHeight="1">
      <c r="A197" s="230"/>
      <c r="J197" s="230"/>
      <c r="K197" s="230"/>
      <c r="L197" s="230"/>
      <c r="M197" s="230"/>
      <c r="N197" s="230"/>
      <c r="O197" s="230"/>
      <c r="P197" s="230"/>
      <c r="Q197" s="230"/>
      <c r="R197" s="230"/>
      <c r="S197" s="230"/>
      <c r="T197" s="230"/>
      <c r="U197" s="230"/>
      <c r="V197" s="230"/>
      <c r="W197" s="230"/>
      <c r="X197" s="230"/>
      <c r="Y197" s="230"/>
      <c r="Z197" s="230"/>
      <c r="AA197" s="230"/>
      <c r="AB197" s="230"/>
      <c r="AC197" s="230"/>
      <c r="AD197" s="230"/>
      <c r="AE197" s="230"/>
      <c r="AF197" s="230"/>
      <c r="AG197" s="230"/>
      <c r="AH197" s="230"/>
      <c r="AI197" s="230"/>
      <c r="AJ197" s="230"/>
      <c r="AK197" s="230"/>
      <c r="AL197" s="230"/>
      <c r="AM197" s="230"/>
      <c r="AN197" s="230"/>
      <c r="AO197" s="230"/>
      <c r="AP197" s="230"/>
      <c r="AQ197" s="230"/>
      <c r="AR197" s="230"/>
      <c r="AS197" s="230"/>
      <c r="AT197" s="230"/>
      <c r="AU197" s="230"/>
      <c r="AV197" s="230"/>
      <c r="AW197" s="230"/>
      <c r="AX197" s="230"/>
      <c r="AY197" s="230"/>
      <c r="AZ197" s="230"/>
      <c r="BA197" s="230"/>
      <c r="BB197" s="230"/>
      <c r="BC197" s="230"/>
      <c r="BD197" s="230"/>
      <c r="BE197" s="230"/>
      <c r="BF197" s="230"/>
      <c r="BG197" s="230"/>
      <c r="BH197" s="230"/>
    </row>
    <row r="198" spans="1:60" ht="14.25" customHeight="1">
      <c r="A198" s="230"/>
      <c r="J198" s="230"/>
      <c r="K198" s="230"/>
      <c r="L198" s="230"/>
      <c r="M198" s="230"/>
      <c r="N198" s="230"/>
      <c r="O198" s="230"/>
      <c r="P198" s="230"/>
      <c r="Q198" s="230"/>
      <c r="R198" s="230"/>
      <c r="S198" s="230"/>
      <c r="T198" s="230"/>
      <c r="U198" s="230"/>
      <c r="V198" s="230"/>
      <c r="W198" s="230"/>
      <c r="X198" s="230"/>
      <c r="Y198" s="230"/>
      <c r="Z198" s="230"/>
      <c r="AA198" s="230"/>
      <c r="AB198" s="230"/>
      <c r="AC198" s="230"/>
      <c r="AD198" s="230"/>
      <c r="AE198" s="230"/>
      <c r="AF198" s="230"/>
      <c r="AG198" s="230"/>
      <c r="AH198" s="230"/>
      <c r="AI198" s="230"/>
      <c r="AJ198" s="230"/>
      <c r="AK198" s="230"/>
      <c r="AL198" s="230"/>
      <c r="AM198" s="230"/>
      <c r="AN198" s="230"/>
      <c r="AO198" s="230"/>
      <c r="AP198" s="230"/>
      <c r="AQ198" s="230"/>
      <c r="AR198" s="230"/>
      <c r="AS198" s="230"/>
      <c r="AT198" s="230"/>
      <c r="AU198" s="230"/>
      <c r="AV198" s="230"/>
      <c r="AW198" s="230"/>
      <c r="AX198" s="230"/>
      <c r="AY198" s="230"/>
      <c r="AZ198" s="230"/>
      <c r="BA198" s="230"/>
      <c r="BB198" s="230"/>
      <c r="BC198" s="230"/>
      <c r="BD198" s="230"/>
      <c r="BE198" s="230"/>
      <c r="BF198" s="230"/>
      <c r="BG198" s="230"/>
      <c r="BH198" s="230"/>
    </row>
    <row r="199" spans="1:60" ht="14.25" customHeight="1">
      <c r="A199" s="230"/>
      <c r="J199" s="230"/>
      <c r="K199" s="230"/>
      <c r="L199" s="230"/>
      <c r="M199" s="230"/>
      <c r="N199" s="230"/>
      <c r="O199" s="230"/>
      <c r="P199" s="230"/>
      <c r="Q199" s="230"/>
      <c r="R199" s="230"/>
      <c r="S199" s="230"/>
      <c r="T199" s="230"/>
      <c r="U199" s="230"/>
      <c r="V199" s="230"/>
      <c r="W199" s="230"/>
      <c r="X199" s="230"/>
      <c r="Y199" s="230"/>
      <c r="Z199" s="230"/>
      <c r="AA199" s="230"/>
      <c r="AB199" s="230"/>
      <c r="AC199" s="230"/>
      <c r="AD199" s="230"/>
      <c r="AE199" s="230"/>
      <c r="AF199" s="230"/>
      <c r="AG199" s="230"/>
      <c r="AH199" s="230"/>
      <c r="AI199" s="230"/>
      <c r="AJ199" s="230"/>
      <c r="AK199" s="230"/>
      <c r="AL199" s="230"/>
      <c r="AM199" s="230"/>
      <c r="AN199" s="230"/>
      <c r="AO199" s="230"/>
      <c r="AP199" s="230"/>
      <c r="AQ199" s="230"/>
      <c r="AR199" s="230"/>
      <c r="AS199" s="230"/>
      <c r="AT199" s="230"/>
      <c r="AU199" s="230"/>
      <c r="AV199" s="230"/>
      <c r="AW199" s="230"/>
      <c r="AX199" s="230"/>
      <c r="AY199" s="230"/>
      <c r="AZ199" s="230"/>
      <c r="BA199" s="230"/>
      <c r="BB199" s="230"/>
      <c r="BC199" s="230"/>
      <c r="BD199" s="230"/>
      <c r="BE199" s="230"/>
      <c r="BF199" s="230"/>
      <c r="BG199" s="230"/>
      <c r="BH199" s="230"/>
    </row>
    <row r="200" spans="1:60" ht="14.25" customHeight="1">
      <c r="A200" s="230"/>
      <c r="J200" s="230"/>
      <c r="K200" s="230"/>
      <c r="L200" s="230"/>
      <c r="M200" s="230"/>
      <c r="N200" s="230"/>
      <c r="O200" s="230"/>
      <c r="P200" s="230"/>
      <c r="Q200" s="230"/>
      <c r="R200" s="230"/>
      <c r="S200" s="230"/>
      <c r="T200" s="230"/>
      <c r="U200" s="230"/>
      <c r="V200" s="230"/>
      <c r="W200" s="230"/>
      <c r="X200" s="230"/>
      <c r="Y200" s="230"/>
      <c r="Z200" s="230"/>
      <c r="AA200" s="230"/>
      <c r="AB200" s="230"/>
      <c r="AC200" s="230"/>
      <c r="AD200" s="230"/>
      <c r="AE200" s="230"/>
      <c r="AF200" s="230"/>
      <c r="AG200" s="230"/>
      <c r="AH200" s="230"/>
      <c r="AI200" s="230"/>
      <c r="AJ200" s="230"/>
      <c r="AK200" s="230"/>
      <c r="AL200" s="230"/>
      <c r="AM200" s="230"/>
      <c r="AN200" s="230"/>
      <c r="AO200" s="230"/>
      <c r="AP200" s="230"/>
      <c r="AQ200" s="230"/>
      <c r="AR200" s="230"/>
      <c r="AS200" s="230"/>
      <c r="AT200" s="230"/>
      <c r="AU200" s="230"/>
      <c r="AV200" s="230"/>
      <c r="AW200" s="230"/>
      <c r="AX200" s="230"/>
      <c r="AY200" s="230"/>
      <c r="AZ200" s="230"/>
      <c r="BA200" s="230"/>
      <c r="BB200" s="230"/>
      <c r="BC200" s="230"/>
      <c r="BD200" s="230"/>
      <c r="BE200" s="230"/>
      <c r="BF200" s="230"/>
      <c r="BG200" s="230"/>
      <c r="BH200" s="230"/>
    </row>
    <row r="201" spans="1:60" ht="14.25" customHeight="1">
      <c r="A201" s="230"/>
      <c r="J201" s="230"/>
      <c r="K201" s="230"/>
      <c r="L201" s="230"/>
      <c r="M201" s="230"/>
      <c r="N201" s="230"/>
      <c r="O201" s="230"/>
      <c r="P201" s="230"/>
      <c r="Q201" s="230"/>
      <c r="R201" s="230"/>
      <c r="S201" s="230"/>
      <c r="T201" s="230"/>
      <c r="U201" s="230"/>
      <c r="V201" s="230"/>
      <c r="W201" s="230"/>
      <c r="X201" s="230"/>
      <c r="Y201" s="230"/>
      <c r="Z201" s="230"/>
      <c r="AA201" s="230"/>
      <c r="AB201" s="230"/>
      <c r="AC201" s="230"/>
      <c r="AD201" s="230"/>
      <c r="AE201" s="230"/>
      <c r="AF201" s="230"/>
      <c r="AG201" s="230"/>
      <c r="AH201" s="230"/>
      <c r="AI201" s="230"/>
      <c r="AJ201" s="230"/>
      <c r="AK201" s="230"/>
      <c r="AL201" s="230"/>
      <c r="AM201" s="230"/>
      <c r="AN201" s="230"/>
      <c r="AO201" s="230"/>
      <c r="AP201" s="230"/>
      <c r="AQ201" s="230"/>
      <c r="AR201" s="230"/>
      <c r="AS201" s="230"/>
      <c r="AT201" s="230"/>
      <c r="AU201" s="230"/>
      <c r="AV201" s="230"/>
      <c r="AW201" s="230"/>
      <c r="AX201" s="230"/>
      <c r="AY201" s="230"/>
      <c r="AZ201" s="230"/>
      <c r="BA201" s="230"/>
      <c r="BB201" s="230"/>
      <c r="BC201" s="230"/>
      <c r="BD201" s="230"/>
      <c r="BE201" s="230"/>
      <c r="BF201" s="230"/>
      <c r="BG201" s="230"/>
      <c r="BH201" s="230"/>
    </row>
    <row r="202" spans="1:60" ht="14.25" customHeight="1">
      <c r="A202" s="230"/>
      <c r="J202" s="230"/>
      <c r="K202" s="230"/>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c r="AS202" s="230"/>
      <c r="AT202" s="230"/>
      <c r="AU202" s="230"/>
      <c r="AV202" s="230"/>
      <c r="AW202" s="230"/>
      <c r="AX202" s="230"/>
      <c r="AY202" s="230"/>
      <c r="AZ202" s="230"/>
      <c r="BA202" s="230"/>
      <c r="BB202" s="230"/>
      <c r="BC202" s="230"/>
      <c r="BD202" s="230"/>
      <c r="BE202" s="230"/>
      <c r="BF202" s="230"/>
      <c r="BG202" s="230"/>
      <c r="BH202" s="230"/>
    </row>
    <row r="203" spans="1:60" ht="14.25" customHeight="1">
      <c r="A203" s="230"/>
      <c r="J203" s="230"/>
      <c r="K203" s="230"/>
      <c r="L203" s="230"/>
      <c r="M203" s="230"/>
      <c r="N203" s="230"/>
      <c r="O203" s="230"/>
      <c r="P203" s="230"/>
      <c r="Q203" s="230"/>
      <c r="R203" s="230"/>
      <c r="S203" s="230"/>
      <c r="T203" s="230"/>
      <c r="U203" s="230"/>
      <c r="V203" s="230"/>
      <c r="W203" s="230"/>
      <c r="X203" s="230"/>
      <c r="Y203" s="230"/>
      <c r="Z203" s="230"/>
      <c r="AA203" s="230"/>
      <c r="AB203" s="230"/>
      <c r="AC203" s="230"/>
      <c r="AD203" s="230"/>
      <c r="AE203" s="230"/>
      <c r="AF203" s="230"/>
      <c r="AG203" s="230"/>
      <c r="AH203" s="230"/>
      <c r="AI203" s="230"/>
      <c r="AJ203" s="230"/>
      <c r="AK203" s="230"/>
      <c r="AL203" s="230"/>
      <c r="AM203" s="230"/>
      <c r="AN203" s="230"/>
      <c r="AO203" s="230"/>
      <c r="AP203" s="230"/>
      <c r="AQ203" s="230"/>
      <c r="AR203" s="230"/>
      <c r="AS203" s="230"/>
      <c r="AT203" s="230"/>
      <c r="AU203" s="230"/>
      <c r="AV203" s="230"/>
      <c r="AW203" s="230"/>
      <c r="AX203" s="230"/>
      <c r="AY203" s="230"/>
      <c r="AZ203" s="230"/>
      <c r="BA203" s="230"/>
      <c r="BB203" s="230"/>
      <c r="BC203" s="230"/>
      <c r="BD203" s="230"/>
      <c r="BE203" s="230"/>
      <c r="BF203" s="230"/>
      <c r="BG203" s="230"/>
      <c r="BH203" s="230"/>
    </row>
    <row r="204" spans="1:60" ht="14.25" customHeight="1">
      <c r="A204" s="230"/>
      <c r="J204" s="230"/>
      <c r="K204" s="230"/>
      <c r="L204" s="230"/>
      <c r="M204" s="230"/>
      <c r="N204" s="230"/>
      <c r="O204" s="230"/>
      <c r="P204" s="230"/>
      <c r="Q204" s="230"/>
      <c r="R204" s="230"/>
      <c r="S204" s="230"/>
      <c r="T204" s="230"/>
      <c r="U204" s="230"/>
      <c r="V204" s="230"/>
      <c r="W204" s="230"/>
      <c r="X204" s="230"/>
      <c r="Y204" s="230"/>
      <c r="Z204" s="230"/>
      <c r="AA204" s="230"/>
      <c r="AB204" s="230"/>
      <c r="AC204" s="230"/>
      <c r="AD204" s="230"/>
      <c r="AE204" s="230"/>
      <c r="AF204" s="230"/>
      <c r="AG204" s="230"/>
      <c r="AH204" s="230"/>
      <c r="AI204" s="230"/>
      <c r="AJ204" s="230"/>
      <c r="AK204" s="230"/>
      <c r="AL204" s="230"/>
      <c r="AM204" s="230"/>
      <c r="AN204" s="230"/>
      <c r="AO204" s="230"/>
      <c r="AP204" s="230"/>
      <c r="AQ204" s="230"/>
      <c r="AR204" s="230"/>
      <c r="AS204" s="230"/>
      <c r="AT204" s="230"/>
      <c r="AU204" s="230"/>
      <c r="AV204" s="230"/>
      <c r="AW204" s="230"/>
      <c r="AX204" s="230"/>
      <c r="AY204" s="230"/>
      <c r="AZ204" s="230"/>
      <c r="BA204" s="230"/>
      <c r="BB204" s="230"/>
      <c r="BC204" s="230"/>
      <c r="BD204" s="230"/>
      <c r="BE204" s="230"/>
      <c r="BF204" s="230"/>
      <c r="BG204" s="230"/>
      <c r="BH204" s="230"/>
    </row>
    <row r="205" spans="1:60" ht="14.25" customHeight="1">
      <c r="A205" s="230"/>
      <c r="J205" s="230"/>
      <c r="K205" s="230"/>
      <c r="L205" s="230"/>
      <c r="M205" s="230"/>
      <c r="N205" s="230"/>
      <c r="O205" s="230"/>
      <c r="P205" s="230"/>
      <c r="Q205" s="230"/>
      <c r="R205" s="230"/>
      <c r="S205" s="230"/>
      <c r="T205" s="230"/>
      <c r="U205" s="230"/>
      <c r="V205" s="230"/>
      <c r="W205" s="230"/>
      <c r="X205" s="230"/>
      <c r="Y205" s="230"/>
      <c r="Z205" s="230"/>
      <c r="AA205" s="230"/>
      <c r="AB205" s="230"/>
      <c r="AC205" s="230"/>
      <c r="AD205" s="230"/>
      <c r="AE205" s="230"/>
      <c r="AF205" s="230"/>
      <c r="AG205" s="230"/>
      <c r="AH205" s="230"/>
      <c r="AI205" s="230"/>
      <c r="AJ205" s="230"/>
      <c r="AK205" s="230"/>
      <c r="AL205" s="230"/>
      <c r="AM205" s="230"/>
      <c r="AN205" s="230"/>
      <c r="AO205" s="230"/>
      <c r="AP205" s="230"/>
      <c r="AQ205" s="230"/>
      <c r="AR205" s="230"/>
      <c r="AS205" s="230"/>
      <c r="AT205" s="230"/>
      <c r="AU205" s="230"/>
      <c r="AV205" s="230"/>
      <c r="AW205" s="230"/>
      <c r="AX205" s="230"/>
      <c r="AY205" s="230"/>
      <c r="AZ205" s="230"/>
      <c r="BA205" s="230"/>
      <c r="BB205" s="230"/>
      <c r="BC205" s="230"/>
      <c r="BD205" s="230"/>
      <c r="BE205" s="230"/>
      <c r="BF205" s="230"/>
      <c r="BG205" s="230"/>
      <c r="BH205" s="230"/>
    </row>
    <row r="206" spans="1:60" ht="14.25" customHeight="1">
      <c r="A206" s="230"/>
      <c r="J206" s="230"/>
      <c r="K206" s="230"/>
      <c r="L206" s="230"/>
      <c r="M206" s="230"/>
      <c r="N206" s="230"/>
      <c r="O206" s="230"/>
      <c r="P206" s="230"/>
      <c r="Q206" s="230"/>
      <c r="R206" s="230"/>
      <c r="S206" s="230"/>
      <c r="T206" s="230"/>
      <c r="U206" s="230"/>
      <c r="V206" s="230"/>
      <c r="W206" s="230"/>
      <c r="X206" s="230"/>
      <c r="Y206" s="230"/>
      <c r="Z206" s="230"/>
      <c r="AA206" s="230"/>
      <c r="AB206" s="230"/>
      <c r="AC206" s="230"/>
      <c r="AD206" s="230"/>
      <c r="AE206" s="230"/>
      <c r="AF206" s="230"/>
      <c r="AG206" s="230"/>
      <c r="AH206" s="230"/>
      <c r="AI206" s="230"/>
      <c r="AJ206" s="230"/>
      <c r="AK206" s="230"/>
      <c r="AL206" s="230"/>
      <c r="AM206" s="230"/>
      <c r="AN206" s="230"/>
      <c r="AO206" s="230"/>
      <c r="AP206" s="230"/>
      <c r="AQ206" s="230"/>
      <c r="AR206" s="230"/>
      <c r="AS206" s="230"/>
      <c r="AT206" s="230"/>
      <c r="AU206" s="230"/>
      <c r="AV206" s="230"/>
      <c r="AW206" s="230"/>
      <c r="AX206" s="230"/>
      <c r="AY206" s="230"/>
      <c r="AZ206" s="230"/>
      <c r="BA206" s="230"/>
      <c r="BB206" s="230"/>
      <c r="BC206" s="230"/>
      <c r="BD206" s="230"/>
      <c r="BE206" s="230"/>
      <c r="BF206" s="230"/>
      <c r="BG206" s="230"/>
      <c r="BH206" s="230"/>
    </row>
    <row r="207" spans="1:60" ht="14.25" customHeight="1">
      <c r="A207" s="230"/>
      <c r="J207" s="230"/>
      <c r="K207" s="230"/>
      <c r="L207" s="230"/>
      <c r="M207" s="230"/>
      <c r="N207" s="230"/>
      <c r="O207" s="230"/>
      <c r="P207" s="230"/>
      <c r="Q207" s="230"/>
      <c r="R207" s="230"/>
      <c r="S207" s="230"/>
      <c r="T207" s="230"/>
      <c r="U207" s="230"/>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row>
    <row r="208" spans="1:60" ht="14.25" customHeight="1">
      <c r="A208" s="230"/>
      <c r="J208" s="230"/>
      <c r="K208" s="230"/>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c r="AS208" s="230"/>
      <c r="AT208" s="230"/>
      <c r="AU208" s="230"/>
      <c r="AV208" s="230"/>
      <c r="AW208" s="230"/>
      <c r="AX208" s="230"/>
      <c r="AY208" s="230"/>
      <c r="AZ208" s="230"/>
      <c r="BA208" s="230"/>
      <c r="BB208" s="230"/>
      <c r="BC208" s="230"/>
      <c r="BD208" s="230"/>
      <c r="BE208" s="230"/>
      <c r="BF208" s="230"/>
      <c r="BG208" s="230"/>
      <c r="BH208" s="230"/>
    </row>
    <row r="209" spans="1:60" ht="14.25" customHeight="1">
      <c r="A209" s="230"/>
      <c r="J209" s="230"/>
      <c r="K209" s="230"/>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c r="AS209" s="230"/>
      <c r="AT209" s="230"/>
      <c r="AU209" s="230"/>
      <c r="AV209" s="230"/>
      <c r="AW209" s="230"/>
      <c r="AX209" s="230"/>
      <c r="AY209" s="230"/>
      <c r="AZ209" s="230"/>
      <c r="BA209" s="230"/>
      <c r="BB209" s="230"/>
      <c r="BC209" s="230"/>
      <c r="BD209" s="230"/>
      <c r="BE209" s="230"/>
      <c r="BF209" s="230"/>
      <c r="BG209" s="230"/>
      <c r="BH209" s="230"/>
    </row>
    <row r="210" spans="1:60" ht="14.25" customHeight="1">
      <c r="A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row>
    <row r="211" spans="1:60" ht="14.25" customHeight="1">
      <c r="A211" s="230"/>
      <c r="J211" s="230"/>
      <c r="K211" s="230"/>
      <c r="L211" s="230"/>
      <c r="M211" s="230"/>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row>
    <row r="212" spans="1:60" ht="14.25" customHeight="1">
      <c r="A212" s="230"/>
      <c r="J212" s="230"/>
      <c r="K212" s="230"/>
      <c r="L212" s="230"/>
      <c r="M212" s="230"/>
      <c r="N212" s="230"/>
      <c r="O212" s="230"/>
      <c r="P212" s="230"/>
      <c r="Q212" s="230"/>
      <c r="R212" s="230"/>
      <c r="S212" s="230"/>
      <c r="T212" s="230"/>
      <c r="U212" s="230"/>
      <c r="V212" s="230"/>
      <c r="W212" s="230"/>
      <c r="X212" s="230"/>
      <c r="Y212" s="230"/>
      <c r="Z212" s="230"/>
      <c r="AA212" s="230"/>
      <c r="AB212" s="230"/>
      <c r="AC212" s="230"/>
      <c r="AD212" s="230"/>
      <c r="AE212" s="230"/>
      <c r="AF212" s="230"/>
      <c r="AG212" s="230"/>
      <c r="AH212" s="230"/>
      <c r="AI212" s="230"/>
      <c r="AJ212" s="230"/>
      <c r="AK212" s="230"/>
      <c r="AL212" s="230"/>
      <c r="AM212" s="230"/>
      <c r="AN212" s="230"/>
      <c r="AO212" s="230"/>
      <c r="AP212" s="230"/>
      <c r="AQ212" s="230"/>
      <c r="AR212" s="230"/>
      <c r="AS212" s="230"/>
      <c r="AT212" s="230"/>
      <c r="AU212" s="230"/>
      <c r="AV212" s="230"/>
      <c r="AW212" s="230"/>
      <c r="AX212" s="230"/>
      <c r="AY212" s="230"/>
      <c r="AZ212" s="230"/>
      <c r="BA212" s="230"/>
      <c r="BB212" s="230"/>
      <c r="BC212" s="230"/>
      <c r="BD212" s="230"/>
      <c r="BE212" s="230"/>
      <c r="BF212" s="230"/>
      <c r="BG212" s="230"/>
      <c r="BH212" s="230"/>
    </row>
    <row r="213" spans="1:60" ht="14.25" customHeight="1">
      <c r="A213" s="230"/>
      <c r="J213" s="230"/>
      <c r="K213" s="230"/>
      <c r="L213" s="230"/>
      <c r="M213" s="230"/>
      <c r="N213" s="230"/>
      <c r="O213" s="230"/>
      <c r="P213" s="230"/>
      <c r="Q213" s="230"/>
      <c r="R213" s="230"/>
      <c r="S213" s="230"/>
      <c r="T213" s="230"/>
      <c r="U213" s="230"/>
      <c r="V213" s="230"/>
      <c r="W213" s="230"/>
      <c r="X213" s="230"/>
      <c r="Y213" s="230"/>
      <c r="Z213" s="230"/>
      <c r="AA213" s="230"/>
      <c r="AB213" s="230"/>
      <c r="AC213" s="230"/>
      <c r="AD213" s="230"/>
      <c r="AE213" s="230"/>
      <c r="AF213" s="230"/>
      <c r="AG213" s="230"/>
      <c r="AH213" s="230"/>
      <c r="AI213" s="230"/>
      <c r="AJ213" s="230"/>
      <c r="AK213" s="230"/>
      <c r="AL213" s="230"/>
      <c r="AM213" s="230"/>
      <c r="AN213" s="230"/>
      <c r="AO213" s="230"/>
      <c r="AP213" s="230"/>
      <c r="AQ213" s="230"/>
      <c r="AR213" s="230"/>
      <c r="AS213" s="230"/>
      <c r="AT213" s="230"/>
      <c r="AU213" s="230"/>
      <c r="AV213" s="230"/>
      <c r="AW213" s="230"/>
      <c r="AX213" s="230"/>
      <c r="AY213" s="230"/>
      <c r="AZ213" s="230"/>
      <c r="BA213" s="230"/>
      <c r="BB213" s="230"/>
      <c r="BC213" s="230"/>
      <c r="BD213" s="230"/>
      <c r="BE213" s="230"/>
      <c r="BF213" s="230"/>
      <c r="BG213" s="230"/>
      <c r="BH213" s="230"/>
    </row>
    <row r="214" spans="1:60" ht="14.25" customHeight="1">
      <c r="A214" s="230"/>
      <c r="J214" s="230"/>
      <c r="K214" s="230"/>
      <c r="L214" s="230"/>
      <c r="M214" s="230"/>
      <c r="N214" s="230"/>
      <c r="O214" s="230"/>
      <c r="P214" s="230"/>
      <c r="Q214" s="230"/>
      <c r="R214" s="230"/>
      <c r="S214" s="230"/>
      <c r="T214" s="230"/>
      <c r="U214" s="230"/>
      <c r="V214" s="230"/>
      <c r="W214" s="230"/>
      <c r="X214" s="230"/>
      <c r="Y214" s="230"/>
      <c r="Z214" s="230"/>
      <c r="AA214" s="230"/>
      <c r="AB214" s="230"/>
      <c r="AC214" s="230"/>
      <c r="AD214" s="230"/>
      <c r="AE214" s="230"/>
      <c r="AF214" s="230"/>
      <c r="AG214" s="230"/>
      <c r="AH214" s="230"/>
      <c r="AI214" s="230"/>
      <c r="AJ214" s="230"/>
      <c r="AK214" s="230"/>
      <c r="AL214" s="230"/>
      <c r="AM214" s="230"/>
      <c r="AN214" s="230"/>
      <c r="AO214" s="230"/>
      <c r="AP214" s="230"/>
      <c r="AQ214" s="230"/>
      <c r="AR214" s="230"/>
      <c r="AS214" s="230"/>
      <c r="AT214" s="230"/>
      <c r="AU214" s="230"/>
      <c r="AV214" s="230"/>
      <c r="AW214" s="230"/>
      <c r="AX214" s="230"/>
      <c r="AY214" s="230"/>
      <c r="AZ214" s="230"/>
      <c r="BA214" s="230"/>
      <c r="BB214" s="230"/>
      <c r="BC214" s="230"/>
      <c r="BD214" s="230"/>
      <c r="BE214" s="230"/>
      <c r="BF214" s="230"/>
      <c r="BG214" s="230"/>
      <c r="BH214" s="230"/>
    </row>
    <row r="215" spans="1:60" ht="14.25" customHeight="1">
      <c r="A215" s="230"/>
      <c r="J215" s="230"/>
      <c r="K215" s="230"/>
      <c r="L215" s="230"/>
      <c r="M215" s="230"/>
      <c r="N215" s="230"/>
      <c r="O215" s="230"/>
      <c r="P215" s="230"/>
      <c r="Q215" s="230"/>
      <c r="R215" s="230"/>
      <c r="S215" s="230"/>
      <c r="T215" s="230"/>
      <c r="U215" s="230"/>
      <c r="V215" s="230"/>
      <c r="W215" s="230"/>
      <c r="X215" s="230"/>
      <c r="Y215" s="230"/>
      <c r="Z215" s="230"/>
      <c r="AA215" s="230"/>
      <c r="AB215" s="230"/>
      <c r="AC215" s="230"/>
      <c r="AD215" s="230"/>
      <c r="AE215" s="230"/>
      <c r="AF215" s="230"/>
      <c r="AG215" s="230"/>
      <c r="AH215" s="230"/>
      <c r="AI215" s="230"/>
      <c r="AJ215" s="230"/>
      <c r="AK215" s="230"/>
      <c r="AL215" s="230"/>
      <c r="AM215" s="230"/>
      <c r="AN215" s="230"/>
      <c r="AO215" s="230"/>
      <c r="AP215" s="230"/>
      <c r="AQ215" s="230"/>
      <c r="AR215" s="230"/>
      <c r="AS215" s="230"/>
      <c r="AT215" s="230"/>
      <c r="AU215" s="230"/>
      <c r="AV215" s="230"/>
      <c r="AW215" s="230"/>
      <c r="AX215" s="230"/>
      <c r="AY215" s="230"/>
      <c r="AZ215" s="230"/>
      <c r="BA215" s="230"/>
      <c r="BB215" s="230"/>
      <c r="BC215" s="230"/>
      <c r="BD215" s="230"/>
      <c r="BE215" s="230"/>
      <c r="BF215" s="230"/>
      <c r="BG215" s="230"/>
      <c r="BH215" s="230"/>
    </row>
    <row r="216" spans="1:60" ht="14.25" customHeight="1">
      <c r="A216" s="230"/>
      <c r="J216" s="230"/>
      <c r="K216" s="230"/>
      <c r="L216" s="230"/>
      <c r="M216" s="230"/>
      <c r="N216" s="230"/>
      <c r="O216" s="230"/>
      <c r="P216" s="230"/>
      <c r="Q216" s="230"/>
      <c r="R216" s="230"/>
      <c r="S216" s="230"/>
      <c r="T216" s="230"/>
      <c r="U216" s="230"/>
      <c r="V216" s="230"/>
      <c r="W216" s="230"/>
      <c r="X216" s="230"/>
      <c r="Y216" s="230"/>
      <c r="Z216" s="230"/>
      <c r="AA216" s="230"/>
      <c r="AB216" s="230"/>
      <c r="AC216" s="230"/>
      <c r="AD216" s="230"/>
      <c r="AE216" s="230"/>
      <c r="AF216" s="230"/>
      <c r="AG216" s="230"/>
      <c r="AH216" s="230"/>
      <c r="AI216" s="230"/>
      <c r="AJ216" s="230"/>
      <c r="AK216" s="230"/>
      <c r="AL216" s="230"/>
      <c r="AM216" s="230"/>
      <c r="AN216" s="230"/>
      <c r="AO216" s="230"/>
      <c r="AP216" s="230"/>
      <c r="AQ216" s="230"/>
      <c r="AR216" s="230"/>
      <c r="AS216" s="230"/>
      <c r="AT216" s="230"/>
      <c r="AU216" s="230"/>
      <c r="AV216" s="230"/>
      <c r="AW216" s="230"/>
      <c r="AX216" s="230"/>
      <c r="AY216" s="230"/>
      <c r="AZ216" s="230"/>
      <c r="BA216" s="230"/>
      <c r="BB216" s="230"/>
      <c r="BC216" s="230"/>
      <c r="BD216" s="230"/>
      <c r="BE216" s="230"/>
      <c r="BF216" s="230"/>
      <c r="BG216" s="230"/>
      <c r="BH216" s="230"/>
    </row>
    <row r="217" spans="1:60" ht="14.25" customHeight="1">
      <c r="A217" s="230"/>
      <c r="J217" s="230"/>
      <c r="K217" s="230"/>
      <c r="L217" s="230"/>
      <c r="M217" s="230"/>
      <c r="N217" s="230"/>
      <c r="O217" s="230"/>
      <c r="P217" s="230"/>
      <c r="Q217" s="230"/>
      <c r="R217" s="230"/>
      <c r="S217" s="230"/>
      <c r="T217" s="230"/>
      <c r="U217" s="230"/>
      <c r="V217" s="230"/>
      <c r="W217" s="230"/>
      <c r="X217" s="230"/>
      <c r="Y217" s="230"/>
      <c r="Z217" s="230"/>
      <c r="AA217" s="230"/>
      <c r="AB217" s="230"/>
      <c r="AC217" s="230"/>
      <c r="AD217" s="230"/>
      <c r="AE217" s="230"/>
      <c r="AF217" s="230"/>
      <c r="AG217" s="230"/>
      <c r="AH217" s="230"/>
      <c r="AI217" s="230"/>
      <c r="AJ217" s="230"/>
      <c r="AK217" s="230"/>
      <c r="AL217" s="230"/>
      <c r="AM217" s="230"/>
      <c r="AN217" s="230"/>
      <c r="AO217" s="230"/>
      <c r="AP217" s="230"/>
      <c r="AQ217" s="230"/>
      <c r="AR217" s="230"/>
      <c r="AS217" s="230"/>
      <c r="AT217" s="230"/>
      <c r="AU217" s="230"/>
      <c r="AV217" s="230"/>
      <c r="AW217" s="230"/>
      <c r="AX217" s="230"/>
      <c r="AY217" s="230"/>
      <c r="AZ217" s="230"/>
      <c r="BA217" s="230"/>
      <c r="BB217" s="230"/>
      <c r="BC217" s="230"/>
      <c r="BD217" s="230"/>
      <c r="BE217" s="230"/>
      <c r="BF217" s="230"/>
      <c r="BG217" s="230"/>
      <c r="BH217" s="230"/>
    </row>
    <row r="218" spans="1:60" ht="14.25" customHeight="1">
      <c r="A218" s="230"/>
      <c r="J218" s="230"/>
      <c r="K218" s="230"/>
      <c r="L218" s="230"/>
      <c r="M218" s="230"/>
      <c r="N218" s="230"/>
      <c r="O218" s="230"/>
      <c r="P218" s="230"/>
      <c r="Q218" s="230"/>
      <c r="R218" s="230"/>
      <c r="S218" s="230"/>
      <c r="T218" s="230"/>
      <c r="U218" s="230"/>
      <c r="V218" s="230"/>
      <c r="W218" s="230"/>
      <c r="X218" s="230"/>
      <c r="Y218" s="230"/>
      <c r="Z218" s="230"/>
      <c r="AA218" s="230"/>
      <c r="AB218" s="230"/>
      <c r="AC218" s="230"/>
      <c r="AD218" s="230"/>
      <c r="AE218" s="230"/>
      <c r="AF218" s="230"/>
      <c r="AG218" s="230"/>
      <c r="AH218" s="230"/>
      <c r="AI218" s="230"/>
      <c r="AJ218" s="230"/>
      <c r="AK218" s="230"/>
      <c r="AL218" s="230"/>
      <c r="AM218" s="230"/>
      <c r="AN218" s="230"/>
      <c r="AO218" s="230"/>
      <c r="AP218" s="230"/>
      <c r="AQ218" s="230"/>
      <c r="AR218" s="230"/>
      <c r="AS218" s="230"/>
      <c r="AT218" s="230"/>
      <c r="AU218" s="230"/>
      <c r="AV218" s="230"/>
      <c r="AW218" s="230"/>
      <c r="AX218" s="230"/>
      <c r="AY218" s="230"/>
      <c r="AZ218" s="230"/>
      <c r="BA218" s="230"/>
      <c r="BB218" s="230"/>
      <c r="BC218" s="230"/>
      <c r="BD218" s="230"/>
      <c r="BE218" s="230"/>
      <c r="BF218" s="230"/>
      <c r="BG218" s="230"/>
      <c r="BH218" s="230"/>
    </row>
    <row r="219" spans="1:60" ht="14.25" customHeight="1">
      <c r="A219" s="230"/>
      <c r="J219" s="230"/>
      <c r="K219" s="230"/>
      <c r="L219" s="230"/>
      <c r="M219" s="230"/>
      <c r="N219" s="230"/>
      <c r="O219" s="230"/>
      <c r="P219" s="230"/>
      <c r="Q219" s="230"/>
      <c r="R219" s="230"/>
      <c r="S219" s="230"/>
      <c r="T219" s="230"/>
      <c r="U219" s="230"/>
      <c r="V219" s="230"/>
      <c r="W219" s="230"/>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c r="AS219" s="230"/>
      <c r="AT219" s="230"/>
      <c r="AU219" s="230"/>
      <c r="AV219" s="230"/>
      <c r="AW219" s="230"/>
      <c r="AX219" s="230"/>
      <c r="AY219" s="230"/>
      <c r="AZ219" s="230"/>
      <c r="BA219" s="230"/>
      <c r="BB219" s="230"/>
      <c r="BC219" s="230"/>
      <c r="BD219" s="230"/>
      <c r="BE219" s="230"/>
      <c r="BF219" s="230"/>
      <c r="BG219" s="230"/>
      <c r="BH219" s="230"/>
    </row>
    <row r="220" spans="1:60" ht="14.25" customHeight="1">
      <c r="A220" s="230"/>
      <c r="J220" s="230"/>
      <c r="K220" s="230"/>
      <c r="L220" s="230"/>
      <c r="M220" s="230"/>
      <c r="N220" s="230"/>
      <c r="O220" s="230"/>
      <c r="P220" s="230"/>
      <c r="Q220" s="230"/>
      <c r="R220" s="230"/>
      <c r="S220" s="230"/>
      <c r="T220" s="230"/>
      <c r="U220" s="230"/>
      <c r="V220" s="230"/>
      <c r="W220" s="230"/>
      <c r="X220" s="230"/>
      <c r="Y220" s="230"/>
      <c r="Z220" s="230"/>
      <c r="AA220" s="230"/>
      <c r="AB220" s="230"/>
      <c r="AC220" s="230"/>
      <c r="AD220" s="230"/>
      <c r="AE220" s="230"/>
      <c r="AF220" s="230"/>
      <c r="AG220" s="230"/>
      <c r="AH220" s="230"/>
      <c r="AI220" s="230"/>
      <c r="AJ220" s="230"/>
      <c r="AK220" s="230"/>
      <c r="AL220" s="230"/>
      <c r="AM220" s="230"/>
      <c r="AN220" s="230"/>
      <c r="AO220" s="230"/>
      <c r="AP220" s="230"/>
      <c r="AQ220" s="230"/>
      <c r="AR220" s="230"/>
      <c r="AS220" s="230"/>
      <c r="AT220" s="230"/>
      <c r="AU220" s="230"/>
      <c r="AV220" s="230"/>
      <c r="AW220" s="230"/>
      <c r="AX220" s="230"/>
      <c r="AY220" s="230"/>
      <c r="AZ220" s="230"/>
      <c r="BA220" s="230"/>
      <c r="BB220" s="230"/>
      <c r="BC220" s="230"/>
      <c r="BD220" s="230"/>
      <c r="BE220" s="230"/>
      <c r="BF220" s="230"/>
      <c r="BG220" s="230"/>
      <c r="BH220" s="230"/>
    </row>
    <row r="221" spans="1:60" ht="14.25" customHeight="1">
      <c r="A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0"/>
      <c r="AG221" s="230"/>
      <c r="AH221" s="230"/>
      <c r="AI221" s="230"/>
      <c r="AJ221" s="230"/>
      <c r="AK221" s="230"/>
      <c r="AL221" s="230"/>
      <c r="AM221" s="230"/>
      <c r="AN221" s="230"/>
      <c r="AO221" s="230"/>
      <c r="AP221" s="230"/>
      <c r="AQ221" s="230"/>
      <c r="AR221" s="230"/>
      <c r="AS221" s="230"/>
      <c r="AT221" s="230"/>
      <c r="AU221" s="230"/>
      <c r="AV221" s="230"/>
      <c r="AW221" s="230"/>
      <c r="AX221" s="230"/>
      <c r="AY221" s="230"/>
      <c r="AZ221" s="230"/>
      <c r="BA221" s="230"/>
      <c r="BB221" s="230"/>
      <c r="BC221" s="230"/>
      <c r="BD221" s="230"/>
      <c r="BE221" s="230"/>
      <c r="BF221" s="230"/>
      <c r="BG221" s="230"/>
      <c r="BH221" s="230"/>
    </row>
    <row r="222" spans="1:60" ht="14.25" customHeight="1">
      <c r="A222" s="230"/>
      <c r="J222" s="230"/>
      <c r="K222" s="230"/>
      <c r="L222" s="230"/>
      <c r="M222" s="230"/>
      <c r="N222" s="230"/>
      <c r="O222" s="230"/>
      <c r="P222" s="230"/>
      <c r="Q222" s="230"/>
      <c r="R222" s="230"/>
      <c r="S222" s="230"/>
      <c r="T222" s="230"/>
      <c r="U222" s="230"/>
      <c r="V222" s="230"/>
      <c r="W222" s="230"/>
      <c r="X222" s="230"/>
      <c r="Y222" s="230"/>
      <c r="Z222" s="230"/>
      <c r="AA222" s="230"/>
      <c r="AB222" s="230"/>
      <c r="AC222" s="230"/>
      <c r="AD222" s="230"/>
      <c r="AE222" s="230"/>
      <c r="AF222" s="230"/>
      <c r="AG222" s="230"/>
      <c r="AH222" s="230"/>
      <c r="AI222" s="230"/>
      <c r="AJ222" s="230"/>
      <c r="AK222" s="230"/>
      <c r="AL222" s="230"/>
      <c r="AM222" s="230"/>
      <c r="AN222" s="230"/>
      <c r="AO222" s="230"/>
      <c r="AP222" s="230"/>
      <c r="AQ222" s="230"/>
      <c r="AR222" s="230"/>
      <c r="AS222" s="230"/>
      <c r="AT222" s="230"/>
      <c r="AU222" s="230"/>
      <c r="AV222" s="230"/>
      <c r="AW222" s="230"/>
      <c r="AX222" s="230"/>
      <c r="AY222" s="230"/>
      <c r="AZ222" s="230"/>
      <c r="BA222" s="230"/>
      <c r="BB222" s="230"/>
      <c r="BC222" s="230"/>
      <c r="BD222" s="230"/>
      <c r="BE222" s="230"/>
      <c r="BF222" s="230"/>
      <c r="BG222" s="230"/>
      <c r="BH222" s="230"/>
    </row>
    <row r="223" spans="1:60" ht="14.25" customHeight="1">
      <c r="A223" s="230"/>
      <c r="J223" s="230"/>
      <c r="K223" s="230"/>
      <c r="L223" s="230"/>
      <c r="M223" s="230"/>
      <c r="N223" s="230"/>
      <c r="O223" s="230"/>
      <c r="P223" s="230"/>
      <c r="Q223" s="230"/>
      <c r="R223" s="230"/>
      <c r="S223" s="230"/>
      <c r="T223" s="230"/>
      <c r="U223" s="230"/>
      <c r="V223" s="230"/>
      <c r="W223" s="230"/>
      <c r="X223" s="230"/>
      <c r="Y223" s="230"/>
      <c r="Z223" s="230"/>
      <c r="AA223" s="230"/>
      <c r="AB223" s="230"/>
      <c r="AC223" s="230"/>
      <c r="AD223" s="230"/>
      <c r="AE223" s="230"/>
      <c r="AF223" s="230"/>
      <c r="AG223" s="230"/>
      <c r="AH223" s="230"/>
      <c r="AI223" s="230"/>
      <c r="AJ223" s="230"/>
      <c r="AK223" s="230"/>
      <c r="AL223" s="230"/>
      <c r="AM223" s="230"/>
      <c r="AN223" s="230"/>
      <c r="AO223" s="230"/>
      <c r="AP223" s="230"/>
      <c r="AQ223" s="230"/>
      <c r="AR223" s="230"/>
      <c r="AS223" s="230"/>
      <c r="AT223" s="230"/>
      <c r="AU223" s="230"/>
      <c r="AV223" s="230"/>
      <c r="AW223" s="230"/>
      <c r="AX223" s="230"/>
      <c r="AY223" s="230"/>
      <c r="AZ223" s="230"/>
      <c r="BA223" s="230"/>
      <c r="BB223" s="230"/>
      <c r="BC223" s="230"/>
      <c r="BD223" s="230"/>
      <c r="BE223" s="230"/>
      <c r="BF223" s="230"/>
      <c r="BG223" s="230"/>
      <c r="BH223" s="230"/>
    </row>
    <row r="224" spans="1:60" ht="14.25" customHeight="1">
      <c r="A224" s="230"/>
      <c r="J224" s="230"/>
      <c r="K224" s="230"/>
      <c r="L224" s="230"/>
      <c r="M224" s="230"/>
      <c r="N224" s="230"/>
      <c r="O224" s="230"/>
      <c r="P224" s="230"/>
      <c r="Q224" s="230"/>
      <c r="R224" s="230"/>
      <c r="S224" s="230"/>
      <c r="T224" s="230"/>
      <c r="U224" s="230"/>
      <c r="V224" s="230"/>
      <c r="W224" s="230"/>
      <c r="X224" s="230"/>
      <c r="Y224" s="230"/>
      <c r="Z224" s="230"/>
      <c r="AA224" s="230"/>
      <c r="AB224" s="230"/>
      <c r="AC224" s="230"/>
      <c r="AD224" s="230"/>
      <c r="AE224" s="230"/>
      <c r="AF224" s="230"/>
      <c r="AG224" s="230"/>
      <c r="AH224" s="230"/>
      <c r="AI224" s="230"/>
      <c r="AJ224" s="230"/>
      <c r="AK224" s="230"/>
      <c r="AL224" s="230"/>
      <c r="AM224" s="230"/>
      <c r="AN224" s="230"/>
      <c r="AO224" s="230"/>
      <c r="AP224" s="230"/>
      <c r="AQ224" s="230"/>
      <c r="AR224" s="230"/>
      <c r="AS224" s="230"/>
      <c r="AT224" s="230"/>
      <c r="AU224" s="230"/>
      <c r="AV224" s="230"/>
      <c r="AW224" s="230"/>
      <c r="AX224" s="230"/>
      <c r="AY224" s="230"/>
      <c r="AZ224" s="230"/>
      <c r="BA224" s="230"/>
      <c r="BB224" s="230"/>
      <c r="BC224" s="230"/>
      <c r="BD224" s="230"/>
      <c r="BE224" s="230"/>
      <c r="BF224" s="230"/>
      <c r="BG224" s="230"/>
      <c r="BH224" s="230"/>
    </row>
    <row r="225" spans="1:60" ht="14.25" customHeight="1">
      <c r="A225" s="230"/>
      <c r="J225" s="230"/>
      <c r="K225" s="230"/>
      <c r="L225" s="230"/>
      <c r="M225" s="230"/>
      <c r="N225" s="230"/>
      <c r="O225" s="230"/>
      <c r="P225" s="230"/>
      <c r="Q225" s="230"/>
      <c r="R225" s="230"/>
      <c r="S225" s="230"/>
      <c r="T225" s="230"/>
      <c r="U225" s="230"/>
      <c r="V225" s="230"/>
      <c r="W225" s="230"/>
      <c r="X225" s="230"/>
      <c r="Y225" s="230"/>
      <c r="Z225" s="230"/>
      <c r="AA225" s="230"/>
      <c r="AB225" s="230"/>
      <c r="AC225" s="230"/>
      <c r="AD225" s="230"/>
      <c r="AE225" s="230"/>
      <c r="AF225" s="230"/>
      <c r="AG225" s="230"/>
      <c r="AH225" s="230"/>
      <c r="AI225" s="230"/>
      <c r="AJ225" s="230"/>
      <c r="AK225" s="230"/>
      <c r="AL225" s="230"/>
      <c r="AM225" s="230"/>
      <c r="AN225" s="230"/>
      <c r="AO225" s="230"/>
      <c r="AP225" s="230"/>
      <c r="AQ225" s="230"/>
      <c r="AR225" s="230"/>
      <c r="AS225" s="230"/>
      <c r="AT225" s="230"/>
      <c r="AU225" s="230"/>
      <c r="AV225" s="230"/>
      <c r="AW225" s="230"/>
      <c r="AX225" s="230"/>
      <c r="AY225" s="230"/>
      <c r="AZ225" s="230"/>
      <c r="BA225" s="230"/>
      <c r="BB225" s="230"/>
      <c r="BC225" s="230"/>
      <c r="BD225" s="230"/>
      <c r="BE225" s="230"/>
      <c r="BF225" s="230"/>
      <c r="BG225" s="230"/>
      <c r="BH225" s="230"/>
    </row>
    <row r="226" spans="1:60" ht="14.25" customHeight="1">
      <c r="A226" s="230"/>
      <c r="J226" s="230"/>
      <c r="K226" s="230"/>
      <c r="L226" s="230"/>
      <c r="M226" s="230"/>
      <c r="N226" s="230"/>
      <c r="O226" s="230"/>
      <c r="P226" s="230"/>
      <c r="Q226" s="230"/>
      <c r="R226" s="230"/>
      <c r="S226" s="230"/>
      <c r="T226" s="230"/>
      <c r="U226" s="230"/>
      <c r="V226" s="230"/>
      <c r="W226" s="230"/>
      <c r="X226" s="230"/>
      <c r="Y226" s="230"/>
      <c r="Z226" s="230"/>
      <c r="AA226" s="230"/>
      <c r="AB226" s="230"/>
      <c r="AC226" s="230"/>
      <c r="AD226" s="230"/>
      <c r="AE226" s="230"/>
      <c r="AF226" s="230"/>
      <c r="AG226" s="230"/>
      <c r="AH226" s="230"/>
      <c r="AI226" s="230"/>
      <c r="AJ226" s="230"/>
      <c r="AK226" s="230"/>
      <c r="AL226" s="230"/>
      <c r="AM226" s="230"/>
      <c r="AN226" s="230"/>
      <c r="AO226" s="230"/>
      <c r="AP226" s="230"/>
      <c r="AQ226" s="230"/>
      <c r="AR226" s="230"/>
      <c r="AS226" s="230"/>
      <c r="AT226" s="230"/>
      <c r="AU226" s="230"/>
      <c r="AV226" s="230"/>
      <c r="AW226" s="230"/>
      <c r="AX226" s="230"/>
      <c r="AY226" s="230"/>
      <c r="AZ226" s="230"/>
      <c r="BA226" s="230"/>
      <c r="BB226" s="230"/>
      <c r="BC226" s="230"/>
      <c r="BD226" s="230"/>
      <c r="BE226" s="230"/>
      <c r="BF226" s="230"/>
      <c r="BG226" s="230"/>
      <c r="BH226" s="230"/>
    </row>
    <row r="227" spans="1:60" ht="14.25" customHeight="1">
      <c r="A227" s="230"/>
      <c r="J227" s="230"/>
      <c r="K227" s="230"/>
      <c r="L227" s="230"/>
      <c r="M227" s="230"/>
      <c r="N227" s="230"/>
      <c r="O227" s="230"/>
      <c r="P227" s="230"/>
      <c r="Q227" s="230"/>
      <c r="R227" s="230"/>
      <c r="S227" s="230"/>
      <c r="T227" s="230"/>
      <c r="U227" s="230"/>
      <c r="V227" s="230"/>
      <c r="W227" s="230"/>
      <c r="X227" s="230"/>
      <c r="Y227" s="230"/>
      <c r="Z227" s="230"/>
      <c r="AA227" s="230"/>
      <c r="AB227" s="230"/>
      <c r="AC227" s="230"/>
      <c r="AD227" s="230"/>
      <c r="AE227" s="230"/>
      <c r="AF227" s="230"/>
      <c r="AG227" s="230"/>
      <c r="AH227" s="230"/>
      <c r="AI227" s="230"/>
      <c r="AJ227" s="230"/>
      <c r="AK227" s="230"/>
      <c r="AL227" s="230"/>
      <c r="AM227" s="230"/>
      <c r="AN227" s="230"/>
      <c r="AO227" s="230"/>
      <c r="AP227" s="230"/>
      <c r="AQ227" s="230"/>
      <c r="AR227" s="230"/>
      <c r="AS227" s="230"/>
      <c r="AT227" s="230"/>
      <c r="AU227" s="230"/>
      <c r="AV227" s="230"/>
      <c r="AW227" s="230"/>
      <c r="AX227" s="230"/>
      <c r="AY227" s="230"/>
      <c r="AZ227" s="230"/>
      <c r="BA227" s="230"/>
      <c r="BB227" s="230"/>
      <c r="BC227" s="230"/>
      <c r="BD227" s="230"/>
      <c r="BE227" s="230"/>
      <c r="BF227" s="230"/>
      <c r="BG227" s="230"/>
      <c r="BH227" s="230"/>
    </row>
    <row r="228" spans="1:60" ht="14.25" customHeight="1">
      <c r="A228" s="230"/>
      <c r="J228" s="230"/>
      <c r="K228" s="230"/>
      <c r="L228" s="230"/>
      <c r="M228" s="230"/>
      <c r="N228" s="230"/>
      <c r="O228" s="230"/>
      <c r="P228" s="230"/>
      <c r="Q228" s="230"/>
      <c r="R228" s="230"/>
      <c r="S228" s="230"/>
      <c r="T228" s="230"/>
      <c r="U228" s="230"/>
      <c r="V228" s="230"/>
      <c r="W228" s="230"/>
      <c r="X228" s="230"/>
      <c r="Y228" s="230"/>
      <c r="Z228" s="230"/>
      <c r="AA228" s="230"/>
      <c r="AB228" s="230"/>
      <c r="AC228" s="230"/>
      <c r="AD228" s="230"/>
      <c r="AE228" s="230"/>
      <c r="AF228" s="230"/>
      <c r="AG228" s="230"/>
      <c r="AH228" s="230"/>
      <c r="AI228" s="230"/>
      <c r="AJ228" s="230"/>
      <c r="AK228" s="230"/>
      <c r="AL228" s="230"/>
      <c r="AM228" s="230"/>
      <c r="AN228" s="230"/>
      <c r="AO228" s="230"/>
      <c r="AP228" s="230"/>
      <c r="AQ228" s="230"/>
      <c r="AR228" s="230"/>
      <c r="AS228" s="230"/>
      <c r="AT228" s="230"/>
      <c r="AU228" s="230"/>
      <c r="AV228" s="230"/>
      <c r="AW228" s="230"/>
      <c r="AX228" s="230"/>
      <c r="AY228" s="230"/>
      <c r="AZ228" s="230"/>
      <c r="BA228" s="230"/>
      <c r="BB228" s="230"/>
      <c r="BC228" s="230"/>
      <c r="BD228" s="230"/>
      <c r="BE228" s="230"/>
      <c r="BF228" s="230"/>
      <c r="BG228" s="230"/>
      <c r="BH228" s="230"/>
    </row>
    <row r="229" spans="1:60" ht="14.25" customHeight="1">
      <c r="A229" s="230"/>
      <c r="J229" s="230"/>
      <c r="K229" s="230"/>
      <c r="L229" s="230"/>
      <c r="M229" s="230"/>
      <c r="N229" s="230"/>
      <c r="O229" s="230"/>
      <c r="P229" s="230"/>
      <c r="Q229" s="230"/>
      <c r="R229" s="230"/>
      <c r="S229" s="230"/>
      <c r="T229" s="230"/>
      <c r="U229" s="230"/>
      <c r="V229" s="230"/>
      <c r="W229" s="230"/>
      <c r="X229" s="230"/>
      <c r="Y229" s="230"/>
      <c r="Z229" s="230"/>
      <c r="AA229" s="230"/>
      <c r="AB229" s="230"/>
      <c r="AC229" s="230"/>
      <c r="AD229" s="230"/>
      <c r="AE229" s="230"/>
      <c r="AF229" s="230"/>
      <c r="AG229" s="230"/>
      <c r="AH229" s="230"/>
      <c r="AI229" s="230"/>
      <c r="AJ229" s="230"/>
      <c r="AK229" s="230"/>
      <c r="AL229" s="230"/>
      <c r="AM229" s="230"/>
      <c r="AN229" s="230"/>
      <c r="AO229" s="230"/>
      <c r="AP229" s="230"/>
      <c r="AQ229" s="230"/>
      <c r="AR229" s="230"/>
      <c r="AS229" s="230"/>
      <c r="AT229" s="230"/>
      <c r="AU229" s="230"/>
      <c r="AV229" s="230"/>
      <c r="AW229" s="230"/>
      <c r="AX229" s="230"/>
      <c r="AY229" s="230"/>
      <c r="AZ229" s="230"/>
      <c r="BA229" s="230"/>
      <c r="BB229" s="230"/>
      <c r="BC229" s="230"/>
      <c r="BD229" s="230"/>
      <c r="BE229" s="230"/>
      <c r="BF229" s="230"/>
      <c r="BG229" s="230"/>
      <c r="BH229" s="230"/>
    </row>
    <row r="230" spans="1:60" ht="14.25" customHeight="1">
      <c r="A230" s="230"/>
      <c r="J230" s="230"/>
      <c r="K230" s="230"/>
      <c r="L230" s="230"/>
      <c r="M230" s="230"/>
      <c r="N230" s="230"/>
      <c r="O230" s="230"/>
      <c r="P230" s="230"/>
      <c r="Q230" s="230"/>
      <c r="R230" s="230"/>
      <c r="S230" s="230"/>
      <c r="T230" s="230"/>
      <c r="U230" s="230"/>
      <c r="V230" s="230"/>
      <c r="W230" s="230"/>
      <c r="X230" s="230"/>
      <c r="Y230" s="230"/>
      <c r="Z230" s="230"/>
      <c r="AA230" s="230"/>
      <c r="AB230" s="230"/>
      <c r="AC230" s="230"/>
      <c r="AD230" s="230"/>
      <c r="AE230" s="230"/>
      <c r="AF230" s="230"/>
      <c r="AG230" s="230"/>
      <c r="AH230" s="230"/>
      <c r="AI230" s="230"/>
      <c r="AJ230" s="230"/>
      <c r="AK230" s="230"/>
      <c r="AL230" s="230"/>
      <c r="AM230" s="230"/>
      <c r="AN230" s="230"/>
      <c r="AO230" s="230"/>
      <c r="AP230" s="230"/>
      <c r="AQ230" s="230"/>
      <c r="AR230" s="230"/>
      <c r="AS230" s="230"/>
      <c r="AT230" s="230"/>
      <c r="AU230" s="230"/>
      <c r="AV230" s="230"/>
      <c r="AW230" s="230"/>
      <c r="AX230" s="230"/>
      <c r="AY230" s="230"/>
      <c r="AZ230" s="230"/>
      <c r="BA230" s="230"/>
      <c r="BB230" s="230"/>
      <c r="BC230" s="230"/>
      <c r="BD230" s="230"/>
      <c r="BE230" s="230"/>
      <c r="BF230" s="230"/>
      <c r="BG230" s="230"/>
      <c r="BH230" s="230"/>
    </row>
    <row r="231" spans="1:60" ht="14.25" customHeight="1">
      <c r="A231" s="230"/>
      <c r="J231" s="230"/>
      <c r="K231" s="230"/>
      <c r="L231" s="230"/>
      <c r="M231" s="230"/>
      <c r="N231" s="230"/>
      <c r="O231" s="230"/>
      <c r="P231" s="230"/>
      <c r="Q231" s="230"/>
      <c r="R231" s="230"/>
      <c r="S231" s="230"/>
      <c r="T231" s="230"/>
      <c r="U231" s="230"/>
      <c r="V231" s="230"/>
      <c r="W231" s="230"/>
      <c r="X231" s="230"/>
      <c r="Y231" s="230"/>
      <c r="Z231" s="230"/>
      <c r="AA231" s="230"/>
      <c r="AB231" s="230"/>
      <c r="AC231" s="230"/>
      <c r="AD231" s="230"/>
      <c r="AE231" s="230"/>
      <c r="AF231" s="230"/>
      <c r="AG231" s="230"/>
      <c r="AH231" s="230"/>
      <c r="AI231" s="230"/>
      <c r="AJ231" s="230"/>
      <c r="AK231" s="230"/>
      <c r="AL231" s="230"/>
      <c r="AM231" s="230"/>
      <c r="AN231" s="230"/>
      <c r="AO231" s="230"/>
      <c r="AP231" s="230"/>
      <c r="AQ231" s="230"/>
      <c r="AR231" s="230"/>
      <c r="AS231" s="230"/>
      <c r="AT231" s="230"/>
      <c r="AU231" s="230"/>
      <c r="AV231" s="230"/>
      <c r="AW231" s="230"/>
      <c r="AX231" s="230"/>
      <c r="AY231" s="230"/>
      <c r="AZ231" s="230"/>
      <c r="BA231" s="230"/>
      <c r="BB231" s="230"/>
      <c r="BC231" s="230"/>
      <c r="BD231" s="230"/>
      <c r="BE231" s="230"/>
      <c r="BF231" s="230"/>
      <c r="BG231" s="230"/>
      <c r="BH231" s="230"/>
    </row>
    <row r="232" spans="1:60" ht="14.25" customHeight="1">
      <c r="A232" s="230"/>
      <c r="J232" s="230"/>
      <c r="K232" s="230"/>
      <c r="L232" s="230"/>
      <c r="M232" s="230"/>
      <c r="N232" s="230"/>
      <c r="O232" s="230"/>
      <c r="P232" s="230"/>
      <c r="Q232" s="230"/>
      <c r="R232" s="230"/>
      <c r="S232" s="230"/>
      <c r="T232" s="230"/>
      <c r="U232" s="230"/>
      <c r="V232" s="230"/>
      <c r="W232" s="230"/>
      <c r="X232" s="230"/>
      <c r="Y232" s="230"/>
      <c r="Z232" s="230"/>
      <c r="AA232" s="230"/>
      <c r="AB232" s="230"/>
      <c r="AC232" s="230"/>
      <c r="AD232" s="230"/>
      <c r="AE232" s="230"/>
      <c r="AF232" s="230"/>
      <c r="AG232" s="230"/>
      <c r="AH232" s="230"/>
      <c r="AI232" s="230"/>
      <c r="AJ232" s="230"/>
      <c r="AK232" s="230"/>
      <c r="AL232" s="230"/>
      <c r="AM232" s="230"/>
      <c r="AN232" s="230"/>
      <c r="AO232" s="230"/>
      <c r="AP232" s="230"/>
      <c r="AQ232" s="230"/>
      <c r="AR232" s="230"/>
      <c r="AS232" s="230"/>
      <c r="AT232" s="230"/>
      <c r="AU232" s="230"/>
      <c r="AV232" s="230"/>
      <c r="AW232" s="230"/>
      <c r="AX232" s="230"/>
      <c r="AY232" s="230"/>
      <c r="AZ232" s="230"/>
      <c r="BA232" s="230"/>
      <c r="BB232" s="230"/>
      <c r="BC232" s="230"/>
      <c r="BD232" s="230"/>
      <c r="BE232" s="230"/>
      <c r="BF232" s="230"/>
      <c r="BG232" s="230"/>
      <c r="BH232" s="230"/>
    </row>
    <row r="233" spans="1:60" ht="14.25" customHeight="1">
      <c r="A233" s="230"/>
      <c r="J233" s="230"/>
      <c r="K233" s="230"/>
      <c r="L233" s="230"/>
      <c r="M233" s="230"/>
      <c r="N233" s="230"/>
      <c r="O233" s="230"/>
      <c r="P233" s="230"/>
      <c r="Q233" s="230"/>
      <c r="R233" s="230"/>
      <c r="S233" s="230"/>
      <c r="T233" s="230"/>
      <c r="U233" s="230"/>
      <c r="V233" s="230"/>
      <c r="W233" s="230"/>
      <c r="X233" s="230"/>
      <c r="Y233" s="230"/>
      <c r="Z233" s="230"/>
      <c r="AA233" s="230"/>
      <c r="AB233" s="230"/>
      <c r="AC233" s="230"/>
      <c r="AD233" s="230"/>
      <c r="AE233" s="230"/>
      <c r="AF233" s="230"/>
      <c r="AG233" s="230"/>
      <c r="AH233" s="230"/>
      <c r="AI233" s="230"/>
      <c r="AJ233" s="230"/>
      <c r="AK233" s="230"/>
      <c r="AL233" s="230"/>
      <c r="AM233" s="230"/>
      <c r="AN233" s="230"/>
      <c r="AO233" s="230"/>
      <c r="AP233" s="230"/>
      <c r="AQ233" s="230"/>
      <c r="AR233" s="230"/>
      <c r="AS233" s="230"/>
      <c r="AT233" s="230"/>
      <c r="AU233" s="230"/>
      <c r="AV233" s="230"/>
      <c r="AW233" s="230"/>
      <c r="AX233" s="230"/>
      <c r="AY233" s="230"/>
      <c r="AZ233" s="230"/>
      <c r="BA233" s="230"/>
      <c r="BB233" s="230"/>
      <c r="BC233" s="230"/>
      <c r="BD233" s="230"/>
      <c r="BE233" s="230"/>
      <c r="BF233" s="230"/>
      <c r="BG233" s="230"/>
      <c r="BH233" s="230"/>
    </row>
    <row r="234" spans="1:60" ht="14.25" customHeight="1">
      <c r="A234" s="230"/>
      <c r="J234" s="230"/>
      <c r="K234" s="230"/>
      <c r="L234" s="230"/>
      <c r="M234" s="230"/>
      <c r="N234" s="230"/>
      <c r="O234" s="230"/>
      <c r="P234" s="230"/>
      <c r="Q234" s="230"/>
      <c r="R234" s="230"/>
      <c r="S234" s="230"/>
      <c r="T234" s="230"/>
      <c r="U234" s="230"/>
      <c r="V234" s="230"/>
      <c r="W234" s="230"/>
      <c r="X234" s="230"/>
      <c r="Y234" s="230"/>
      <c r="Z234" s="230"/>
      <c r="AA234" s="230"/>
      <c r="AB234" s="230"/>
      <c r="AC234" s="230"/>
      <c r="AD234" s="230"/>
      <c r="AE234" s="230"/>
      <c r="AF234" s="230"/>
      <c r="AG234" s="230"/>
      <c r="AH234" s="230"/>
      <c r="AI234" s="230"/>
      <c r="AJ234" s="230"/>
      <c r="AK234" s="230"/>
      <c r="AL234" s="230"/>
      <c r="AM234" s="230"/>
      <c r="AN234" s="230"/>
      <c r="AO234" s="230"/>
      <c r="AP234" s="230"/>
      <c r="AQ234" s="230"/>
      <c r="AR234" s="230"/>
      <c r="AS234" s="230"/>
      <c r="AT234" s="230"/>
      <c r="AU234" s="230"/>
      <c r="AV234" s="230"/>
      <c r="AW234" s="230"/>
      <c r="AX234" s="230"/>
      <c r="AY234" s="230"/>
      <c r="AZ234" s="230"/>
      <c r="BA234" s="230"/>
      <c r="BB234" s="230"/>
      <c r="BC234" s="230"/>
      <c r="BD234" s="230"/>
      <c r="BE234" s="230"/>
      <c r="BF234" s="230"/>
      <c r="BG234" s="230"/>
      <c r="BH234" s="230"/>
    </row>
    <row r="235" spans="1:60" ht="14.25" customHeight="1">
      <c r="A235" s="230"/>
      <c r="J235" s="230"/>
      <c r="K235" s="230"/>
      <c r="L235" s="230"/>
      <c r="M235" s="230"/>
      <c r="N235" s="230"/>
      <c r="O235" s="230"/>
      <c r="P235" s="230"/>
      <c r="Q235" s="230"/>
      <c r="R235" s="230"/>
      <c r="S235" s="230"/>
      <c r="T235" s="230"/>
      <c r="U235" s="230"/>
      <c r="V235" s="230"/>
      <c r="W235" s="230"/>
      <c r="X235" s="230"/>
      <c r="Y235" s="230"/>
      <c r="Z235" s="230"/>
      <c r="AA235" s="230"/>
      <c r="AB235" s="230"/>
      <c r="AC235" s="230"/>
      <c r="AD235" s="230"/>
      <c r="AE235" s="230"/>
      <c r="AF235" s="230"/>
      <c r="AG235" s="230"/>
      <c r="AH235" s="230"/>
      <c r="AI235" s="230"/>
      <c r="AJ235" s="230"/>
      <c r="AK235" s="230"/>
      <c r="AL235" s="230"/>
      <c r="AM235" s="230"/>
      <c r="AN235" s="230"/>
      <c r="AO235" s="230"/>
      <c r="AP235" s="230"/>
      <c r="AQ235" s="230"/>
      <c r="AR235" s="230"/>
      <c r="AS235" s="230"/>
      <c r="AT235" s="230"/>
      <c r="AU235" s="230"/>
      <c r="AV235" s="230"/>
      <c r="AW235" s="230"/>
      <c r="AX235" s="230"/>
      <c r="AY235" s="230"/>
      <c r="AZ235" s="230"/>
      <c r="BA235" s="230"/>
      <c r="BB235" s="230"/>
      <c r="BC235" s="230"/>
      <c r="BD235" s="230"/>
      <c r="BE235" s="230"/>
      <c r="BF235" s="230"/>
      <c r="BG235" s="230"/>
      <c r="BH235" s="230"/>
    </row>
    <row r="236" spans="1:60" ht="14.25" customHeight="1">
      <c r="A236" s="230"/>
      <c r="J236" s="230"/>
      <c r="K236" s="230"/>
      <c r="L236" s="230"/>
      <c r="M236" s="230"/>
      <c r="N236" s="230"/>
      <c r="O236" s="230"/>
      <c r="P236" s="230"/>
      <c r="Q236" s="230"/>
      <c r="R236" s="230"/>
      <c r="S236" s="230"/>
      <c r="T236" s="230"/>
      <c r="U236" s="230"/>
      <c r="V236" s="230"/>
      <c r="W236" s="230"/>
      <c r="X236" s="230"/>
      <c r="Y236" s="230"/>
      <c r="Z236" s="230"/>
      <c r="AA236" s="230"/>
      <c r="AB236" s="230"/>
      <c r="AC236" s="230"/>
      <c r="AD236" s="230"/>
      <c r="AE236" s="230"/>
      <c r="AF236" s="230"/>
      <c r="AG236" s="230"/>
      <c r="AH236" s="230"/>
      <c r="AI236" s="230"/>
      <c r="AJ236" s="230"/>
      <c r="AK236" s="230"/>
      <c r="AL236" s="230"/>
      <c r="AM236" s="230"/>
      <c r="AN236" s="230"/>
      <c r="AO236" s="230"/>
      <c r="AP236" s="230"/>
      <c r="AQ236" s="230"/>
      <c r="AR236" s="230"/>
      <c r="AS236" s="230"/>
      <c r="AT236" s="230"/>
      <c r="AU236" s="230"/>
      <c r="AV236" s="230"/>
      <c r="AW236" s="230"/>
      <c r="AX236" s="230"/>
      <c r="AY236" s="230"/>
      <c r="AZ236" s="230"/>
      <c r="BA236" s="230"/>
      <c r="BB236" s="230"/>
      <c r="BC236" s="230"/>
      <c r="BD236" s="230"/>
      <c r="BE236" s="230"/>
      <c r="BF236" s="230"/>
      <c r="BG236" s="230"/>
      <c r="BH236" s="230"/>
    </row>
    <row r="237" spans="1:60" ht="14.25" customHeight="1">
      <c r="A237" s="230"/>
      <c r="J237" s="230"/>
      <c r="K237" s="230"/>
      <c r="L237" s="230"/>
      <c r="M237" s="230"/>
      <c r="N237" s="230"/>
      <c r="O237" s="230"/>
      <c r="P237" s="230"/>
      <c r="Q237" s="230"/>
      <c r="R237" s="230"/>
      <c r="S237" s="230"/>
      <c r="T237" s="230"/>
      <c r="U237" s="230"/>
      <c r="V237" s="230"/>
      <c r="W237" s="230"/>
      <c r="X237" s="230"/>
      <c r="Y237" s="230"/>
      <c r="Z237" s="230"/>
      <c r="AA237" s="230"/>
      <c r="AB237" s="230"/>
      <c r="AC237" s="230"/>
      <c r="AD237" s="230"/>
      <c r="AE237" s="230"/>
      <c r="AF237" s="230"/>
      <c r="AG237" s="230"/>
      <c r="AH237" s="230"/>
      <c r="AI237" s="230"/>
      <c r="AJ237" s="230"/>
      <c r="AK237" s="230"/>
      <c r="AL237" s="230"/>
      <c r="AM237" s="230"/>
      <c r="AN237" s="230"/>
      <c r="AO237" s="230"/>
      <c r="AP237" s="230"/>
      <c r="AQ237" s="230"/>
      <c r="AR237" s="230"/>
      <c r="AS237" s="230"/>
      <c r="AT237" s="230"/>
      <c r="AU237" s="230"/>
      <c r="AV237" s="230"/>
      <c r="AW237" s="230"/>
      <c r="AX237" s="230"/>
      <c r="AY237" s="230"/>
      <c r="AZ237" s="230"/>
      <c r="BA237" s="230"/>
      <c r="BB237" s="230"/>
      <c r="BC237" s="230"/>
      <c r="BD237" s="230"/>
      <c r="BE237" s="230"/>
      <c r="BF237" s="230"/>
      <c r="BG237" s="230"/>
      <c r="BH237" s="230"/>
    </row>
    <row r="238" spans="1:60" ht="14.25" customHeight="1">
      <c r="A238" s="230"/>
      <c r="J238" s="230"/>
      <c r="K238" s="230"/>
      <c r="L238" s="230"/>
      <c r="M238" s="230"/>
      <c r="N238" s="230"/>
      <c r="O238" s="230"/>
      <c r="P238" s="230"/>
      <c r="Q238" s="230"/>
      <c r="R238" s="230"/>
      <c r="S238" s="230"/>
      <c r="T238" s="230"/>
      <c r="U238" s="230"/>
      <c r="V238" s="230"/>
      <c r="W238" s="230"/>
      <c r="X238" s="230"/>
      <c r="Y238" s="230"/>
      <c r="Z238" s="230"/>
      <c r="AA238" s="230"/>
      <c r="AB238" s="230"/>
      <c r="AC238" s="230"/>
      <c r="AD238" s="230"/>
      <c r="AE238" s="230"/>
      <c r="AF238" s="230"/>
      <c r="AG238" s="230"/>
      <c r="AH238" s="230"/>
      <c r="AI238" s="230"/>
      <c r="AJ238" s="230"/>
      <c r="AK238" s="230"/>
      <c r="AL238" s="230"/>
      <c r="AM238" s="230"/>
      <c r="AN238" s="230"/>
      <c r="AO238" s="230"/>
      <c r="AP238" s="230"/>
      <c r="AQ238" s="230"/>
      <c r="AR238" s="230"/>
      <c r="AS238" s="230"/>
      <c r="AT238" s="230"/>
      <c r="AU238" s="230"/>
      <c r="AV238" s="230"/>
      <c r="AW238" s="230"/>
      <c r="AX238" s="230"/>
      <c r="AY238" s="230"/>
      <c r="AZ238" s="230"/>
      <c r="BA238" s="230"/>
      <c r="BB238" s="230"/>
      <c r="BC238" s="230"/>
      <c r="BD238" s="230"/>
      <c r="BE238" s="230"/>
      <c r="BF238" s="230"/>
      <c r="BG238" s="230"/>
      <c r="BH238" s="230"/>
    </row>
    <row r="239" spans="1:60" ht="14.25" customHeight="1">
      <c r="A239" s="230"/>
      <c r="J239" s="230"/>
      <c r="K239" s="230"/>
      <c r="L239" s="230"/>
      <c r="M239" s="230"/>
      <c r="N239" s="230"/>
      <c r="O239" s="230"/>
      <c r="P239" s="230"/>
      <c r="Q239" s="230"/>
      <c r="R239" s="230"/>
      <c r="S239" s="230"/>
      <c r="T239" s="230"/>
      <c r="U239" s="230"/>
      <c r="V239" s="230"/>
      <c r="W239" s="230"/>
      <c r="X239" s="230"/>
      <c r="Y239" s="230"/>
      <c r="Z239" s="230"/>
      <c r="AA239" s="230"/>
      <c r="AB239" s="230"/>
      <c r="AC239" s="230"/>
      <c r="AD239" s="230"/>
      <c r="AE239" s="230"/>
      <c r="AF239" s="230"/>
      <c r="AG239" s="230"/>
      <c r="AH239" s="230"/>
      <c r="AI239" s="230"/>
      <c r="AJ239" s="230"/>
      <c r="AK239" s="230"/>
      <c r="AL239" s="230"/>
      <c r="AM239" s="230"/>
      <c r="AN239" s="230"/>
      <c r="AO239" s="230"/>
      <c r="AP239" s="230"/>
      <c r="AQ239" s="230"/>
      <c r="AR239" s="230"/>
      <c r="AS239" s="230"/>
      <c r="AT239" s="230"/>
      <c r="AU239" s="230"/>
      <c r="AV239" s="230"/>
      <c r="AW239" s="230"/>
      <c r="AX239" s="230"/>
      <c r="AY239" s="230"/>
      <c r="AZ239" s="230"/>
      <c r="BA239" s="230"/>
      <c r="BB239" s="230"/>
      <c r="BC239" s="230"/>
      <c r="BD239" s="230"/>
      <c r="BE239" s="230"/>
      <c r="BF239" s="230"/>
      <c r="BG239" s="230"/>
      <c r="BH239" s="230"/>
    </row>
    <row r="240" spans="1:60" ht="14.25" customHeight="1">
      <c r="A240" s="230"/>
      <c r="J240" s="230"/>
      <c r="K240" s="230"/>
      <c r="L240" s="230"/>
      <c r="M240" s="230"/>
      <c r="N240" s="230"/>
      <c r="O240" s="230"/>
      <c r="P240" s="230"/>
      <c r="Q240" s="230"/>
      <c r="R240" s="230"/>
      <c r="S240" s="230"/>
      <c r="T240" s="230"/>
      <c r="U240" s="230"/>
      <c r="V240" s="230"/>
      <c r="W240" s="230"/>
      <c r="X240" s="230"/>
      <c r="Y240" s="230"/>
      <c r="Z240" s="230"/>
      <c r="AA240" s="230"/>
      <c r="AB240" s="230"/>
      <c r="AC240" s="230"/>
      <c r="AD240" s="230"/>
      <c r="AE240" s="230"/>
      <c r="AF240" s="230"/>
      <c r="AG240" s="230"/>
      <c r="AH240" s="230"/>
      <c r="AI240" s="230"/>
      <c r="AJ240" s="230"/>
      <c r="AK240" s="230"/>
      <c r="AL240" s="230"/>
      <c r="AM240" s="230"/>
      <c r="AN240" s="230"/>
      <c r="AO240" s="230"/>
      <c r="AP240" s="230"/>
      <c r="AQ240" s="230"/>
      <c r="AR240" s="230"/>
      <c r="AS240" s="230"/>
      <c r="AT240" s="230"/>
      <c r="AU240" s="230"/>
      <c r="AV240" s="230"/>
      <c r="AW240" s="230"/>
      <c r="AX240" s="230"/>
      <c r="AY240" s="230"/>
      <c r="AZ240" s="230"/>
      <c r="BA240" s="230"/>
      <c r="BB240" s="230"/>
      <c r="BC240" s="230"/>
      <c r="BD240" s="230"/>
      <c r="BE240" s="230"/>
      <c r="BF240" s="230"/>
      <c r="BG240" s="230"/>
      <c r="BH240" s="230"/>
    </row>
    <row r="241" spans="1:60" ht="14.25" customHeight="1">
      <c r="A241" s="230"/>
      <c r="J241" s="230"/>
      <c r="K241" s="230"/>
      <c r="L241" s="230"/>
      <c r="M241" s="230"/>
      <c r="N241" s="230"/>
      <c r="O241" s="230"/>
      <c r="P241" s="230"/>
      <c r="Q241" s="230"/>
      <c r="R241" s="230"/>
      <c r="S241" s="230"/>
      <c r="T241" s="230"/>
      <c r="U241" s="230"/>
      <c r="V241" s="230"/>
      <c r="W241" s="230"/>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c r="AS241" s="230"/>
      <c r="AT241" s="230"/>
      <c r="AU241" s="230"/>
      <c r="AV241" s="230"/>
      <c r="AW241" s="230"/>
      <c r="AX241" s="230"/>
      <c r="AY241" s="230"/>
      <c r="AZ241" s="230"/>
      <c r="BA241" s="230"/>
      <c r="BB241" s="230"/>
      <c r="BC241" s="230"/>
      <c r="BD241" s="230"/>
      <c r="BE241" s="230"/>
      <c r="BF241" s="230"/>
      <c r="BG241" s="230"/>
      <c r="BH241" s="230"/>
    </row>
    <row r="242" spans="1:60" ht="14.25" customHeight="1">
      <c r="A242" s="230"/>
      <c r="J242" s="230"/>
      <c r="K242" s="230"/>
      <c r="L242" s="230"/>
      <c r="M242" s="230"/>
      <c r="N242" s="230"/>
      <c r="O242" s="230"/>
      <c r="P242" s="230"/>
      <c r="Q242" s="230"/>
      <c r="R242" s="230"/>
      <c r="S242" s="230"/>
      <c r="T242" s="230"/>
      <c r="U242" s="230"/>
      <c r="V242" s="230"/>
      <c r="W242" s="230"/>
      <c r="X242" s="230"/>
      <c r="Y242" s="230"/>
      <c r="Z242" s="230"/>
      <c r="AA242" s="230"/>
      <c r="AB242" s="230"/>
      <c r="AC242" s="230"/>
      <c r="AD242" s="230"/>
      <c r="AE242" s="230"/>
      <c r="AF242" s="230"/>
      <c r="AG242" s="230"/>
      <c r="AH242" s="230"/>
      <c r="AI242" s="230"/>
      <c r="AJ242" s="230"/>
      <c r="AK242" s="230"/>
      <c r="AL242" s="230"/>
      <c r="AM242" s="230"/>
      <c r="AN242" s="230"/>
      <c r="AO242" s="230"/>
      <c r="AP242" s="230"/>
      <c r="AQ242" s="230"/>
      <c r="AR242" s="230"/>
      <c r="AS242" s="230"/>
      <c r="AT242" s="230"/>
      <c r="AU242" s="230"/>
      <c r="AV242" s="230"/>
      <c r="AW242" s="230"/>
      <c r="AX242" s="230"/>
      <c r="AY242" s="230"/>
      <c r="AZ242" s="230"/>
      <c r="BA242" s="230"/>
      <c r="BB242" s="230"/>
      <c r="BC242" s="230"/>
      <c r="BD242" s="230"/>
      <c r="BE242" s="230"/>
      <c r="BF242" s="230"/>
      <c r="BG242" s="230"/>
      <c r="BH242" s="230"/>
    </row>
    <row r="243" spans="1:60" ht="14.25" customHeight="1">
      <c r="A243" s="230"/>
      <c r="J243" s="230"/>
      <c r="K243" s="230"/>
      <c r="L243" s="230"/>
      <c r="M243" s="230"/>
      <c r="N243" s="230"/>
      <c r="O243" s="230"/>
      <c r="P243" s="230"/>
      <c r="Q243" s="230"/>
      <c r="R243" s="230"/>
      <c r="S243" s="230"/>
      <c r="T243" s="230"/>
      <c r="U243" s="230"/>
      <c r="V243" s="230"/>
      <c r="W243" s="230"/>
      <c r="X243" s="230"/>
      <c r="Y243" s="230"/>
      <c r="Z243" s="230"/>
      <c r="AA243" s="230"/>
      <c r="AB243" s="230"/>
      <c r="AC243" s="230"/>
      <c r="AD243" s="230"/>
      <c r="AE243" s="230"/>
      <c r="AF243" s="230"/>
      <c r="AG243" s="230"/>
      <c r="AH243" s="230"/>
      <c r="AI243" s="230"/>
      <c r="AJ243" s="230"/>
      <c r="AK243" s="230"/>
      <c r="AL243" s="230"/>
      <c r="AM243" s="230"/>
      <c r="AN243" s="230"/>
      <c r="AO243" s="230"/>
      <c r="AP243" s="230"/>
      <c r="AQ243" s="230"/>
      <c r="AR243" s="230"/>
      <c r="AS243" s="230"/>
      <c r="AT243" s="230"/>
      <c r="AU243" s="230"/>
      <c r="AV243" s="230"/>
      <c r="AW243" s="230"/>
      <c r="AX243" s="230"/>
      <c r="AY243" s="230"/>
      <c r="AZ243" s="230"/>
      <c r="BA243" s="230"/>
      <c r="BB243" s="230"/>
      <c r="BC243" s="230"/>
      <c r="BD243" s="230"/>
      <c r="BE243" s="230"/>
      <c r="BF243" s="230"/>
      <c r="BG243" s="230"/>
      <c r="BH243" s="230"/>
    </row>
    <row r="244" spans="1:60" ht="14.25" customHeight="1">
      <c r="A244" s="230"/>
      <c r="J244" s="230"/>
      <c r="K244" s="230"/>
      <c r="L244" s="230"/>
      <c r="M244" s="230"/>
      <c r="N244" s="230"/>
      <c r="O244" s="230"/>
      <c r="P244" s="230"/>
      <c r="Q244" s="230"/>
      <c r="R244" s="230"/>
      <c r="S244" s="230"/>
      <c r="T244" s="230"/>
      <c r="U244" s="230"/>
      <c r="V244" s="230"/>
      <c r="W244" s="230"/>
      <c r="X244" s="230"/>
      <c r="Y244" s="230"/>
      <c r="Z244" s="230"/>
      <c r="AA244" s="230"/>
      <c r="AB244" s="230"/>
      <c r="AC244" s="230"/>
      <c r="AD244" s="230"/>
      <c r="AE244" s="230"/>
      <c r="AF244" s="230"/>
      <c r="AG244" s="230"/>
      <c r="AH244" s="230"/>
      <c r="AI244" s="230"/>
      <c r="AJ244" s="230"/>
      <c r="AK244" s="230"/>
      <c r="AL244" s="230"/>
      <c r="AM244" s="230"/>
      <c r="AN244" s="230"/>
      <c r="AO244" s="230"/>
      <c r="AP244" s="230"/>
      <c r="AQ244" s="230"/>
      <c r="AR244" s="230"/>
      <c r="AS244" s="230"/>
      <c r="AT244" s="230"/>
      <c r="AU244" s="230"/>
      <c r="AV244" s="230"/>
      <c r="AW244" s="230"/>
      <c r="AX244" s="230"/>
      <c r="AY244" s="230"/>
      <c r="AZ244" s="230"/>
      <c r="BA244" s="230"/>
      <c r="BB244" s="230"/>
      <c r="BC244" s="230"/>
      <c r="BD244" s="230"/>
      <c r="BE244" s="230"/>
      <c r="BF244" s="230"/>
      <c r="BG244" s="230"/>
      <c r="BH244" s="230"/>
    </row>
    <row r="245" spans="1:60" ht="14.25" customHeight="1">
      <c r="A245" s="230"/>
    </row>
    <row r="246" spans="1:60" ht="14.25" customHeight="1">
      <c r="A246" s="230"/>
    </row>
    <row r="247" spans="1:60" ht="14.25" customHeight="1">
      <c r="A247" s="230"/>
    </row>
    <row r="248" spans="1:60" ht="14.25" customHeight="1">
      <c r="A248" s="230"/>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625" defaultRowHeight="15" customHeight="1"/>
  <sheetData>
    <row r="1" spans="1:26" ht="33" customHeight="1">
      <c r="A1" s="510" t="s">
        <v>205</v>
      </c>
      <c r="B1" s="380"/>
      <c r="C1" s="380"/>
      <c r="D1" s="380"/>
      <c r="E1" s="380"/>
      <c r="F1" s="380"/>
      <c r="G1" s="380"/>
      <c r="H1" s="380"/>
      <c r="I1" s="380"/>
      <c r="J1" s="380"/>
      <c r="K1" s="380"/>
      <c r="L1" s="380"/>
      <c r="M1" s="380"/>
      <c r="N1" s="380"/>
      <c r="O1" s="381"/>
      <c r="P1" s="2"/>
      <c r="Q1" s="2"/>
      <c r="R1" s="2"/>
      <c r="S1" s="2"/>
      <c r="T1" s="2"/>
      <c r="U1" s="2"/>
      <c r="V1" s="2"/>
      <c r="W1" s="2"/>
      <c r="X1" s="2"/>
      <c r="Y1" s="2"/>
      <c r="Z1" s="2"/>
    </row>
    <row r="2" spans="1:26">
      <c r="A2" s="490" t="s">
        <v>206</v>
      </c>
      <c r="B2" s="364"/>
      <c r="C2" s="364"/>
      <c r="D2" s="364"/>
      <c r="E2" s="364"/>
      <c r="F2" s="364"/>
      <c r="G2" s="364"/>
      <c r="H2" s="364"/>
      <c r="I2" s="364"/>
      <c r="J2" s="364"/>
      <c r="K2" s="364"/>
      <c r="L2" s="364"/>
      <c r="M2" s="364"/>
      <c r="N2" s="364"/>
      <c r="O2" s="364"/>
      <c r="P2" s="2"/>
      <c r="Q2" s="2"/>
      <c r="R2" s="2"/>
      <c r="S2" s="2"/>
      <c r="T2" s="2"/>
      <c r="U2" s="2"/>
      <c r="V2" s="2"/>
      <c r="W2" s="2"/>
      <c r="X2" s="2"/>
      <c r="Y2" s="2"/>
      <c r="Z2" s="2"/>
    </row>
    <row r="3" spans="1:26">
      <c r="A3" s="273"/>
      <c r="B3" s="273"/>
      <c r="C3" s="273"/>
      <c r="D3" s="273"/>
      <c r="E3" s="273"/>
      <c r="F3" s="273"/>
      <c r="G3" s="273"/>
      <c r="H3" s="273"/>
      <c r="I3" s="273"/>
      <c r="J3" s="273"/>
      <c r="K3" s="273"/>
      <c r="L3" s="273"/>
      <c r="M3" s="273"/>
      <c r="N3" s="273"/>
      <c r="O3" s="273"/>
      <c r="P3" s="2"/>
      <c r="Q3" s="2"/>
      <c r="R3" s="2"/>
      <c r="S3" s="2"/>
      <c r="T3" s="2"/>
      <c r="U3" s="2"/>
      <c r="V3" s="2"/>
      <c r="W3" s="2"/>
      <c r="X3" s="2"/>
      <c r="Y3" s="2"/>
      <c r="Z3" s="2"/>
    </row>
    <row r="4" spans="1:26">
      <c r="A4" s="274" t="s">
        <v>207</v>
      </c>
      <c r="B4" s="511" t="s">
        <v>208</v>
      </c>
      <c r="C4" s="371"/>
      <c r="D4" s="511" t="s">
        <v>209</v>
      </c>
      <c r="E4" s="370"/>
      <c r="F4" s="370"/>
      <c r="G4" s="370"/>
      <c r="H4" s="370"/>
      <c r="I4" s="371"/>
      <c r="J4" s="511" t="s">
        <v>210</v>
      </c>
      <c r="K4" s="370"/>
      <c r="L4" s="370"/>
      <c r="M4" s="370"/>
      <c r="N4" s="370"/>
      <c r="O4" s="371"/>
      <c r="P4" s="2"/>
      <c r="Q4" s="2"/>
      <c r="R4" s="2"/>
      <c r="S4" s="2"/>
      <c r="T4" s="2"/>
      <c r="U4" s="2"/>
      <c r="V4" s="2"/>
      <c r="W4" s="2"/>
      <c r="X4" s="2"/>
      <c r="Y4" s="2"/>
      <c r="Z4" s="2"/>
    </row>
    <row r="5" spans="1:26" ht="15" customHeight="1">
      <c r="A5" s="275">
        <v>5</v>
      </c>
      <c r="B5" s="513" t="s">
        <v>211</v>
      </c>
      <c r="C5" s="371"/>
      <c r="D5" s="512" t="s">
        <v>212</v>
      </c>
      <c r="E5" s="370"/>
      <c r="F5" s="370"/>
      <c r="G5" s="370"/>
      <c r="H5" s="370"/>
      <c r="I5" s="371"/>
      <c r="J5" s="513" t="s">
        <v>213</v>
      </c>
      <c r="K5" s="370"/>
      <c r="L5" s="370"/>
      <c r="M5" s="370"/>
      <c r="N5" s="370"/>
      <c r="O5" s="371"/>
      <c r="P5" s="2"/>
      <c r="Q5" s="2"/>
      <c r="R5" s="2"/>
      <c r="S5" s="2"/>
      <c r="T5" s="2"/>
      <c r="U5" s="2"/>
      <c r="V5" s="2"/>
      <c r="W5" s="2"/>
      <c r="X5" s="2"/>
      <c r="Y5" s="2"/>
      <c r="Z5" s="2"/>
    </row>
    <row r="6" spans="1:26" ht="15" customHeight="1">
      <c r="A6" s="275">
        <v>4</v>
      </c>
      <c r="B6" s="513" t="s">
        <v>214</v>
      </c>
      <c r="C6" s="371"/>
      <c r="D6" s="512" t="s">
        <v>215</v>
      </c>
      <c r="E6" s="370"/>
      <c r="F6" s="370"/>
      <c r="G6" s="370"/>
      <c r="H6" s="370"/>
      <c r="I6" s="371"/>
      <c r="J6" s="513" t="s">
        <v>216</v>
      </c>
      <c r="K6" s="370"/>
      <c r="L6" s="370"/>
      <c r="M6" s="370"/>
      <c r="N6" s="370"/>
      <c r="O6" s="371"/>
      <c r="P6" s="2"/>
      <c r="Q6" s="2"/>
      <c r="R6" s="2"/>
      <c r="S6" s="2"/>
      <c r="T6" s="2"/>
      <c r="U6" s="2"/>
      <c r="V6" s="2"/>
      <c r="W6" s="2"/>
      <c r="X6" s="2"/>
      <c r="Y6" s="2"/>
      <c r="Z6" s="2"/>
    </row>
    <row r="7" spans="1:26" ht="15" customHeight="1">
      <c r="A7" s="275">
        <v>3</v>
      </c>
      <c r="B7" s="513" t="s">
        <v>217</v>
      </c>
      <c r="C7" s="371"/>
      <c r="D7" s="512" t="s">
        <v>218</v>
      </c>
      <c r="E7" s="370"/>
      <c r="F7" s="370"/>
      <c r="G7" s="370"/>
      <c r="H7" s="370"/>
      <c r="I7" s="371"/>
      <c r="J7" s="513" t="s">
        <v>219</v>
      </c>
      <c r="K7" s="370"/>
      <c r="L7" s="370"/>
      <c r="M7" s="370"/>
      <c r="N7" s="370"/>
      <c r="O7" s="371"/>
      <c r="P7" s="2"/>
      <c r="Q7" s="2"/>
      <c r="R7" s="2"/>
      <c r="S7" s="2"/>
      <c r="T7" s="2"/>
      <c r="U7" s="2"/>
      <c r="V7" s="2"/>
      <c r="W7" s="2"/>
      <c r="X7" s="2"/>
      <c r="Y7" s="2"/>
      <c r="Z7" s="2"/>
    </row>
    <row r="8" spans="1:26" ht="15" customHeight="1">
      <c r="A8" s="275">
        <v>2</v>
      </c>
      <c r="B8" s="513" t="s">
        <v>220</v>
      </c>
      <c r="C8" s="371"/>
      <c r="D8" s="512" t="s">
        <v>221</v>
      </c>
      <c r="E8" s="370"/>
      <c r="F8" s="370"/>
      <c r="G8" s="370"/>
      <c r="H8" s="370"/>
      <c r="I8" s="371"/>
      <c r="J8" s="513" t="s">
        <v>222</v>
      </c>
      <c r="K8" s="370"/>
      <c r="L8" s="370"/>
      <c r="M8" s="370"/>
      <c r="N8" s="370"/>
      <c r="O8" s="371"/>
      <c r="P8" s="2"/>
      <c r="Q8" s="2"/>
      <c r="R8" s="2"/>
      <c r="S8" s="2"/>
      <c r="T8" s="2"/>
      <c r="U8" s="2"/>
      <c r="V8" s="2"/>
      <c r="W8" s="2"/>
      <c r="X8" s="2"/>
      <c r="Y8" s="2"/>
      <c r="Z8" s="2"/>
    </row>
    <row r="9" spans="1:26" ht="15" customHeight="1">
      <c r="A9" s="275">
        <v>1</v>
      </c>
      <c r="B9" s="513" t="s">
        <v>223</v>
      </c>
      <c r="C9" s="371"/>
      <c r="D9" s="512" t="s">
        <v>224</v>
      </c>
      <c r="E9" s="370"/>
      <c r="F9" s="370"/>
      <c r="G9" s="370"/>
      <c r="H9" s="370"/>
      <c r="I9" s="371"/>
      <c r="J9" s="513" t="s">
        <v>225</v>
      </c>
      <c r="K9" s="370"/>
      <c r="L9" s="370"/>
      <c r="M9" s="370"/>
      <c r="N9" s="370"/>
      <c r="O9" s="371"/>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c r="A11" s="490" t="s">
        <v>226</v>
      </c>
      <c r="B11" s="364"/>
      <c r="C11" s="364"/>
      <c r="D11" s="364"/>
      <c r="E11" s="364"/>
      <c r="F11" s="364"/>
      <c r="G11" s="364"/>
      <c r="H11" s="364"/>
      <c r="I11" s="364"/>
      <c r="J11" s="364"/>
      <c r="K11" s="364"/>
      <c r="L11" s="364"/>
      <c r="M11" s="364"/>
      <c r="N11" s="364"/>
      <c r="O11" s="364"/>
      <c r="P11" s="2"/>
      <c r="Q11" s="2"/>
      <c r="R11" s="2"/>
      <c r="S11" s="2"/>
      <c r="T11" s="2"/>
      <c r="U11" s="2"/>
      <c r="V11" s="2"/>
      <c r="W11" s="2"/>
      <c r="X11" s="2"/>
      <c r="Y11" s="2"/>
      <c r="Z11" s="2"/>
    </row>
    <row r="12" spans="1:26">
      <c r="A12" s="273"/>
      <c r="B12" s="273"/>
      <c r="C12" s="273"/>
      <c r="D12" s="273"/>
      <c r="E12" s="273"/>
      <c r="F12" s="273"/>
      <c r="G12" s="273"/>
      <c r="H12" s="273"/>
      <c r="I12" s="273"/>
      <c r="J12" s="273"/>
      <c r="K12" s="273"/>
      <c r="L12" s="273"/>
      <c r="M12" s="273"/>
      <c r="N12" s="273"/>
      <c r="O12" s="273"/>
      <c r="P12" s="2"/>
      <c r="Q12" s="2"/>
      <c r="R12" s="2"/>
      <c r="S12" s="2"/>
      <c r="T12" s="2"/>
      <c r="U12" s="2"/>
      <c r="V12" s="2"/>
      <c r="W12" s="2"/>
      <c r="X12" s="2"/>
      <c r="Y12" s="2"/>
      <c r="Z12" s="2"/>
    </row>
    <row r="13" spans="1:26">
      <c r="A13" s="276" t="s">
        <v>207</v>
      </c>
      <c r="B13" s="511" t="s">
        <v>227</v>
      </c>
      <c r="C13" s="371"/>
      <c r="D13" s="511" t="s">
        <v>228</v>
      </c>
      <c r="E13" s="370"/>
      <c r="F13" s="370"/>
      <c r="G13" s="370"/>
      <c r="H13" s="370"/>
      <c r="I13" s="371"/>
      <c r="J13" s="511" t="s">
        <v>229</v>
      </c>
      <c r="K13" s="370"/>
      <c r="L13" s="370"/>
      <c r="M13" s="370"/>
      <c r="N13" s="370"/>
      <c r="O13" s="371"/>
      <c r="P13" s="2"/>
      <c r="Q13" s="2"/>
      <c r="R13" s="2"/>
      <c r="S13" s="2"/>
      <c r="T13" s="2"/>
      <c r="U13" s="2"/>
      <c r="V13" s="2"/>
      <c r="W13" s="2"/>
      <c r="X13" s="2"/>
      <c r="Y13" s="2"/>
      <c r="Z13" s="2"/>
    </row>
    <row r="14" spans="1:26" ht="15.75">
      <c r="A14" s="277">
        <v>5</v>
      </c>
      <c r="B14" s="489" t="s">
        <v>230</v>
      </c>
      <c r="C14" s="371"/>
      <c r="D14" s="488" t="s">
        <v>231</v>
      </c>
      <c r="E14" s="370"/>
      <c r="F14" s="370"/>
      <c r="G14" s="370"/>
      <c r="H14" s="370"/>
      <c r="I14" s="371"/>
      <c r="J14" s="489" t="s">
        <v>232</v>
      </c>
      <c r="K14" s="370"/>
      <c r="L14" s="370"/>
      <c r="M14" s="370"/>
      <c r="N14" s="370"/>
      <c r="O14" s="371"/>
      <c r="P14" s="2"/>
      <c r="Q14" s="2"/>
      <c r="R14" s="2"/>
      <c r="S14" s="2"/>
      <c r="T14" s="2"/>
      <c r="U14" s="2"/>
      <c r="V14" s="2"/>
      <c r="W14" s="2"/>
      <c r="X14" s="2"/>
      <c r="Y14" s="2"/>
      <c r="Z14" s="2"/>
    </row>
    <row r="15" spans="1:26" ht="15.75">
      <c r="A15" s="277">
        <v>4</v>
      </c>
      <c r="B15" s="489" t="s">
        <v>233</v>
      </c>
      <c r="C15" s="371"/>
      <c r="D15" s="488" t="s">
        <v>234</v>
      </c>
      <c r="E15" s="370"/>
      <c r="F15" s="370"/>
      <c r="G15" s="370"/>
      <c r="H15" s="370"/>
      <c r="I15" s="371"/>
      <c r="J15" s="489" t="s">
        <v>232</v>
      </c>
      <c r="K15" s="370"/>
      <c r="L15" s="370"/>
      <c r="M15" s="370"/>
      <c r="N15" s="370"/>
      <c r="O15" s="371"/>
      <c r="P15" s="2"/>
      <c r="Q15" s="2"/>
      <c r="R15" s="2"/>
      <c r="S15" s="2"/>
      <c r="T15" s="2"/>
      <c r="U15" s="2"/>
      <c r="V15" s="2"/>
      <c r="W15" s="2"/>
      <c r="X15" s="2"/>
      <c r="Y15" s="2"/>
      <c r="Z15" s="2"/>
    </row>
    <row r="16" spans="1:26" ht="15.75">
      <c r="A16" s="277">
        <v>3</v>
      </c>
      <c r="B16" s="489" t="s">
        <v>235</v>
      </c>
      <c r="C16" s="371"/>
      <c r="D16" s="488" t="s">
        <v>236</v>
      </c>
      <c r="E16" s="370"/>
      <c r="F16" s="370"/>
      <c r="G16" s="370"/>
      <c r="H16" s="370"/>
      <c r="I16" s="371"/>
      <c r="J16" s="489" t="s">
        <v>232</v>
      </c>
      <c r="K16" s="370"/>
      <c r="L16" s="370"/>
      <c r="M16" s="370"/>
      <c r="N16" s="370"/>
      <c r="O16" s="371"/>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490" t="s">
        <v>237</v>
      </c>
      <c r="B18" s="364"/>
      <c r="C18" s="364"/>
      <c r="D18" s="364"/>
      <c r="E18" s="364"/>
      <c r="F18" s="364"/>
      <c r="G18" s="364"/>
      <c r="H18" s="364"/>
      <c r="I18" s="364"/>
      <c r="J18" s="364"/>
      <c r="K18" s="364"/>
      <c r="L18" s="364"/>
      <c r="M18" s="364"/>
      <c r="N18" s="364"/>
      <c r="O18" s="364"/>
      <c r="P18" s="364"/>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73"/>
      <c r="B50" s="273"/>
      <c r="C50" s="273"/>
      <c r="D50" s="273"/>
      <c r="E50" s="273"/>
      <c r="F50" s="273"/>
      <c r="G50" s="273"/>
      <c r="H50" s="273"/>
      <c r="I50" s="273"/>
      <c r="J50" s="273"/>
      <c r="K50" s="273"/>
      <c r="L50" s="273"/>
      <c r="M50" s="273"/>
      <c r="N50" s="273"/>
      <c r="O50" s="273"/>
      <c r="P50" s="273"/>
      <c r="Q50" s="273"/>
      <c r="R50" s="273"/>
      <c r="S50" s="273"/>
      <c r="T50" s="273"/>
      <c r="U50" s="273"/>
      <c r="V50" s="273"/>
      <c r="W50" s="273"/>
      <c r="X50" s="2"/>
      <c r="Y50" s="2"/>
      <c r="Z50" s="2"/>
    </row>
    <row r="51" spans="1:26" ht="15.75" customHeight="1">
      <c r="A51" s="491" t="s">
        <v>238</v>
      </c>
      <c r="B51" s="494" t="s">
        <v>239</v>
      </c>
      <c r="C51" s="361"/>
      <c r="D51" s="361"/>
      <c r="E51" s="361"/>
      <c r="F51" s="361"/>
      <c r="G51" s="361"/>
      <c r="H51" s="361"/>
      <c r="I51" s="361"/>
      <c r="J51" s="361"/>
      <c r="K51" s="362"/>
      <c r="L51" s="495" t="s">
        <v>240</v>
      </c>
      <c r="M51" s="371"/>
      <c r="N51" s="495" t="s">
        <v>241</v>
      </c>
      <c r="O51" s="371"/>
      <c r="P51" s="495" t="s">
        <v>242</v>
      </c>
      <c r="Q51" s="371"/>
      <c r="R51" s="495" t="s">
        <v>243</v>
      </c>
      <c r="S51" s="371"/>
      <c r="T51" s="495" t="s">
        <v>244</v>
      </c>
      <c r="U51" s="371"/>
      <c r="V51" s="495" t="s">
        <v>245</v>
      </c>
      <c r="W51" s="371"/>
      <c r="X51" s="2"/>
      <c r="Y51" s="2"/>
      <c r="Z51" s="2"/>
    </row>
    <row r="52" spans="1:26" ht="15.75" customHeight="1">
      <c r="A52" s="492"/>
      <c r="B52" s="363"/>
      <c r="C52" s="364"/>
      <c r="D52" s="364"/>
      <c r="E52" s="364"/>
      <c r="F52" s="364"/>
      <c r="G52" s="364"/>
      <c r="H52" s="364"/>
      <c r="I52" s="364"/>
      <c r="J52" s="364"/>
      <c r="K52" s="365"/>
      <c r="L52" s="514" t="s">
        <v>246</v>
      </c>
      <c r="M52" s="371"/>
      <c r="N52" s="514" t="s">
        <v>246</v>
      </c>
      <c r="O52" s="371"/>
      <c r="P52" s="514" t="s">
        <v>246</v>
      </c>
      <c r="Q52" s="371"/>
      <c r="R52" s="514" t="s">
        <v>246</v>
      </c>
      <c r="S52" s="371"/>
      <c r="T52" s="514" t="s">
        <v>246</v>
      </c>
      <c r="U52" s="371"/>
      <c r="V52" s="514" t="s">
        <v>246</v>
      </c>
      <c r="W52" s="371"/>
      <c r="X52" s="2"/>
      <c r="Y52" s="2"/>
      <c r="Z52" s="2"/>
    </row>
    <row r="53" spans="1:26" ht="15.75" customHeight="1">
      <c r="A53" s="493"/>
      <c r="B53" s="366"/>
      <c r="C53" s="367"/>
      <c r="D53" s="367"/>
      <c r="E53" s="367"/>
      <c r="F53" s="367"/>
      <c r="G53" s="367"/>
      <c r="H53" s="367"/>
      <c r="I53" s="367"/>
      <c r="J53" s="367"/>
      <c r="K53" s="368"/>
      <c r="L53" s="278" t="s">
        <v>247</v>
      </c>
      <c r="M53" s="278" t="s">
        <v>248</v>
      </c>
      <c r="N53" s="278" t="s">
        <v>247</v>
      </c>
      <c r="O53" s="278" t="s">
        <v>248</v>
      </c>
      <c r="P53" s="278" t="s">
        <v>247</v>
      </c>
      <c r="Q53" s="278" t="s">
        <v>248</v>
      </c>
      <c r="R53" s="278" t="s">
        <v>247</v>
      </c>
      <c r="S53" s="278" t="s">
        <v>248</v>
      </c>
      <c r="T53" s="278" t="s">
        <v>247</v>
      </c>
      <c r="U53" s="278" t="s">
        <v>248</v>
      </c>
      <c r="V53" s="278" t="s">
        <v>247</v>
      </c>
      <c r="W53" s="278" t="s">
        <v>248</v>
      </c>
      <c r="X53" s="2"/>
      <c r="Y53" s="2"/>
      <c r="Z53" s="2"/>
    </row>
    <row r="54" spans="1:26" ht="15.75" customHeight="1">
      <c r="A54" s="278">
        <v>1</v>
      </c>
      <c r="B54" s="496" t="s">
        <v>249</v>
      </c>
      <c r="C54" s="370"/>
      <c r="D54" s="370"/>
      <c r="E54" s="370"/>
      <c r="F54" s="370"/>
      <c r="G54" s="370"/>
      <c r="H54" s="370"/>
      <c r="I54" s="370"/>
      <c r="J54" s="370"/>
      <c r="K54" s="371"/>
      <c r="L54" s="273"/>
      <c r="M54" s="273"/>
      <c r="N54" s="273"/>
      <c r="O54" s="273"/>
      <c r="P54" s="273"/>
      <c r="Q54" s="273"/>
      <c r="R54" s="273"/>
      <c r="S54" s="273"/>
      <c r="T54" s="273"/>
      <c r="U54" s="273"/>
      <c r="V54" s="273"/>
      <c r="W54" s="273"/>
      <c r="X54" s="272"/>
      <c r="Y54" s="272"/>
      <c r="Z54" s="272"/>
    </row>
    <row r="55" spans="1:26" ht="15.75" customHeight="1">
      <c r="A55" s="278">
        <v>2</v>
      </c>
      <c r="B55" s="496" t="s">
        <v>250</v>
      </c>
      <c r="C55" s="370"/>
      <c r="D55" s="370"/>
      <c r="E55" s="370"/>
      <c r="F55" s="370"/>
      <c r="G55" s="370"/>
      <c r="H55" s="370"/>
      <c r="I55" s="370"/>
      <c r="J55" s="370"/>
      <c r="K55" s="371"/>
      <c r="L55" s="273"/>
      <c r="M55" s="273"/>
      <c r="N55" s="273"/>
      <c r="O55" s="273"/>
      <c r="P55" s="273"/>
      <c r="Q55" s="273"/>
      <c r="R55" s="273"/>
      <c r="S55" s="273"/>
      <c r="T55" s="273"/>
      <c r="U55" s="273"/>
      <c r="V55" s="273"/>
      <c r="W55" s="273"/>
      <c r="X55" s="272"/>
      <c r="Y55" s="272"/>
      <c r="Z55" s="272"/>
    </row>
    <row r="56" spans="1:26" ht="15.75" customHeight="1">
      <c r="A56" s="278">
        <v>3</v>
      </c>
      <c r="B56" s="496" t="s">
        <v>251</v>
      </c>
      <c r="C56" s="370"/>
      <c r="D56" s="370"/>
      <c r="E56" s="370"/>
      <c r="F56" s="370"/>
      <c r="G56" s="370"/>
      <c r="H56" s="370"/>
      <c r="I56" s="370"/>
      <c r="J56" s="370"/>
      <c r="K56" s="371"/>
      <c r="L56" s="273"/>
      <c r="M56" s="273"/>
      <c r="N56" s="273"/>
      <c r="O56" s="273"/>
      <c r="P56" s="273"/>
      <c r="Q56" s="273"/>
      <c r="R56" s="273"/>
      <c r="S56" s="273"/>
      <c r="T56" s="273"/>
      <c r="U56" s="273"/>
      <c r="V56" s="273"/>
      <c r="W56" s="273"/>
      <c r="X56" s="272"/>
      <c r="Y56" s="272"/>
      <c r="Z56" s="272"/>
    </row>
    <row r="57" spans="1:26" ht="15.75" customHeight="1">
      <c r="A57" s="278">
        <v>4</v>
      </c>
      <c r="B57" s="496" t="s">
        <v>252</v>
      </c>
      <c r="C57" s="370"/>
      <c r="D57" s="370"/>
      <c r="E57" s="370"/>
      <c r="F57" s="370"/>
      <c r="G57" s="370"/>
      <c r="H57" s="370"/>
      <c r="I57" s="370"/>
      <c r="J57" s="370"/>
      <c r="K57" s="371"/>
      <c r="L57" s="273"/>
      <c r="M57" s="273"/>
      <c r="N57" s="273"/>
      <c r="O57" s="273"/>
      <c r="P57" s="273"/>
      <c r="Q57" s="273"/>
      <c r="R57" s="273"/>
      <c r="S57" s="273"/>
      <c r="T57" s="273"/>
      <c r="U57" s="273"/>
      <c r="V57" s="273"/>
      <c r="W57" s="273"/>
      <c r="X57" s="272"/>
      <c r="Y57" s="272"/>
      <c r="Z57" s="272"/>
    </row>
    <row r="58" spans="1:26" ht="15.75" customHeight="1">
      <c r="A58" s="278">
        <v>5</v>
      </c>
      <c r="B58" s="496" t="s">
        <v>253</v>
      </c>
      <c r="C58" s="370"/>
      <c r="D58" s="370"/>
      <c r="E58" s="370"/>
      <c r="F58" s="370"/>
      <c r="G58" s="370"/>
      <c r="H58" s="370"/>
      <c r="I58" s="370"/>
      <c r="J58" s="370"/>
      <c r="K58" s="371"/>
      <c r="L58" s="273"/>
      <c r="M58" s="273"/>
      <c r="N58" s="273"/>
      <c r="O58" s="273"/>
      <c r="P58" s="273"/>
      <c r="Q58" s="273"/>
      <c r="R58" s="273"/>
      <c r="S58" s="273"/>
      <c r="T58" s="273"/>
      <c r="U58" s="273"/>
      <c r="V58" s="273"/>
      <c r="W58" s="273"/>
      <c r="X58" s="272"/>
      <c r="Y58" s="272"/>
      <c r="Z58" s="272"/>
    </row>
    <row r="59" spans="1:26" ht="15.75" customHeight="1">
      <c r="A59" s="278">
        <v>6</v>
      </c>
      <c r="B59" s="496" t="s">
        <v>254</v>
      </c>
      <c r="C59" s="370"/>
      <c r="D59" s="370"/>
      <c r="E59" s="370"/>
      <c r="F59" s="370"/>
      <c r="G59" s="370"/>
      <c r="H59" s="370"/>
      <c r="I59" s="370"/>
      <c r="J59" s="370"/>
      <c r="K59" s="371"/>
      <c r="L59" s="273"/>
      <c r="M59" s="273"/>
      <c r="N59" s="273"/>
      <c r="O59" s="273"/>
      <c r="P59" s="273"/>
      <c r="Q59" s="273"/>
      <c r="R59" s="273"/>
      <c r="S59" s="273"/>
      <c r="T59" s="273"/>
      <c r="U59" s="273"/>
      <c r="V59" s="273"/>
      <c r="W59" s="273"/>
      <c r="X59" s="272"/>
      <c r="Y59" s="272"/>
      <c r="Z59" s="272"/>
    </row>
    <row r="60" spans="1:26" ht="15.75" customHeight="1">
      <c r="A60" s="278">
        <v>7</v>
      </c>
      <c r="B60" s="496" t="s">
        <v>255</v>
      </c>
      <c r="C60" s="370"/>
      <c r="D60" s="370"/>
      <c r="E60" s="370"/>
      <c r="F60" s="370"/>
      <c r="G60" s="370"/>
      <c r="H60" s="370"/>
      <c r="I60" s="370"/>
      <c r="J60" s="370"/>
      <c r="K60" s="371"/>
      <c r="L60" s="273"/>
      <c r="M60" s="273"/>
      <c r="N60" s="273"/>
      <c r="O60" s="273"/>
      <c r="P60" s="273"/>
      <c r="Q60" s="273"/>
      <c r="R60" s="273"/>
      <c r="S60" s="273"/>
      <c r="T60" s="273"/>
      <c r="U60" s="273"/>
      <c r="V60" s="273"/>
      <c r="W60" s="273"/>
      <c r="X60" s="272"/>
      <c r="Y60" s="272"/>
      <c r="Z60" s="272"/>
    </row>
    <row r="61" spans="1:26" ht="15.75" customHeight="1">
      <c r="A61" s="278">
        <v>8</v>
      </c>
      <c r="B61" s="496" t="s">
        <v>256</v>
      </c>
      <c r="C61" s="370"/>
      <c r="D61" s="370"/>
      <c r="E61" s="370"/>
      <c r="F61" s="370"/>
      <c r="G61" s="370"/>
      <c r="H61" s="370"/>
      <c r="I61" s="370"/>
      <c r="J61" s="370"/>
      <c r="K61" s="371"/>
      <c r="L61" s="273"/>
      <c r="M61" s="273"/>
      <c r="N61" s="273"/>
      <c r="O61" s="273"/>
      <c r="P61" s="273"/>
      <c r="Q61" s="273"/>
      <c r="R61" s="273"/>
      <c r="S61" s="273"/>
      <c r="T61" s="273"/>
      <c r="U61" s="273"/>
      <c r="V61" s="273"/>
      <c r="W61" s="273"/>
      <c r="X61" s="272"/>
      <c r="Y61" s="272"/>
      <c r="Z61" s="272"/>
    </row>
    <row r="62" spans="1:26" ht="15.75" customHeight="1">
      <c r="A62" s="278">
        <v>9</v>
      </c>
      <c r="B62" s="496" t="s">
        <v>257</v>
      </c>
      <c r="C62" s="370"/>
      <c r="D62" s="370"/>
      <c r="E62" s="370"/>
      <c r="F62" s="370"/>
      <c r="G62" s="370"/>
      <c r="H62" s="370"/>
      <c r="I62" s="370"/>
      <c r="J62" s="370"/>
      <c r="K62" s="371"/>
      <c r="L62" s="273"/>
      <c r="M62" s="273"/>
      <c r="N62" s="273"/>
      <c r="O62" s="273"/>
      <c r="P62" s="273"/>
      <c r="Q62" s="273"/>
      <c r="R62" s="273"/>
      <c r="S62" s="273"/>
      <c r="T62" s="273"/>
      <c r="U62" s="273"/>
      <c r="V62" s="273"/>
      <c r="W62" s="273"/>
      <c r="X62" s="272"/>
      <c r="Y62" s="272"/>
      <c r="Z62" s="272"/>
    </row>
    <row r="63" spans="1:26" ht="15.75" customHeight="1">
      <c r="A63" s="278">
        <v>10</v>
      </c>
      <c r="B63" s="496" t="s">
        <v>258</v>
      </c>
      <c r="C63" s="370"/>
      <c r="D63" s="370"/>
      <c r="E63" s="370"/>
      <c r="F63" s="370"/>
      <c r="G63" s="370"/>
      <c r="H63" s="370"/>
      <c r="I63" s="370"/>
      <c r="J63" s="370"/>
      <c r="K63" s="371"/>
      <c r="L63" s="273"/>
      <c r="M63" s="273"/>
      <c r="N63" s="273"/>
      <c r="O63" s="273"/>
      <c r="P63" s="273"/>
      <c r="Q63" s="273"/>
      <c r="R63" s="273"/>
      <c r="S63" s="273"/>
      <c r="T63" s="273"/>
      <c r="U63" s="273"/>
      <c r="V63" s="273"/>
      <c r="W63" s="273"/>
      <c r="X63" s="272"/>
      <c r="Y63" s="272"/>
      <c r="Z63" s="272"/>
    </row>
    <row r="64" spans="1:26" ht="15.75" customHeight="1">
      <c r="A64" s="278">
        <v>11</v>
      </c>
      <c r="B64" s="496" t="s">
        <v>259</v>
      </c>
      <c r="C64" s="370"/>
      <c r="D64" s="370"/>
      <c r="E64" s="370"/>
      <c r="F64" s="370"/>
      <c r="G64" s="370"/>
      <c r="H64" s="370"/>
      <c r="I64" s="370"/>
      <c r="J64" s="370"/>
      <c r="K64" s="371"/>
      <c r="L64" s="273"/>
      <c r="M64" s="273"/>
      <c r="N64" s="273"/>
      <c r="O64" s="273"/>
      <c r="P64" s="273"/>
      <c r="Q64" s="273"/>
      <c r="R64" s="273"/>
      <c r="S64" s="273"/>
      <c r="T64" s="273"/>
      <c r="U64" s="273"/>
      <c r="V64" s="273"/>
      <c r="W64" s="273"/>
      <c r="X64" s="272"/>
      <c r="Y64" s="272"/>
      <c r="Z64" s="272"/>
    </row>
    <row r="65" spans="1:26" ht="15.75" customHeight="1">
      <c r="A65" s="278">
        <v>12</v>
      </c>
      <c r="B65" s="496" t="s">
        <v>260</v>
      </c>
      <c r="C65" s="370"/>
      <c r="D65" s="370"/>
      <c r="E65" s="370"/>
      <c r="F65" s="370"/>
      <c r="G65" s="370"/>
      <c r="H65" s="370"/>
      <c r="I65" s="370"/>
      <c r="J65" s="370"/>
      <c r="K65" s="371"/>
      <c r="L65" s="273"/>
      <c r="M65" s="273"/>
      <c r="N65" s="273"/>
      <c r="O65" s="273"/>
      <c r="P65" s="273"/>
      <c r="Q65" s="273"/>
      <c r="R65" s="273"/>
      <c r="S65" s="273"/>
      <c r="T65" s="273"/>
      <c r="U65" s="273"/>
      <c r="V65" s="273"/>
      <c r="W65" s="273"/>
      <c r="X65" s="272"/>
      <c r="Y65" s="272"/>
      <c r="Z65" s="272"/>
    </row>
    <row r="66" spans="1:26" ht="15.75" customHeight="1">
      <c r="A66" s="278">
        <v>13</v>
      </c>
      <c r="B66" s="496" t="s">
        <v>261</v>
      </c>
      <c r="C66" s="370"/>
      <c r="D66" s="370"/>
      <c r="E66" s="370"/>
      <c r="F66" s="370"/>
      <c r="G66" s="370"/>
      <c r="H66" s="370"/>
      <c r="I66" s="370"/>
      <c r="J66" s="370"/>
      <c r="K66" s="371"/>
      <c r="L66" s="273"/>
      <c r="M66" s="273"/>
      <c r="N66" s="273"/>
      <c r="O66" s="273"/>
      <c r="P66" s="273"/>
      <c r="Q66" s="273"/>
      <c r="R66" s="273"/>
      <c r="S66" s="273"/>
      <c r="T66" s="273"/>
      <c r="U66" s="273"/>
      <c r="V66" s="273"/>
      <c r="W66" s="273"/>
      <c r="X66" s="272"/>
      <c r="Y66" s="272"/>
      <c r="Z66" s="272"/>
    </row>
    <row r="67" spans="1:26" ht="15.75" customHeight="1">
      <c r="A67" s="278">
        <v>14</v>
      </c>
      <c r="B67" s="497" t="s">
        <v>262</v>
      </c>
      <c r="C67" s="370"/>
      <c r="D67" s="370"/>
      <c r="E67" s="370"/>
      <c r="F67" s="370"/>
      <c r="G67" s="370"/>
      <c r="H67" s="370"/>
      <c r="I67" s="370"/>
      <c r="J67" s="370"/>
      <c r="K67" s="371"/>
      <c r="L67" s="273"/>
      <c r="M67" s="273"/>
      <c r="N67" s="273"/>
      <c r="O67" s="273"/>
      <c r="P67" s="273"/>
      <c r="Q67" s="273"/>
      <c r="R67" s="273"/>
      <c r="S67" s="273"/>
      <c r="T67" s="273"/>
      <c r="U67" s="273"/>
      <c r="V67" s="273"/>
      <c r="W67" s="273"/>
      <c r="X67" s="272"/>
      <c r="Y67" s="272"/>
      <c r="Z67" s="272"/>
    </row>
    <row r="68" spans="1:26" ht="15.75" customHeight="1">
      <c r="A68" s="278">
        <v>15</v>
      </c>
      <c r="B68" s="496" t="s">
        <v>263</v>
      </c>
      <c r="C68" s="370"/>
      <c r="D68" s="370"/>
      <c r="E68" s="370"/>
      <c r="F68" s="370"/>
      <c r="G68" s="370"/>
      <c r="H68" s="370"/>
      <c r="I68" s="370"/>
      <c r="J68" s="370"/>
      <c r="K68" s="371"/>
      <c r="L68" s="273"/>
      <c r="M68" s="273"/>
      <c r="N68" s="273"/>
      <c r="O68" s="273"/>
      <c r="P68" s="273"/>
      <c r="Q68" s="273"/>
      <c r="R68" s="273"/>
      <c r="S68" s="273"/>
      <c r="T68" s="273"/>
      <c r="U68" s="273"/>
      <c r="V68" s="273"/>
      <c r="W68" s="273"/>
      <c r="X68" s="272"/>
      <c r="Y68" s="272"/>
      <c r="Z68" s="272"/>
    </row>
    <row r="69" spans="1:26" ht="15.75" customHeight="1">
      <c r="A69" s="278">
        <v>16</v>
      </c>
      <c r="B69" s="498" t="s">
        <v>264</v>
      </c>
      <c r="C69" s="370"/>
      <c r="D69" s="370"/>
      <c r="E69" s="370"/>
      <c r="F69" s="370"/>
      <c r="G69" s="370"/>
      <c r="H69" s="370"/>
      <c r="I69" s="370"/>
      <c r="J69" s="370"/>
      <c r="K69" s="371"/>
      <c r="L69" s="273"/>
      <c r="M69" s="273"/>
      <c r="N69" s="273"/>
      <c r="O69" s="273"/>
      <c r="P69" s="273"/>
      <c r="Q69" s="273"/>
      <c r="R69" s="273"/>
      <c r="S69" s="273"/>
      <c r="T69" s="273"/>
      <c r="U69" s="273"/>
      <c r="V69" s="273"/>
      <c r="W69" s="273"/>
      <c r="X69" s="272"/>
      <c r="Y69" s="272"/>
      <c r="Z69" s="272"/>
    </row>
    <row r="70" spans="1:26" ht="15.75" customHeight="1">
      <c r="A70" s="278">
        <v>17</v>
      </c>
      <c r="B70" s="496" t="s">
        <v>265</v>
      </c>
      <c r="C70" s="370"/>
      <c r="D70" s="370"/>
      <c r="E70" s="370"/>
      <c r="F70" s="370"/>
      <c r="G70" s="370"/>
      <c r="H70" s="370"/>
      <c r="I70" s="370"/>
      <c r="J70" s="370"/>
      <c r="K70" s="371"/>
      <c r="L70" s="273"/>
      <c r="M70" s="273"/>
      <c r="N70" s="273"/>
      <c r="O70" s="273"/>
      <c r="P70" s="273"/>
      <c r="Q70" s="273"/>
      <c r="R70" s="273"/>
      <c r="S70" s="273"/>
      <c r="T70" s="273"/>
      <c r="U70" s="273"/>
      <c r="V70" s="273"/>
      <c r="W70" s="273"/>
      <c r="X70" s="272"/>
      <c r="Y70" s="272"/>
      <c r="Z70" s="272"/>
    </row>
    <row r="71" spans="1:26" ht="15.75" customHeight="1">
      <c r="A71" s="278">
        <v>18</v>
      </c>
      <c r="B71" s="496" t="s">
        <v>266</v>
      </c>
      <c r="C71" s="370"/>
      <c r="D71" s="370"/>
      <c r="E71" s="370"/>
      <c r="F71" s="370"/>
      <c r="G71" s="370"/>
      <c r="H71" s="370"/>
      <c r="I71" s="370"/>
      <c r="J71" s="370"/>
      <c r="K71" s="371"/>
      <c r="L71" s="273"/>
      <c r="M71" s="273"/>
      <c r="N71" s="273"/>
      <c r="O71" s="273"/>
      <c r="P71" s="273"/>
      <c r="Q71" s="273"/>
      <c r="R71" s="273"/>
      <c r="S71" s="273"/>
      <c r="T71" s="273"/>
      <c r="U71" s="273"/>
      <c r="V71" s="273"/>
      <c r="W71" s="273"/>
      <c r="X71" s="272"/>
      <c r="Y71" s="272"/>
      <c r="Z71" s="272"/>
    </row>
    <row r="72" spans="1:26" ht="15.75" customHeight="1">
      <c r="A72" s="278">
        <v>19</v>
      </c>
      <c r="B72" s="497" t="s">
        <v>267</v>
      </c>
      <c r="C72" s="370"/>
      <c r="D72" s="370"/>
      <c r="E72" s="370"/>
      <c r="F72" s="370"/>
      <c r="G72" s="370"/>
      <c r="H72" s="370"/>
      <c r="I72" s="370"/>
      <c r="J72" s="370"/>
      <c r="K72" s="371"/>
      <c r="L72" s="273"/>
      <c r="M72" s="273"/>
      <c r="N72" s="273"/>
      <c r="O72" s="273"/>
      <c r="P72" s="273"/>
      <c r="Q72" s="273"/>
      <c r="R72" s="273"/>
      <c r="S72" s="273"/>
      <c r="T72" s="273"/>
      <c r="U72" s="273"/>
      <c r="V72" s="273"/>
      <c r="W72" s="273"/>
      <c r="X72" s="272"/>
      <c r="Y72" s="272"/>
      <c r="Z72" s="272"/>
    </row>
    <row r="73" spans="1:26" ht="15.75" customHeight="1">
      <c r="A73" s="499" t="s">
        <v>268</v>
      </c>
      <c r="B73" s="361"/>
      <c r="C73" s="361"/>
      <c r="D73" s="361"/>
      <c r="E73" s="361"/>
      <c r="F73" s="361"/>
      <c r="G73" s="361"/>
      <c r="H73" s="361"/>
      <c r="I73" s="361"/>
      <c r="J73" s="361"/>
      <c r="K73" s="362"/>
      <c r="L73" s="278">
        <f t="shared" ref="L73:W73" si="0">SUM(L54:L72)</f>
        <v>0</v>
      </c>
      <c r="M73" s="278">
        <f t="shared" si="0"/>
        <v>0</v>
      </c>
      <c r="N73" s="278">
        <f t="shared" si="0"/>
        <v>0</v>
      </c>
      <c r="O73" s="278">
        <f t="shared" si="0"/>
        <v>0</v>
      </c>
      <c r="P73" s="278">
        <f t="shared" si="0"/>
        <v>0</v>
      </c>
      <c r="Q73" s="278">
        <f t="shared" si="0"/>
        <v>0</v>
      </c>
      <c r="R73" s="278">
        <f t="shared" si="0"/>
        <v>0</v>
      </c>
      <c r="S73" s="278">
        <f t="shared" si="0"/>
        <v>0</v>
      </c>
      <c r="T73" s="278">
        <f t="shared" si="0"/>
        <v>0</v>
      </c>
      <c r="U73" s="278">
        <f t="shared" si="0"/>
        <v>0</v>
      </c>
      <c r="V73" s="278">
        <f t="shared" si="0"/>
        <v>0</v>
      </c>
      <c r="W73" s="278">
        <f t="shared" si="0"/>
        <v>0</v>
      </c>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500"/>
      <c r="B76" s="368"/>
      <c r="C76" s="501" t="s">
        <v>269</v>
      </c>
      <c r="D76" s="368"/>
      <c r="E76" s="501" t="s">
        <v>270</v>
      </c>
      <c r="F76" s="368"/>
      <c r="G76" s="2"/>
      <c r="H76" s="2"/>
      <c r="I76" s="2"/>
      <c r="J76" s="2"/>
      <c r="K76" s="2"/>
      <c r="L76" s="2"/>
      <c r="M76" s="2"/>
      <c r="N76" s="2"/>
      <c r="O76" s="2"/>
      <c r="P76" s="2"/>
      <c r="Q76" s="2"/>
      <c r="R76" s="2"/>
      <c r="S76" s="2"/>
      <c r="T76" s="2"/>
      <c r="U76" s="2"/>
      <c r="V76" s="2"/>
      <c r="W76" s="2"/>
      <c r="X76" s="2"/>
      <c r="Y76" s="2"/>
      <c r="Z76" s="2"/>
    </row>
    <row r="77" spans="1:26" ht="15.75" customHeight="1">
      <c r="A77" s="502" t="s">
        <v>240</v>
      </c>
      <c r="B77" s="371"/>
      <c r="C77" s="502">
        <f>M73</f>
        <v>0</v>
      </c>
      <c r="D77" s="371"/>
      <c r="E77" s="500"/>
      <c r="F77" s="368"/>
      <c r="G77" s="2"/>
      <c r="H77" s="2"/>
      <c r="I77" s="503" t="s">
        <v>271</v>
      </c>
      <c r="J77" s="504"/>
      <c r="K77" s="506" t="s">
        <v>272</v>
      </c>
      <c r="L77" s="364"/>
      <c r="M77" s="364"/>
      <c r="N77" s="364"/>
      <c r="O77" s="365"/>
      <c r="P77" s="2"/>
      <c r="Q77" s="2"/>
      <c r="R77" s="2"/>
      <c r="S77" s="2"/>
      <c r="T77" s="2"/>
      <c r="U77" s="2"/>
      <c r="V77" s="2"/>
      <c r="W77" s="2"/>
      <c r="X77" s="2"/>
      <c r="Y77" s="2"/>
      <c r="Z77" s="2"/>
    </row>
    <row r="78" spans="1:26" ht="15.75" customHeight="1">
      <c r="A78" s="502" t="s">
        <v>241</v>
      </c>
      <c r="B78" s="371"/>
      <c r="C78" s="502">
        <f>O73</f>
        <v>0</v>
      </c>
      <c r="D78" s="371"/>
      <c r="E78" s="500"/>
      <c r="F78" s="368"/>
      <c r="G78" s="2"/>
      <c r="H78" s="2"/>
      <c r="I78" s="505"/>
      <c r="J78" s="368"/>
      <c r="K78" s="366"/>
      <c r="L78" s="367"/>
      <c r="M78" s="367"/>
      <c r="N78" s="367"/>
      <c r="O78" s="368"/>
      <c r="P78" s="2"/>
      <c r="Q78" s="2"/>
      <c r="R78" s="2"/>
      <c r="S78" s="2"/>
      <c r="T78" s="2"/>
      <c r="U78" s="2"/>
      <c r="V78" s="2"/>
      <c r="W78" s="2"/>
      <c r="X78" s="2"/>
      <c r="Y78" s="2"/>
      <c r="Z78" s="2"/>
    </row>
    <row r="79" spans="1:26" ht="15.75" customHeight="1">
      <c r="A79" s="502" t="s">
        <v>242</v>
      </c>
      <c r="B79" s="371"/>
      <c r="C79" s="502">
        <f>Q73</f>
        <v>0</v>
      </c>
      <c r="D79" s="371"/>
      <c r="E79" s="500"/>
      <c r="F79" s="368"/>
      <c r="G79" s="2"/>
      <c r="H79" s="2"/>
      <c r="I79" s="507" t="s">
        <v>273</v>
      </c>
      <c r="J79" s="362"/>
      <c r="K79" s="508" t="s">
        <v>274</v>
      </c>
      <c r="L79" s="361"/>
      <c r="M79" s="361"/>
      <c r="N79" s="361"/>
      <c r="O79" s="362"/>
      <c r="P79" s="2"/>
      <c r="Q79" s="2"/>
      <c r="R79" s="2"/>
      <c r="S79" s="2"/>
      <c r="T79" s="2"/>
      <c r="U79" s="2"/>
      <c r="V79" s="2"/>
      <c r="W79" s="2"/>
      <c r="X79" s="2"/>
      <c r="Y79" s="2"/>
      <c r="Z79" s="2"/>
    </row>
    <row r="80" spans="1:26" ht="15.75" customHeight="1">
      <c r="A80" s="502" t="s">
        <v>243</v>
      </c>
      <c r="B80" s="371"/>
      <c r="C80" s="502">
        <f>S73</f>
        <v>0</v>
      </c>
      <c r="D80" s="371"/>
      <c r="E80" s="500"/>
      <c r="F80" s="368"/>
      <c r="G80" s="2"/>
      <c r="H80" s="2"/>
      <c r="I80" s="505"/>
      <c r="J80" s="368"/>
      <c r="K80" s="366"/>
      <c r="L80" s="367"/>
      <c r="M80" s="367"/>
      <c r="N80" s="367"/>
      <c r="O80" s="368"/>
      <c r="P80" s="2"/>
      <c r="Q80" s="2"/>
      <c r="R80" s="2"/>
      <c r="S80" s="2"/>
      <c r="T80" s="2"/>
      <c r="U80" s="2"/>
      <c r="V80" s="2"/>
      <c r="W80" s="2"/>
      <c r="X80" s="2"/>
      <c r="Y80" s="2"/>
      <c r="Z80" s="2"/>
    </row>
    <row r="81" spans="1:26" ht="15.75" customHeight="1">
      <c r="A81" s="502" t="s">
        <v>244</v>
      </c>
      <c r="B81" s="371"/>
      <c r="C81" s="502">
        <f>U73</f>
        <v>0</v>
      </c>
      <c r="D81" s="371"/>
      <c r="E81" s="500"/>
      <c r="F81" s="368"/>
      <c r="G81" s="2"/>
      <c r="H81" s="2"/>
      <c r="I81" s="509" t="s">
        <v>275</v>
      </c>
      <c r="J81" s="362"/>
      <c r="K81" s="508" t="s">
        <v>276</v>
      </c>
      <c r="L81" s="361"/>
      <c r="M81" s="361"/>
      <c r="N81" s="361"/>
      <c r="O81" s="362"/>
      <c r="P81" s="2"/>
      <c r="Q81" s="2"/>
      <c r="R81" s="2"/>
      <c r="S81" s="2"/>
      <c r="T81" s="2"/>
      <c r="U81" s="2"/>
      <c r="V81" s="2"/>
      <c r="W81" s="2"/>
      <c r="X81" s="2"/>
      <c r="Y81" s="2"/>
      <c r="Z81" s="2"/>
    </row>
    <row r="82" spans="1:26" ht="15.75" customHeight="1">
      <c r="A82" s="502" t="s">
        <v>245</v>
      </c>
      <c r="B82" s="371"/>
      <c r="C82" s="502">
        <f>W73</f>
        <v>0</v>
      </c>
      <c r="D82" s="371"/>
      <c r="E82" s="500"/>
      <c r="F82" s="368"/>
      <c r="G82" s="2"/>
      <c r="H82" s="2"/>
      <c r="I82" s="505"/>
      <c r="J82" s="368"/>
      <c r="K82" s="366"/>
      <c r="L82" s="367"/>
      <c r="M82" s="367"/>
      <c r="N82" s="367"/>
      <c r="O82" s="368"/>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4" width="9.375" customWidth="1"/>
  </cols>
  <sheetData>
    <row r="1" spans="1:24" ht="29.25" customHeight="1">
      <c r="A1" s="230"/>
      <c r="B1" s="515" t="s">
        <v>277</v>
      </c>
      <c r="C1" s="364"/>
      <c r="D1" s="364"/>
      <c r="E1" s="230"/>
      <c r="F1" s="230"/>
      <c r="G1" s="230"/>
      <c r="H1" s="230"/>
      <c r="I1" s="230"/>
      <c r="J1" s="230"/>
      <c r="K1" s="230"/>
      <c r="L1" s="230"/>
      <c r="M1" s="230"/>
      <c r="N1" s="230"/>
      <c r="O1" s="230"/>
      <c r="P1" s="230"/>
      <c r="Q1" s="230"/>
      <c r="R1" s="230"/>
      <c r="S1" s="230"/>
      <c r="T1" s="230"/>
      <c r="U1" s="230"/>
      <c r="V1" s="230"/>
      <c r="W1" s="230"/>
      <c r="X1" s="230"/>
    </row>
    <row r="2" spans="1:24" ht="14.25" customHeight="1">
      <c r="A2" s="230"/>
      <c r="B2" s="230"/>
      <c r="C2" s="230"/>
      <c r="D2" s="230"/>
      <c r="E2" s="230"/>
      <c r="F2" s="230"/>
      <c r="G2" s="230"/>
      <c r="H2" s="230"/>
      <c r="I2" s="230"/>
      <c r="J2" s="230"/>
      <c r="K2" s="230"/>
      <c r="L2" s="230"/>
      <c r="M2" s="230"/>
      <c r="N2" s="230"/>
      <c r="O2" s="230"/>
      <c r="P2" s="230"/>
      <c r="Q2" s="230"/>
      <c r="R2" s="230"/>
      <c r="S2" s="230"/>
      <c r="T2" s="230"/>
      <c r="U2" s="230"/>
      <c r="V2" s="230"/>
      <c r="W2" s="230"/>
      <c r="X2" s="230"/>
    </row>
    <row r="3" spans="1:24" ht="27.75" customHeight="1">
      <c r="A3" s="230"/>
      <c r="B3" s="279"/>
      <c r="C3" s="280" t="s">
        <v>278</v>
      </c>
      <c r="D3" s="280" t="s">
        <v>144</v>
      </c>
      <c r="E3" s="230"/>
      <c r="F3" s="230"/>
      <c r="G3" s="230"/>
      <c r="H3" s="230"/>
      <c r="I3" s="230"/>
      <c r="J3" s="230"/>
      <c r="K3" s="230"/>
      <c r="L3" s="230"/>
      <c r="M3" s="230"/>
      <c r="N3" s="230"/>
      <c r="O3" s="230"/>
      <c r="P3" s="230"/>
      <c r="Q3" s="230"/>
      <c r="R3" s="230"/>
      <c r="S3" s="230"/>
      <c r="T3" s="230"/>
      <c r="U3" s="230"/>
      <c r="V3" s="230"/>
      <c r="W3" s="230"/>
      <c r="X3" s="230"/>
    </row>
    <row r="4" spans="1:24" ht="51">
      <c r="A4" s="230"/>
      <c r="B4" s="281" t="s">
        <v>279</v>
      </c>
      <c r="C4" s="282" t="s">
        <v>280</v>
      </c>
      <c r="D4" s="283">
        <v>0.2</v>
      </c>
      <c r="E4" s="230"/>
      <c r="F4" s="230"/>
      <c r="G4" s="230"/>
      <c r="H4" s="230"/>
      <c r="I4" s="230"/>
      <c r="J4" s="230"/>
      <c r="K4" s="230"/>
      <c r="L4" s="230"/>
      <c r="M4" s="230"/>
      <c r="N4" s="230"/>
      <c r="O4" s="230"/>
      <c r="P4" s="230"/>
      <c r="Q4" s="230"/>
      <c r="R4" s="230"/>
      <c r="S4" s="230"/>
      <c r="T4" s="230"/>
      <c r="U4" s="230"/>
      <c r="V4" s="230"/>
      <c r="W4" s="230"/>
      <c r="X4" s="230"/>
    </row>
    <row r="5" spans="1:24" ht="51">
      <c r="A5" s="230"/>
      <c r="B5" s="284" t="s">
        <v>146</v>
      </c>
      <c r="C5" s="285" t="s">
        <v>281</v>
      </c>
      <c r="D5" s="286">
        <v>0.4</v>
      </c>
      <c r="E5" s="230"/>
      <c r="F5" s="230"/>
      <c r="G5" s="230"/>
      <c r="H5" s="230"/>
      <c r="I5" s="230"/>
      <c r="J5" s="230"/>
      <c r="K5" s="230"/>
      <c r="L5" s="230"/>
      <c r="M5" s="230"/>
      <c r="N5" s="230"/>
      <c r="O5" s="230"/>
      <c r="P5" s="230"/>
      <c r="Q5" s="230"/>
      <c r="R5" s="230"/>
      <c r="S5" s="230"/>
      <c r="T5" s="230"/>
      <c r="U5" s="230"/>
      <c r="V5" s="230"/>
      <c r="W5" s="230"/>
      <c r="X5" s="230"/>
    </row>
    <row r="6" spans="1:24" ht="51">
      <c r="A6" s="230"/>
      <c r="B6" s="287" t="s">
        <v>282</v>
      </c>
      <c r="C6" s="285" t="s">
        <v>283</v>
      </c>
      <c r="D6" s="286">
        <v>0.6</v>
      </c>
      <c r="E6" s="230"/>
      <c r="F6" s="230"/>
      <c r="G6" s="230"/>
      <c r="H6" s="230"/>
      <c r="I6" s="230"/>
      <c r="J6" s="230"/>
      <c r="K6" s="230"/>
      <c r="L6" s="230"/>
      <c r="M6" s="230"/>
      <c r="N6" s="230"/>
      <c r="O6" s="230"/>
      <c r="P6" s="230"/>
      <c r="Q6" s="230"/>
      <c r="R6" s="230"/>
      <c r="S6" s="230"/>
      <c r="T6" s="230"/>
      <c r="U6" s="230"/>
      <c r="V6" s="230"/>
      <c r="W6" s="230"/>
      <c r="X6" s="230"/>
    </row>
    <row r="7" spans="1:24" ht="76.5">
      <c r="A7" s="230"/>
      <c r="B7" s="288" t="s">
        <v>284</v>
      </c>
      <c r="C7" s="285" t="s">
        <v>285</v>
      </c>
      <c r="D7" s="286">
        <v>0.8</v>
      </c>
      <c r="E7" s="230"/>
      <c r="F7" s="230"/>
      <c r="G7" s="230"/>
      <c r="H7" s="230"/>
      <c r="I7" s="230"/>
      <c r="J7" s="230"/>
      <c r="K7" s="230"/>
      <c r="L7" s="230"/>
      <c r="M7" s="230"/>
      <c r="N7" s="230"/>
      <c r="O7" s="230"/>
      <c r="P7" s="230"/>
      <c r="Q7" s="230"/>
      <c r="R7" s="230"/>
      <c r="S7" s="230"/>
      <c r="T7" s="230"/>
      <c r="U7" s="230"/>
      <c r="V7" s="230"/>
      <c r="W7" s="230"/>
      <c r="X7" s="230"/>
    </row>
    <row r="8" spans="1:24" ht="51">
      <c r="A8" s="230"/>
      <c r="B8" s="289" t="s">
        <v>286</v>
      </c>
      <c r="C8" s="285" t="s">
        <v>287</v>
      </c>
      <c r="D8" s="286">
        <v>1</v>
      </c>
      <c r="E8" s="230"/>
      <c r="F8" s="230"/>
      <c r="G8" s="230"/>
      <c r="H8" s="230"/>
      <c r="I8" s="230"/>
      <c r="J8" s="230"/>
      <c r="K8" s="230"/>
      <c r="L8" s="230"/>
      <c r="M8" s="230"/>
      <c r="N8" s="230"/>
      <c r="O8" s="230"/>
      <c r="P8" s="230"/>
      <c r="Q8" s="230"/>
      <c r="R8" s="230"/>
      <c r="S8" s="230"/>
      <c r="T8" s="230"/>
      <c r="U8" s="230"/>
      <c r="V8" s="230"/>
      <c r="W8" s="230"/>
      <c r="X8" s="230"/>
    </row>
    <row r="9" spans="1:24" ht="14.25" customHeight="1">
      <c r="A9" s="230"/>
      <c r="B9" s="230"/>
      <c r="C9" s="230"/>
      <c r="D9" s="230"/>
      <c r="E9" s="230"/>
      <c r="F9" s="230"/>
      <c r="G9" s="230"/>
      <c r="H9" s="230"/>
      <c r="I9" s="230"/>
      <c r="J9" s="230"/>
      <c r="K9" s="230"/>
      <c r="L9" s="230"/>
      <c r="M9" s="230"/>
      <c r="N9" s="230"/>
      <c r="O9" s="230"/>
      <c r="P9" s="230"/>
      <c r="Q9" s="230"/>
      <c r="R9" s="230"/>
      <c r="S9" s="230"/>
      <c r="T9" s="230"/>
      <c r="U9" s="230"/>
      <c r="V9" s="230"/>
      <c r="W9" s="230"/>
      <c r="X9" s="230"/>
    </row>
    <row r="10" spans="1:24" ht="14.25" customHeight="1">
      <c r="A10" s="230"/>
      <c r="B10" s="290"/>
      <c r="C10" s="230"/>
      <c r="D10" s="230"/>
      <c r="E10" s="230"/>
      <c r="F10" s="230"/>
      <c r="G10" s="230"/>
      <c r="H10" s="230"/>
      <c r="I10" s="230"/>
      <c r="J10" s="230"/>
      <c r="K10" s="230"/>
      <c r="L10" s="230"/>
      <c r="M10" s="230"/>
      <c r="N10" s="230"/>
      <c r="O10" s="230"/>
      <c r="P10" s="230"/>
      <c r="Q10" s="230"/>
      <c r="R10" s="230"/>
      <c r="S10" s="230"/>
      <c r="T10" s="230"/>
      <c r="U10" s="230"/>
      <c r="V10" s="230"/>
      <c r="W10" s="230"/>
      <c r="X10" s="230"/>
    </row>
    <row r="11" spans="1:24" ht="14.25" customHeight="1">
      <c r="A11" s="230"/>
      <c r="C11" s="230"/>
      <c r="D11" s="230"/>
      <c r="E11" s="230"/>
      <c r="F11" s="230"/>
      <c r="G11" s="230"/>
      <c r="H11" s="230"/>
      <c r="I11" s="230"/>
      <c r="J11" s="230"/>
      <c r="K11" s="230"/>
      <c r="L11" s="230"/>
      <c r="M11" s="230"/>
      <c r="N11" s="230"/>
      <c r="O11" s="230"/>
      <c r="P11" s="230"/>
      <c r="Q11" s="230"/>
      <c r="R11" s="230"/>
      <c r="S11" s="230"/>
      <c r="T11" s="230"/>
      <c r="U11" s="230"/>
      <c r="V11" s="230"/>
      <c r="W11" s="230"/>
      <c r="X11" s="230"/>
    </row>
    <row r="12" spans="1:24" ht="14.25" customHeight="1">
      <c r="A12" s="291" t="s">
        <v>288</v>
      </c>
      <c r="B12" s="230"/>
      <c r="C12" s="230"/>
      <c r="D12" s="230"/>
      <c r="E12" s="230"/>
      <c r="F12" s="230"/>
      <c r="G12" s="230"/>
      <c r="H12" s="230"/>
      <c r="I12" s="230"/>
      <c r="J12" s="230"/>
      <c r="K12" s="230"/>
      <c r="L12" s="230"/>
      <c r="M12" s="230"/>
      <c r="N12" s="230"/>
      <c r="O12" s="230"/>
      <c r="P12" s="230"/>
      <c r="Q12" s="230"/>
      <c r="R12" s="230"/>
      <c r="S12" s="230"/>
      <c r="T12" s="230"/>
      <c r="U12" s="230"/>
      <c r="V12" s="230"/>
      <c r="W12" s="230"/>
      <c r="X12" s="230"/>
    </row>
    <row r="13" spans="1:24" ht="14.25" customHeight="1">
      <c r="A13" s="230"/>
      <c r="B13" s="230"/>
      <c r="C13" s="230"/>
      <c r="D13" s="230"/>
      <c r="E13" s="230"/>
      <c r="F13" s="230"/>
      <c r="G13" s="230"/>
      <c r="H13" s="230"/>
      <c r="I13" s="230"/>
      <c r="J13" s="230"/>
      <c r="K13" s="230"/>
      <c r="L13" s="230"/>
      <c r="M13" s="230"/>
      <c r="N13" s="230"/>
      <c r="O13" s="230"/>
      <c r="P13" s="230"/>
      <c r="Q13" s="230"/>
      <c r="R13" s="230"/>
      <c r="S13" s="230"/>
      <c r="T13" s="230"/>
      <c r="U13" s="230"/>
      <c r="V13" s="230"/>
      <c r="W13" s="230"/>
      <c r="X13" s="230"/>
    </row>
    <row r="14" spans="1:24" ht="14.25" customHeight="1">
      <c r="A14" s="230"/>
      <c r="B14" s="230"/>
      <c r="C14" s="230"/>
      <c r="D14" s="230"/>
      <c r="E14" s="230"/>
      <c r="F14" s="230"/>
      <c r="G14" s="230"/>
      <c r="H14" s="230"/>
      <c r="I14" s="230"/>
      <c r="J14" s="230"/>
      <c r="K14" s="230"/>
      <c r="L14" s="230"/>
      <c r="M14" s="230"/>
      <c r="N14" s="230"/>
      <c r="O14" s="230"/>
      <c r="P14" s="230"/>
      <c r="Q14" s="230"/>
      <c r="R14" s="230"/>
      <c r="S14" s="230"/>
      <c r="T14" s="230"/>
      <c r="U14" s="230"/>
      <c r="V14" s="230"/>
      <c r="W14" s="230"/>
      <c r="X14" s="230"/>
    </row>
    <row r="15" spans="1:24" ht="14.25" customHeight="1">
      <c r="A15" s="230"/>
      <c r="B15" s="230"/>
      <c r="C15" s="230"/>
      <c r="D15" s="230"/>
      <c r="E15" s="230"/>
      <c r="F15" s="230"/>
      <c r="G15" s="230"/>
      <c r="H15" s="230"/>
      <c r="I15" s="230"/>
      <c r="J15" s="230"/>
      <c r="K15" s="230"/>
      <c r="L15" s="230"/>
      <c r="M15" s="230"/>
      <c r="N15" s="230"/>
      <c r="O15" s="230"/>
      <c r="P15" s="230"/>
      <c r="Q15" s="230"/>
      <c r="R15" s="230"/>
      <c r="S15" s="230"/>
      <c r="T15" s="230"/>
      <c r="U15" s="230"/>
      <c r="V15" s="230"/>
      <c r="W15" s="230"/>
      <c r="X15" s="230"/>
    </row>
    <row r="16" spans="1:24" ht="14.25" customHeight="1">
      <c r="A16" s="230"/>
      <c r="B16" s="230"/>
      <c r="C16" s="230"/>
      <c r="D16" s="230"/>
      <c r="E16" s="230"/>
      <c r="F16" s="230"/>
      <c r="G16" s="230"/>
      <c r="H16" s="230"/>
      <c r="I16" s="230"/>
      <c r="J16" s="230"/>
      <c r="K16" s="230"/>
      <c r="L16" s="230"/>
      <c r="M16" s="230"/>
      <c r="N16" s="230"/>
      <c r="O16" s="230"/>
      <c r="P16" s="230"/>
      <c r="Q16" s="230"/>
      <c r="R16" s="230"/>
      <c r="S16" s="230"/>
      <c r="T16" s="230"/>
      <c r="U16" s="230"/>
      <c r="V16" s="230"/>
      <c r="W16" s="230"/>
      <c r="X16" s="230"/>
    </row>
    <row r="17" spans="1:24" ht="14.25" customHeight="1">
      <c r="A17" s="230"/>
      <c r="B17" s="230"/>
      <c r="C17" s="230"/>
      <c r="D17" s="230"/>
      <c r="E17" s="230"/>
      <c r="F17" s="230"/>
      <c r="G17" s="230"/>
      <c r="H17" s="230"/>
      <c r="I17" s="230"/>
      <c r="J17" s="230"/>
      <c r="K17" s="230"/>
      <c r="L17" s="230"/>
      <c r="M17" s="230"/>
      <c r="N17" s="230"/>
      <c r="O17" s="230"/>
      <c r="P17" s="230"/>
      <c r="Q17" s="230"/>
      <c r="R17" s="230"/>
      <c r="S17" s="230"/>
      <c r="T17" s="230"/>
      <c r="U17" s="230"/>
      <c r="V17" s="230"/>
      <c r="W17" s="230"/>
      <c r="X17" s="230"/>
    </row>
    <row r="18" spans="1:24" ht="14.25" customHeight="1">
      <c r="A18" s="230"/>
      <c r="B18" s="230"/>
      <c r="C18" s="230"/>
      <c r="D18" s="230"/>
      <c r="E18" s="230"/>
      <c r="F18" s="230"/>
      <c r="G18" s="230"/>
      <c r="H18" s="230"/>
      <c r="I18" s="230"/>
      <c r="J18" s="230"/>
      <c r="K18" s="230"/>
      <c r="L18" s="230"/>
      <c r="M18" s="230"/>
      <c r="N18" s="230"/>
      <c r="O18" s="230"/>
      <c r="P18" s="230"/>
      <c r="Q18" s="230"/>
      <c r="R18" s="230"/>
      <c r="S18" s="230"/>
      <c r="T18" s="230"/>
      <c r="U18" s="230"/>
      <c r="V18" s="230"/>
      <c r="W18" s="230"/>
      <c r="X18" s="230"/>
    </row>
    <row r="19" spans="1:24" ht="14.25" customHeight="1">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row>
    <row r="20" spans="1:24" ht="14.25" customHeight="1">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row>
    <row r="21" spans="1:24" ht="14.25" customHeight="1">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row>
    <row r="22" spans="1:24" ht="14.25" customHeight="1">
      <c r="A22" s="230"/>
      <c r="B22" s="230"/>
      <c r="C22" s="230"/>
      <c r="D22" s="230"/>
      <c r="E22" s="230"/>
      <c r="F22" s="230"/>
      <c r="G22" s="230"/>
      <c r="H22" s="230"/>
      <c r="I22" s="230"/>
      <c r="J22" s="230"/>
      <c r="K22" s="230"/>
      <c r="L22" s="230"/>
      <c r="M22" s="230"/>
      <c r="N22" s="230"/>
      <c r="O22" s="230"/>
      <c r="P22" s="230"/>
      <c r="Q22" s="230"/>
      <c r="R22" s="230"/>
      <c r="S22" s="230"/>
      <c r="T22" s="230"/>
      <c r="U22" s="230"/>
      <c r="V22" s="230"/>
      <c r="W22" s="230"/>
      <c r="X22" s="230"/>
    </row>
    <row r="23" spans="1:24" ht="14.25" customHeight="1">
      <c r="A23" s="230"/>
      <c r="B23" s="230"/>
      <c r="C23" s="230"/>
      <c r="D23" s="230"/>
      <c r="E23" s="230"/>
      <c r="F23" s="230"/>
      <c r="G23" s="230"/>
      <c r="H23" s="230"/>
      <c r="I23" s="230"/>
      <c r="J23" s="230"/>
      <c r="K23" s="230"/>
      <c r="L23" s="230"/>
      <c r="M23" s="230"/>
      <c r="N23" s="230"/>
      <c r="O23" s="230"/>
      <c r="P23" s="230"/>
      <c r="Q23" s="230"/>
      <c r="R23" s="230"/>
      <c r="S23" s="230"/>
      <c r="T23" s="230"/>
      <c r="U23" s="230"/>
      <c r="V23" s="230"/>
      <c r="W23" s="230"/>
      <c r="X23" s="230"/>
    </row>
    <row r="24" spans="1:24" ht="14.25" customHeight="1">
      <c r="A24" s="230"/>
      <c r="B24" s="230"/>
      <c r="C24" s="230"/>
      <c r="D24" s="230"/>
      <c r="E24" s="230"/>
      <c r="F24" s="230"/>
      <c r="G24" s="230"/>
      <c r="H24" s="230"/>
      <c r="I24" s="230"/>
      <c r="J24" s="230"/>
      <c r="K24" s="230"/>
      <c r="L24" s="230"/>
      <c r="M24" s="230"/>
      <c r="N24" s="230"/>
      <c r="O24" s="230"/>
      <c r="P24" s="230"/>
      <c r="Q24" s="230"/>
      <c r="R24" s="230"/>
      <c r="S24" s="230"/>
      <c r="T24" s="230"/>
      <c r="U24" s="230"/>
      <c r="V24" s="230"/>
      <c r="W24" s="230"/>
      <c r="X24" s="230"/>
    </row>
    <row r="25" spans="1:24" ht="14.25" customHeight="1">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row>
    <row r="26" spans="1:24" ht="14.25" customHeight="1">
      <c r="A26" s="230"/>
      <c r="B26" s="230"/>
      <c r="C26" s="230"/>
      <c r="D26" s="230"/>
      <c r="E26" s="230"/>
      <c r="F26" s="230"/>
      <c r="G26" s="230"/>
      <c r="H26" s="230"/>
      <c r="I26" s="230"/>
      <c r="J26" s="230"/>
      <c r="K26" s="230"/>
      <c r="L26" s="230"/>
      <c r="M26" s="230"/>
      <c r="N26" s="230"/>
      <c r="O26" s="230"/>
      <c r="P26" s="230"/>
      <c r="Q26" s="230"/>
      <c r="R26" s="230"/>
      <c r="S26" s="230"/>
      <c r="T26" s="230"/>
      <c r="U26" s="230"/>
      <c r="V26" s="230"/>
      <c r="W26" s="230"/>
      <c r="X26" s="230"/>
    </row>
    <row r="27" spans="1:24" ht="14.25" customHeight="1">
      <c r="A27" s="230"/>
      <c r="B27" s="230"/>
      <c r="C27" s="230"/>
      <c r="D27" s="230"/>
      <c r="E27" s="230"/>
      <c r="F27" s="230"/>
      <c r="G27" s="230"/>
      <c r="H27" s="230"/>
      <c r="I27" s="230"/>
      <c r="J27" s="230"/>
      <c r="K27" s="230"/>
      <c r="L27" s="230"/>
      <c r="M27" s="230"/>
      <c r="N27" s="230"/>
      <c r="O27" s="230"/>
      <c r="P27" s="230"/>
      <c r="Q27" s="230"/>
      <c r="R27" s="230"/>
      <c r="S27" s="230"/>
      <c r="T27" s="230"/>
      <c r="U27" s="230"/>
      <c r="V27" s="230"/>
      <c r="W27" s="230"/>
      <c r="X27" s="230"/>
    </row>
    <row r="28" spans="1:24" ht="14.25" customHeight="1">
      <c r="A28" s="230"/>
      <c r="B28" s="230"/>
      <c r="C28" s="230"/>
      <c r="D28" s="230"/>
      <c r="E28" s="230"/>
      <c r="F28" s="230"/>
      <c r="G28" s="230"/>
      <c r="H28" s="230"/>
      <c r="I28" s="230"/>
      <c r="J28" s="230"/>
      <c r="K28" s="230"/>
      <c r="L28" s="230"/>
      <c r="M28" s="230"/>
      <c r="N28" s="230"/>
      <c r="O28" s="230"/>
      <c r="P28" s="230"/>
      <c r="Q28" s="230"/>
      <c r="R28" s="230"/>
      <c r="S28" s="230"/>
      <c r="T28" s="230"/>
      <c r="U28" s="230"/>
      <c r="V28" s="230"/>
      <c r="W28" s="230"/>
      <c r="X28" s="230"/>
    </row>
    <row r="29" spans="1:24" ht="14.25" customHeight="1">
      <c r="A29" s="230"/>
      <c r="B29" s="230"/>
      <c r="C29" s="230"/>
      <c r="D29" s="230"/>
      <c r="E29" s="230"/>
      <c r="F29" s="230"/>
      <c r="G29" s="230"/>
      <c r="H29" s="230"/>
      <c r="I29" s="230"/>
      <c r="J29" s="230"/>
      <c r="K29" s="230"/>
      <c r="L29" s="230"/>
      <c r="M29" s="230"/>
      <c r="N29" s="230"/>
      <c r="O29" s="230"/>
      <c r="P29" s="230"/>
      <c r="Q29" s="230"/>
      <c r="R29" s="230"/>
      <c r="S29" s="230"/>
      <c r="T29" s="230"/>
      <c r="U29" s="230"/>
      <c r="V29" s="230"/>
      <c r="W29" s="230"/>
      <c r="X29" s="230"/>
    </row>
    <row r="30" spans="1:24" ht="14.25" customHeight="1">
      <c r="A30" s="230"/>
      <c r="B30" s="230"/>
      <c r="C30" s="230"/>
      <c r="D30" s="230"/>
      <c r="E30" s="230"/>
      <c r="F30" s="230"/>
      <c r="G30" s="230"/>
      <c r="H30" s="230"/>
      <c r="I30" s="230"/>
      <c r="J30" s="230"/>
      <c r="K30" s="230"/>
      <c r="L30" s="230"/>
      <c r="M30" s="230"/>
      <c r="N30" s="230"/>
      <c r="O30" s="230"/>
      <c r="P30" s="230"/>
      <c r="Q30" s="230"/>
      <c r="R30" s="230"/>
      <c r="S30" s="230"/>
      <c r="T30" s="230"/>
      <c r="U30" s="230"/>
      <c r="V30" s="230"/>
      <c r="W30" s="230"/>
      <c r="X30" s="230"/>
    </row>
    <row r="31" spans="1:24" ht="14.25" customHeight="1">
      <c r="A31" s="230"/>
      <c r="B31" s="230"/>
      <c r="C31" s="230"/>
      <c r="D31" s="230"/>
      <c r="E31" s="230"/>
      <c r="F31" s="230"/>
      <c r="G31" s="230"/>
      <c r="H31" s="230"/>
      <c r="I31" s="230"/>
      <c r="J31" s="230"/>
      <c r="K31" s="230"/>
      <c r="L31" s="230"/>
      <c r="M31" s="230"/>
      <c r="N31" s="230"/>
      <c r="O31" s="230"/>
      <c r="P31" s="230"/>
      <c r="Q31" s="230"/>
      <c r="R31" s="230"/>
      <c r="S31" s="230"/>
      <c r="T31" s="230"/>
      <c r="U31" s="230"/>
      <c r="V31" s="230"/>
      <c r="W31" s="230"/>
      <c r="X31" s="230"/>
    </row>
    <row r="32" spans="1:24" ht="14.25" customHeight="1">
      <c r="A32" s="230"/>
      <c r="B32" s="230"/>
      <c r="C32" s="230"/>
      <c r="D32" s="230"/>
      <c r="E32" s="230"/>
      <c r="F32" s="230"/>
      <c r="G32" s="230"/>
      <c r="H32" s="230"/>
      <c r="I32" s="230"/>
      <c r="J32" s="230"/>
      <c r="K32" s="230"/>
      <c r="L32" s="230"/>
      <c r="M32" s="230"/>
      <c r="N32" s="230"/>
      <c r="O32" s="230"/>
      <c r="P32" s="230"/>
      <c r="Q32" s="230"/>
      <c r="R32" s="230"/>
      <c r="S32" s="230"/>
      <c r="T32" s="230"/>
      <c r="U32" s="230"/>
      <c r="V32" s="230"/>
      <c r="W32" s="230"/>
      <c r="X32" s="230"/>
    </row>
    <row r="33" spans="1:24" ht="14.25" customHeight="1">
      <c r="A33" s="230"/>
      <c r="E33" s="230"/>
      <c r="F33" s="230"/>
      <c r="G33" s="230"/>
      <c r="H33" s="230"/>
      <c r="I33" s="230"/>
      <c r="J33" s="230"/>
      <c r="K33" s="230"/>
      <c r="L33" s="230"/>
      <c r="M33" s="230"/>
      <c r="N33" s="230"/>
      <c r="O33" s="230"/>
      <c r="P33" s="230"/>
      <c r="Q33" s="230"/>
      <c r="R33" s="230"/>
      <c r="S33" s="230"/>
      <c r="T33" s="230"/>
      <c r="U33" s="230"/>
      <c r="V33" s="230"/>
      <c r="W33" s="230"/>
      <c r="X33" s="230"/>
    </row>
    <row r="34" spans="1:24" ht="14.25" customHeight="1">
      <c r="A34" s="230"/>
      <c r="E34" s="230"/>
      <c r="F34" s="230"/>
      <c r="G34" s="230"/>
      <c r="H34" s="230"/>
      <c r="I34" s="230"/>
      <c r="J34" s="230"/>
      <c r="K34" s="230"/>
      <c r="L34" s="230"/>
      <c r="M34" s="230"/>
      <c r="N34" s="230"/>
      <c r="O34" s="230"/>
      <c r="P34" s="230"/>
      <c r="Q34" s="230"/>
      <c r="R34" s="230"/>
      <c r="S34" s="230"/>
      <c r="T34" s="230"/>
      <c r="U34" s="230"/>
      <c r="V34" s="230"/>
      <c r="W34" s="230"/>
      <c r="X34" s="230"/>
    </row>
    <row r="35" spans="1:24" ht="14.25" customHeight="1">
      <c r="A35" s="230"/>
    </row>
    <row r="36" spans="1:24" ht="14.25" customHeight="1">
      <c r="A36" s="230"/>
    </row>
    <row r="37" spans="1:24" ht="14.25" customHeight="1">
      <c r="A37" s="230"/>
    </row>
    <row r="38" spans="1:24" ht="14.25" customHeight="1">
      <c r="A38" s="230"/>
    </row>
    <row r="39" spans="1:24" ht="14.25" customHeight="1">
      <c r="A39" s="230"/>
    </row>
    <row r="40" spans="1:24" ht="14.25" customHeight="1">
      <c r="A40" s="230"/>
    </row>
    <row r="41" spans="1:24" ht="14.25" customHeight="1">
      <c r="A41" s="230"/>
    </row>
    <row r="42" spans="1:24" ht="14.25" customHeight="1">
      <c r="A42" s="230"/>
    </row>
    <row r="43" spans="1:24" ht="14.25" customHeight="1">
      <c r="A43" s="230"/>
    </row>
    <row r="44" spans="1:24" ht="14.25" customHeight="1">
      <c r="A44" s="230"/>
    </row>
    <row r="45" spans="1:24" ht="14.25" customHeight="1">
      <c r="A45" s="230"/>
    </row>
    <row r="46" spans="1:24" ht="14.25" customHeight="1">
      <c r="A46" s="230"/>
    </row>
    <row r="47" spans="1:24" ht="14.25" customHeight="1">
      <c r="A47" s="230"/>
    </row>
    <row r="48" spans="1:24" ht="14.25" customHeight="1">
      <c r="A48" s="230"/>
    </row>
    <row r="49" spans="1:1" ht="14.25" customHeight="1">
      <c r="A49" s="230"/>
    </row>
    <row r="50" spans="1:1" ht="14.25" customHeight="1">
      <c r="A50" s="230"/>
    </row>
    <row r="51" spans="1:1" ht="14.25" customHeight="1">
      <c r="A51" s="230"/>
    </row>
    <row r="52" spans="1:1" ht="14.25" customHeight="1">
      <c r="A52" s="230"/>
    </row>
    <row r="53" spans="1:1" ht="14.25" customHeight="1">
      <c r="A53" s="230"/>
    </row>
    <row r="54" spans="1:1" ht="14.25" customHeight="1">
      <c r="A54" s="230"/>
    </row>
    <row r="55" spans="1:1" ht="14.25" customHeight="1">
      <c r="A55" s="230"/>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9.375" customWidth="1"/>
    <col min="2" max="2" width="35.375" customWidth="1"/>
    <col min="3" max="3" width="41.125" customWidth="1"/>
    <col min="4" max="4" width="56.375" customWidth="1"/>
    <col min="5" max="5" width="126.625" customWidth="1"/>
    <col min="6" max="21" width="9.375" customWidth="1"/>
  </cols>
  <sheetData>
    <row r="1" spans="1:21" ht="14.25" customHeight="1">
      <c r="A1" s="230"/>
      <c r="B1" s="516" t="s">
        <v>289</v>
      </c>
      <c r="C1" s="364"/>
      <c r="D1" s="364"/>
      <c r="E1" s="230"/>
      <c r="F1" s="230"/>
      <c r="G1" s="230"/>
      <c r="H1" s="230"/>
      <c r="I1" s="230"/>
      <c r="J1" s="230"/>
      <c r="K1" s="230"/>
      <c r="L1" s="230"/>
      <c r="M1" s="230"/>
      <c r="N1" s="230"/>
      <c r="O1" s="230"/>
      <c r="P1" s="230"/>
      <c r="Q1" s="230"/>
      <c r="R1" s="230"/>
      <c r="S1" s="230"/>
      <c r="T1" s="230"/>
      <c r="U1" s="230"/>
    </row>
    <row r="2" spans="1:21" ht="14.25" customHeight="1">
      <c r="A2" s="230"/>
      <c r="B2" s="230"/>
      <c r="C2" s="230"/>
      <c r="D2" s="230"/>
      <c r="E2" s="230"/>
      <c r="F2" s="230"/>
      <c r="G2" s="230"/>
      <c r="H2" s="230"/>
      <c r="I2" s="230"/>
      <c r="J2" s="230"/>
      <c r="K2" s="230"/>
      <c r="L2" s="230"/>
      <c r="M2" s="230"/>
      <c r="N2" s="230"/>
      <c r="O2" s="230"/>
      <c r="P2" s="230"/>
      <c r="Q2" s="230"/>
      <c r="R2" s="230"/>
      <c r="S2" s="230"/>
      <c r="T2" s="230"/>
      <c r="U2" s="230"/>
    </row>
    <row r="3" spans="1:21" ht="60">
      <c r="A3" s="230"/>
      <c r="B3" s="292"/>
      <c r="C3" s="293" t="s">
        <v>290</v>
      </c>
      <c r="D3" s="293" t="s">
        <v>291</v>
      </c>
      <c r="E3" s="230"/>
      <c r="F3" s="230"/>
      <c r="G3" s="230"/>
      <c r="H3" s="230"/>
      <c r="I3" s="230"/>
      <c r="J3" s="230"/>
      <c r="K3" s="230"/>
      <c r="L3" s="230"/>
      <c r="M3" s="230"/>
      <c r="N3" s="230"/>
      <c r="O3" s="230"/>
      <c r="P3" s="230"/>
      <c r="Q3" s="230"/>
      <c r="R3" s="230"/>
      <c r="S3" s="230"/>
      <c r="T3" s="230"/>
      <c r="U3" s="230"/>
    </row>
    <row r="4" spans="1:21" ht="67.5">
      <c r="A4" s="294" t="s">
        <v>292</v>
      </c>
      <c r="B4" s="295" t="s">
        <v>293</v>
      </c>
      <c r="C4" s="296" t="s">
        <v>294</v>
      </c>
      <c r="D4" s="297" t="s">
        <v>295</v>
      </c>
      <c r="E4" s="230"/>
      <c r="F4" s="230"/>
      <c r="G4" s="230"/>
      <c r="H4" s="230"/>
      <c r="I4" s="230"/>
      <c r="J4" s="230"/>
      <c r="K4" s="230"/>
      <c r="L4" s="230"/>
      <c r="M4" s="230"/>
      <c r="N4" s="230"/>
      <c r="O4" s="230"/>
      <c r="P4" s="230"/>
      <c r="Q4" s="230"/>
      <c r="R4" s="230"/>
      <c r="S4" s="230"/>
      <c r="T4" s="230"/>
      <c r="U4" s="230"/>
    </row>
    <row r="5" spans="1:21" ht="168.75">
      <c r="A5" s="294" t="s">
        <v>296</v>
      </c>
      <c r="B5" s="298" t="s">
        <v>297</v>
      </c>
      <c r="C5" s="299" t="s">
        <v>298</v>
      </c>
      <c r="D5" s="300" t="s">
        <v>299</v>
      </c>
      <c r="E5" s="230"/>
      <c r="F5" s="230"/>
      <c r="G5" s="230"/>
      <c r="H5" s="230"/>
      <c r="I5" s="230"/>
      <c r="J5" s="230"/>
      <c r="K5" s="230"/>
      <c r="L5" s="230"/>
      <c r="M5" s="230"/>
      <c r="N5" s="230"/>
      <c r="O5" s="230"/>
      <c r="P5" s="230"/>
      <c r="Q5" s="230"/>
      <c r="R5" s="230"/>
      <c r="S5" s="230"/>
      <c r="T5" s="230"/>
      <c r="U5" s="230"/>
    </row>
    <row r="6" spans="1:21" ht="135">
      <c r="A6" s="294" t="s">
        <v>188</v>
      </c>
      <c r="B6" s="301" t="s">
        <v>300</v>
      </c>
      <c r="C6" s="299" t="s">
        <v>301</v>
      </c>
      <c r="D6" s="300" t="s">
        <v>302</v>
      </c>
      <c r="E6" s="230"/>
      <c r="F6" s="230"/>
      <c r="G6" s="230"/>
      <c r="H6" s="230"/>
      <c r="I6" s="230"/>
      <c r="J6" s="230"/>
      <c r="K6" s="230"/>
      <c r="L6" s="230"/>
      <c r="M6" s="230"/>
      <c r="N6" s="230"/>
      <c r="O6" s="230"/>
      <c r="P6" s="230"/>
      <c r="Q6" s="230"/>
      <c r="R6" s="230"/>
      <c r="S6" s="230"/>
      <c r="T6" s="230"/>
      <c r="U6" s="230"/>
    </row>
    <row r="7" spans="1:21" ht="168.75">
      <c r="A7" s="294" t="s">
        <v>143</v>
      </c>
      <c r="B7" s="302" t="s">
        <v>303</v>
      </c>
      <c r="C7" s="299" t="s">
        <v>304</v>
      </c>
      <c r="D7" s="300" t="s">
        <v>305</v>
      </c>
      <c r="E7" s="230"/>
      <c r="F7" s="230"/>
      <c r="G7" s="230"/>
      <c r="H7" s="230"/>
      <c r="I7" s="230"/>
      <c r="J7" s="230"/>
      <c r="K7" s="230"/>
      <c r="L7" s="230"/>
      <c r="M7" s="230"/>
      <c r="N7" s="230"/>
      <c r="O7" s="230"/>
      <c r="P7" s="230"/>
      <c r="Q7" s="230"/>
      <c r="R7" s="230"/>
      <c r="S7" s="230"/>
      <c r="T7" s="230"/>
      <c r="U7" s="230"/>
    </row>
    <row r="8" spans="1:21" ht="135">
      <c r="A8" s="294" t="s">
        <v>306</v>
      </c>
      <c r="B8" s="303" t="s">
        <v>307</v>
      </c>
      <c r="C8" s="299" t="s">
        <v>308</v>
      </c>
      <c r="D8" s="300" t="s">
        <v>309</v>
      </c>
      <c r="E8" s="230"/>
      <c r="F8" s="230"/>
      <c r="G8" s="230"/>
      <c r="H8" s="230"/>
      <c r="I8" s="230"/>
      <c r="J8" s="230"/>
      <c r="K8" s="230"/>
      <c r="L8" s="230"/>
      <c r="M8" s="230"/>
      <c r="N8" s="230"/>
      <c r="O8" s="230"/>
      <c r="P8" s="230"/>
      <c r="Q8" s="230"/>
      <c r="R8" s="230"/>
      <c r="S8" s="230"/>
      <c r="T8" s="230"/>
      <c r="U8" s="230"/>
    </row>
    <row r="9" spans="1:21" ht="14.25" customHeight="1">
      <c r="A9" s="294"/>
      <c r="B9" s="294"/>
      <c r="C9" s="304"/>
      <c r="D9" s="304"/>
      <c r="E9" s="230"/>
      <c r="F9" s="230"/>
      <c r="G9" s="230"/>
      <c r="H9" s="230"/>
      <c r="I9" s="230"/>
      <c r="J9" s="230"/>
      <c r="K9" s="230"/>
      <c r="L9" s="230"/>
      <c r="M9" s="230"/>
      <c r="N9" s="230"/>
      <c r="O9" s="230"/>
      <c r="P9" s="230"/>
      <c r="Q9" s="230"/>
      <c r="R9" s="230"/>
      <c r="S9" s="230"/>
      <c r="T9" s="230"/>
      <c r="U9" s="230"/>
    </row>
    <row r="10" spans="1:21" ht="14.25" customHeight="1">
      <c r="A10" s="294"/>
      <c r="B10" s="305"/>
      <c r="C10" s="305"/>
      <c r="D10" s="305"/>
      <c r="E10" s="230"/>
      <c r="F10" s="230"/>
      <c r="G10" s="230"/>
      <c r="H10" s="230"/>
      <c r="I10" s="230"/>
      <c r="J10" s="230"/>
      <c r="K10" s="230"/>
      <c r="L10" s="230"/>
      <c r="M10" s="230"/>
      <c r="N10" s="230"/>
      <c r="O10" s="230"/>
      <c r="P10" s="230"/>
      <c r="Q10" s="230"/>
      <c r="R10" s="230"/>
      <c r="S10" s="230"/>
      <c r="T10" s="230"/>
      <c r="U10" s="230"/>
    </row>
    <row r="11" spans="1:21" ht="14.25" customHeight="1">
      <c r="A11" s="294"/>
      <c r="B11" s="294" t="s">
        <v>310</v>
      </c>
      <c r="C11" s="294" t="s">
        <v>122</v>
      </c>
      <c r="D11" s="294" t="s">
        <v>116</v>
      </c>
      <c r="E11" s="230"/>
      <c r="F11" s="230"/>
      <c r="G11" s="230"/>
      <c r="H11" s="230"/>
      <c r="I11" s="230"/>
      <c r="J11" s="230"/>
      <c r="K11" s="230"/>
      <c r="L11" s="230"/>
      <c r="M11" s="230"/>
      <c r="N11" s="230"/>
      <c r="O11" s="230"/>
      <c r="P11" s="230"/>
      <c r="Q11" s="230"/>
      <c r="R11" s="230"/>
      <c r="S11" s="230"/>
      <c r="T11" s="230"/>
      <c r="U11" s="230"/>
    </row>
    <row r="12" spans="1:21" ht="14.25" customHeight="1">
      <c r="A12" s="294"/>
      <c r="B12" s="294" t="s">
        <v>311</v>
      </c>
      <c r="C12" s="294" t="s">
        <v>162</v>
      </c>
      <c r="D12" s="294" t="s">
        <v>110</v>
      </c>
      <c r="E12" s="230"/>
      <c r="F12" s="230"/>
      <c r="G12" s="230"/>
      <c r="H12" s="230"/>
      <c r="I12" s="230"/>
      <c r="J12" s="230"/>
      <c r="K12" s="230"/>
      <c r="L12" s="230"/>
      <c r="M12" s="230"/>
      <c r="N12" s="230"/>
      <c r="O12" s="230"/>
      <c r="P12" s="230"/>
      <c r="Q12" s="230"/>
      <c r="R12" s="230"/>
      <c r="S12" s="230"/>
      <c r="T12" s="230"/>
      <c r="U12" s="230"/>
    </row>
    <row r="13" spans="1:21" ht="14.25" customHeight="1">
      <c r="A13" s="294"/>
      <c r="B13" s="294"/>
      <c r="C13" s="294" t="s">
        <v>93</v>
      </c>
      <c r="D13" s="294" t="s">
        <v>132</v>
      </c>
      <c r="E13" s="230"/>
      <c r="F13" s="230"/>
      <c r="G13" s="230"/>
      <c r="H13" s="230"/>
      <c r="I13" s="230"/>
      <c r="J13" s="230"/>
      <c r="K13" s="230"/>
      <c r="L13" s="230"/>
      <c r="M13" s="230"/>
      <c r="N13" s="230"/>
      <c r="O13" s="230"/>
      <c r="P13" s="230"/>
      <c r="Q13" s="230"/>
      <c r="R13" s="230"/>
      <c r="S13" s="230"/>
      <c r="T13" s="230"/>
      <c r="U13" s="230"/>
    </row>
    <row r="14" spans="1:21" ht="14.25" customHeight="1">
      <c r="A14" s="294"/>
      <c r="B14" s="294"/>
      <c r="C14" s="294" t="s">
        <v>312</v>
      </c>
      <c r="D14" s="294" t="s">
        <v>140</v>
      </c>
      <c r="E14" s="230"/>
      <c r="F14" s="230"/>
      <c r="G14" s="230"/>
      <c r="H14" s="230"/>
      <c r="I14" s="230"/>
      <c r="J14" s="230"/>
      <c r="K14" s="230"/>
      <c r="L14" s="230"/>
      <c r="M14" s="230"/>
      <c r="N14" s="230"/>
      <c r="O14" s="230"/>
      <c r="P14" s="230"/>
      <c r="Q14" s="230"/>
      <c r="R14" s="230"/>
      <c r="S14" s="230"/>
      <c r="T14" s="230"/>
      <c r="U14" s="230"/>
    </row>
    <row r="15" spans="1:21" ht="14.25" customHeight="1">
      <c r="A15" s="294"/>
      <c r="B15" s="294"/>
      <c r="C15" s="294" t="s">
        <v>313</v>
      </c>
      <c r="D15" s="294" t="s">
        <v>314</v>
      </c>
      <c r="E15" s="230"/>
      <c r="F15" s="230"/>
      <c r="G15" s="230"/>
      <c r="H15" s="230"/>
      <c r="I15" s="230"/>
      <c r="J15" s="230"/>
      <c r="K15" s="230"/>
      <c r="L15" s="230"/>
      <c r="M15" s="230"/>
      <c r="N15" s="230"/>
      <c r="O15" s="230"/>
      <c r="P15" s="230"/>
      <c r="Q15" s="230"/>
      <c r="R15" s="230"/>
      <c r="S15" s="230"/>
      <c r="T15" s="230"/>
      <c r="U15" s="230"/>
    </row>
    <row r="16" spans="1:21" ht="14.25" customHeight="1">
      <c r="A16" s="294"/>
      <c r="B16" s="294"/>
      <c r="C16" s="294"/>
      <c r="D16" s="294"/>
      <c r="E16" s="230"/>
      <c r="F16" s="230"/>
      <c r="G16" s="230"/>
      <c r="H16" s="230"/>
      <c r="I16" s="230"/>
      <c r="J16" s="230"/>
      <c r="K16" s="230"/>
      <c r="L16" s="230"/>
      <c r="M16" s="230"/>
      <c r="N16" s="230"/>
      <c r="O16" s="230"/>
    </row>
    <row r="17" spans="1:15" ht="14.25" customHeight="1">
      <c r="A17" s="294"/>
      <c r="B17" s="294"/>
      <c r="C17" s="294"/>
      <c r="D17" s="294"/>
      <c r="E17" s="230"/>
      <c r="F17" s="230"/>
      <c r="G17" s="230"/>
      <c r="H17" s="230"/>
      <c r="I17" s="230"/>
      <c r="J17" s="230"/>
      <c r="K17" s="230"/>
      <c r="L17" s="230"/>
      <c r="M17" s="230"/>
      <c r="N17" s="230"/>
      <c r="O17" s="230"/>
    </row>
    <row r="18" spans="1:15" ht="14.25" customHeight="1">
      <c r="A18" s="294"/>
      <c r="B18" s="230"/>
      <c r="C18" s="230"/>
      <c r="D18" s="230"/>
      <c r="E18" s="230"/>
      <c r="F18" s="230"/>
      <c r="G18" s="230"/>
      <c r="H18" s="230"/>
      <c r="I18" s="230"/>
      <c r="J18" s="230"/>
      <c r="K18" s="230"/>
      <c r="L18" s="230"/>
      <c r="M18" s="230"/>
      <c r="N18" s="230"/>
      <c r="O18" s="230"/>
    </row>
    <row r="19" spans="1:15" ht="14.25" customHeight="1">
      <c r="A19" s="294"/>
      <c r="B19" s="230"/>
      <c r="C19" s="230"/>
      <c r="D19" s="230"/>
      <c r="E19" s="230"/>
      <c r="F19" s="230"/>
      <c r="G19" s="230"/>
      <c r="H19" s="230"/>
      <c r="I19" s="230"/>
      <c r="J19" s="230"/>
      <c r="K19" s="230"/>
      <c r="L19" s="230"/>
      <c r="M19" s="230"/>
      <c r="N19" s="230"/>
      <c r="O19" s="230"/>
    </row>
    <row r="20" spans="1:15" ht="14.25" customHeight="1">
      <c r="A20" s="294"/>
      <c r="B20" s="230"/>
      <c r="C20" s="230"/>
      <c r="D20" s="230"/>
      <c r="E20" s="230"/>
      <c r="F20" s="230"/>
      <c r="G20" s="230"/>
      <c r="H20" s="230"/>
      <c r="I20" s="230"/>
      <c r="J20" s="230"/>
      <c r="K20" s="230"/>
      <c r="L20" s="230"/>
      <c r="M20" s="230"/>
      <c r="N20" s="230"/>
      <c r="O20" s="230"/>
    </row>
    <row r="21" spans="1:15" ht="14.25" customHeight="1">
      <c r="A21" s="294"/>
      <c r="B21" s="230"/>
      <c r="C21" s="230"/>
      <c r="D21" s="230"/>
      <c r="E21" s="230"/>
      <c r="F21" s="230"/>
      <c r="G21" s="230"/>
      <c r="H21" s="230"/>
      <c r="I21" s="230"/>
      <c r="J21" s="230"/>
      <c r="K21" s="230"/>
      <c r="L21" s="230"/>
      <c r="M21" s="230"/>
      <c r="N21" s="230"/>
      <c r="O21" s="230"/>
    </row>
    <row r="22" spans="1:15" ht="14.25" customHeight="1">
      <c r="A22" s="294"/>
      <c r="B22" s="294"/>
      <c r="C22" s="304"/>
      <c r="D22" s="304"/>
      <c r="E22" s="230"/>
      <c r="F22" s="230"/>
      <c r="G22" s="230"/>
      <c r="H22" s="230"/>
      <c r="I22" s="230"/>
      <c r="J22" s="230"/>
      <c r="K22" s="230"/>
      <c r="L22" s="230"/>
      <c r="M22" s="230"/>
      <c r="N22" s="230"/>
      <c r="O22" s="230"/>
    </row>
    <row r="23" spans="1:15" ht="14.25" customHeight="1">
      <c r="A23" s="294"/>
      <c r="B23" s="294"/>
      <c r="C23" s="304"/>
      <c r="D23" s="304"/>
      <c r="E23" s="230"/>
      <c r="F23" s="230"/>
      <c r="G23" s="230"/>
      <c r="H23" s="230"/>
      <c r="I23" s="230"/>
      <c r="J23" s="230"/>
      <c r="K23" s="230"/>
      <c r="L23" s="230"/>
      <c r="M23" s="230"/>
      <c r="N23" s="230"/>
      <c r="O23" s="230"/>
    </row>
    <row r="24" spans="1:15" ht="14.25" customHeight="1">
      <c r="A24" s="294"/>
      <c r="B24" s="294"/>
      <c r="C24" s="304"/>
      <c r="D24" s="304"/>
      <c r="E24" s="230"/>
      <c r="F24" s="230"/>
      <c r="G24" s="230"/>
      <c r="H24" s="230"/>
      <c r="I24" s="230"/>
      <c r="J24" s="230"/>
      <c r="K24" s="230"/>
      <c r="L24" s="230"/>
      <c r="M24" s="230"/>
      <c r="N24" s="230"/>
      <c r="O24" s="230"/>
    </row>
    <row r="25" spans="1:15" ht="14.25" customHeight="1">
      <c r="A25" s="294"/>
      <c r="B25" s="294"/>
      <c r="C25" s="304"/>
      <c r="D25" s="304"/>
      <c r="E25" s="230"/>
      <c r="F25" s="230"/>
      <c r="G25" s="230"/>
      <c r="H25" s="230"/>
      <c r="I25" s="230"/>
      <c r="J25" s="230"/>
      <c r="K25" s="230"/>
      <c r="L25" s="230"/>
      <c r="M25" s="230"/>
      <c r="N25" s="230"/>
      <c r="O25" s="230"/>
    </row>
    <row r="26" spans="1:15" ht="14.25" customHeight="1">
      <c r="A26" s="294"/>
      <c r="B26" s="294"/>
      <c r="C26" s="304"/>
      <c r="D26" s="304"/>
      <c r="E26" s="230"/>
      <c r="F26" s="230"/>
      <c r="G26" s="230"/>
      <c r="H26" s="230"/>
      <c r="I26" s="230"/>
      <c r="J26" s="230"/>
      <c r="K26" s="230"/>
      <c r="L26" s="230"/>
      <c r="M26" s="230"/>
      <c r="N26" s="230"/>
      <c r="O26" s="230"/>
    </row>
    <row r="27" spans="1:15" ht="14.25" customHeight="1">
      <c r="A27" s="294"/>
      <c r="B27" s="294"/>
      <c r="C27" s="304"/>
      <c r="D27" s="304"/>
      <c r="E27" s="230"/>
      <c r="F27" s="230"/>
      <c r="G27" s="230"/>
      <c r="H27" s="230"/>
      <c r="I27" s="230"/>
      <c r="J27" s="230"/>
      <c r="K27" s="230"/>
      <c r="L27" s="230"/>
      <c r="M27" s="230"/>
      <c r="N27" s="230"/>
      <c r="O27" s="230"/>
    </row>
    <row r="28" spans="1:15" ht="14.25" customHeight="1">
      <c r="A28" s="294"/>
      <c r="B28" s="294"/>
      <c r="C28" s="304"/>
      <c r="D28" s="304"/>
      <c r="E28" s="230"/>
      <c r="F28" s="230"/>
      <c r="G28" s="230"/>
      <c r="H28" s="230"/>
      <c r="I28" s="230"/>
      <c r="J28" s="230"/>
      <c r="K28" s="230"/>
      <c r="L28" s="230"/>
      <c r="M28" s="230"/>
      <c r="N28" s="230"/>
      <c r="O28" s="230"/>
    </row>
    <row r="29" spans="1:15" ht="14.25" customHeight="1">
      <c r="A29" s="294"/>
      <c r="B29" s="294"/>
      <c r="C29" s="304"/>
      <c r="D29" s="304"/>
      <c r="E29" s="230"/>
      <c r="F29" s="230"/>
      <c r="G29" s="230"/>
      <c r="H29" s="230"/>
      <c r="I29" s="230"/>
      <c r="J29" s="230"/>
      <c r="K29" s="230"/>
      <c r="L29" s="230"/>
      <c r="M29" s="230"/>
      <c r="N29" s="230"/>
      <c r="O29" s="230"/>
    </row>
    <row r="30" spans="1:15" ht="14.25" customHeight="1">
      <c r="A30" s="294"/>
      <c r="B30" s="294"/>
      <c r="C30" s="304"/>
      <c r="D30" s="304"/>
      <c r="E30" s="230"/>
      <c r="F30" s="230"/>
      <c r="G30" s="230"/>
      <c r="H30" s="230"/>
      <c r="I30" s="230"/>
      <c r="J30" s="230"/>
      <c r="K30" s="230"/>
      <c r="L30" s="230"/>
      <c r="M30" s="230"/>
      <c r="N30" s="230"/>
      <c r="O30" s="230"/>
    </row>
    <row r="31" spans="1:15" ht="14.25" customHeight="1">
      <c r="A31" s="294"/>
      <c r="B31" s="294"/>
      <c r="C31" s="304"/>
      <c r="D31" s="304"/>
      <c r="E31" s="230"/>
      <c r="F31" s="230"/>
      <c r="G31" s="230"/>
      <c r="H31" s="230"/>
      <c r="I31" s="230"/>
      <c r="J31" s="230"/>
      <c r="K31" s="230"/>
      <c r="L31" s="230"/>
      <c r="M31" s="230"/>
      <c r="N31" s="230"/>
      <c r="O31" s="230"/>
    </row>
    <row r="32" spans="1:15" ht="14.25" customHeight="1">
      <c r="A32" s="294"/>
      <c r="B32" s="294"/>
      <c r="C32" s="304"/>
      <c r="D32" s="304"/>
      <c r="E32" s="230"/>
      <c r="F32" s="230"/>
      <c r="G32" s="230"/>
      <c r="H32" s="230"/>
      <c r="I32" s="230"/>
      <c r="J32" s="230"/>
      <c r="K32" s="230"/>
      <c r="L32" s="230"/>
      <c r="M32" s="230"/>
      <c r="N32" s="230"/>
      <c r="O32" s="230"/>
    </row>
    <row r="33" spans="1:15" ht="14.25" customHeight="1">
      <c r="A33" s="294"/>
      <c r="B33" s="294"/>
      <c r="C33" s="304"/>
      <c r="D33" s="304"/>
      <c r="E33" s="230"/>
      <c r="F33" s="230"/>
      <c r="G33" s="230"/>
      <c r="H33" s="230"/>
      <c r="I33" s="230"/>
      <c r="J33" s="230"/>
      <c r="K33" s="230"/>
      <c r="L33" s="230"/>
      <c r="M33" s="230"/>
      <c r="N33" s="230"/>
      <c r="O33" s="230"/>
    </row>
    <row r="34" spans="1:15" ht="14.25" customHeight="1">
      <c r="A34" s="294"/>
      <c r="B34" s="294"/>
      <c r="C34" s="304"/>
      <c r="D34" s="304"/>
      <c r="E34" s="230"/>
      <c r="F34" s="230"/>
      <c r="G34" s="230"/>
      <c r="H34" s="230"/>
      <c r="I34" s="230"/>
      <c r="J34" s="230"/>
      <c r="K34" s="230"/>
      <c r="L34" s="230"/>
      <c r="M34" s="230"/>
      <c r="N34" s="230"/>
      <c r="O34" s="230"/>
    </row>
    <row r="35" spans="1:15" ht="14.25" customHeight="1">
      <c r="A35" s="294"/>
      <c r="B35" s="294"/>
      <c r="C35" s="304"/>
      <c r="D35" s="304"/>
      <c r="E35" s="230"/>
      <c r="F35" s="230"/>
      <c r="G35" s="230"/>
      <c r="H35" s="230"/>
      <c r="I35" s="230"/>
      <c r="J35" s="230"/>
      <c r="K35" s="230"/>
      <c r="L35" s="230"/>
      <c r="M35" s="230"/>
      <c r="N35" s="230"/>
      <c r="O35" s="230"/>
    </row>
    <row r="36" spans="1:15" ht="14.25" customHeight="1">
      <c r="A36" s="294"/>
      <c r="B36" s="294"/>
      <c r="C36" s="304"/>
      <c r="D36" s="304"/>
      <c r="E36" s="230"/>
      <c r="F36" s="230"/>
      <c r="G36" s="230"/>
      <c r="H36" s="230"/>
      <c r="I36" s="230"/>
      <c r="J36" s="230"/>
      <c r="K36" s="230"/>
      <c r="L36" s="230"/>
      <c r="M36" s="230"/>
      <c r="N36" s="230"/>
      <c r="O36" s="230"/>
    </row>
    <row r="37" spans="1:15" ht="14.25" customHeight="1">
      <c r="A37" s="294"/>
      <c r="B37" s="294"/>
      <c r="C37" s="304"/>
      <c r="D37" s="304"/>
      <c r="E37" s="230"/>
      <c r="F37" s="230"/>
      <c r="G37" s="230"/>
      <c r="H37" s="230"/>
      <c r="I37" s="230"/>
      <c r="J37" s="230"/>
      <c r="K37" s="230"/>
      <c r="L37" s="230"/>
      <c r="M37" s="230"/>
      <c r="N37" s="230"/>
      <c r="O37" s="230"/>
    </row>
    <row r="38" spans="1:15" ht="14.25" customHeight="1">
      <c r="A38" s="294"/>
      <c r="B38" s="294"/>
      <c r="C38" s="304"/>
      <c r="D38" s="304"/>
      <c r="E38" s="230"/>
      <c r="F38" s="230"/>
      <c r="G38" s="230"/>
      <c r="H38" s="230"/>
      <c r="I38" s="230"/>
      <c r="J38" s="230"/>
      <c r="K38" s="230"/>
      <c r="L38" s="230"/>
      <c r="M38" s="230"/>
      <c r="N38" s="230"/>
      <c r="O38" s="230"/>
    </row>
    <row r="39" spans="1:15" ht="14.25" customHeight="1">
      <c r="A39" s="294"/>
      <c r="B39" s="294"/>
      <c r="C39" s="304"/>
      <c r="D39" s="304"/>
      <c r="E39" s="230"/>
      <c r="F39" s="230"/>
      <c r="G39" s="230"/>
      <c r="H39" s="230"/>
      <c r="I39" s="230"/>
      <c r="J39" s="230"/>
      <c r="K39" s="230"/>
      <c r="L39" s="230"/>
      <c r="M39" s="230"/>
      <c r="N39" s="230"/>
      <c r="O39" s="230"/>
    </row>
    <row r="40" spans="1:15" ht="14.25" customHeight="1">
      <c r="A40" s="294"/>
      <c r="B40" s="294"/>
      <c r="C40" s="304"/>
      <c r="D40" s="304"/>
      <c r="E40" s="230"/>
      <c r="F40" s="230"/>
      <c r="G40" s="230"/>
      <c r="H40" s="230"/>
      <c r="I40" s="230"/>
      <c r="J40" s="230"/>
      <c r="K40" s="230"/>
      <c r="L40" s="230"/>
      <c r="M40" s="230"/>
      <c r="N40" s="230"/>
      <c r="O40" s="230"/>
    </row>
    <row r="41" spans="1:15" ht="14.25" customHeight="1">
      <c r="A41" s="294"/>
      <c r="B41" s="294"/>
      <c r="C41" s="304"/>
      <c r="D41" s="304"/>
      <c r="E41" s="230"/>
      <c r="F41" s="230"/>
      <c r="G41" s="230"/>
      <c r="H41" s="230"/>
      <c r="I41" s="230"/>
      <c r="J41" s="230"/>
      <c r="K41" s="230"/>
      <c r="L41" s="230"/>
      <c r="M41" s="230"/>
      <c r="N41" s="230"/>
      <c r="O41" s="230"/>
    </row>
    <row r="42" spans="1:15" ht="14.25" customHeight="1">
      <c r="A42" s="294"/>
      <c r="B42" s="294"/>
      <c r="C42" s="304"/>
      <c r="D42" s="304"/>
      <c r="E42" s="230"/>
      <c r="F42" s="230"/>
      <c r="G42" s="230"/>
      <c r="H42" s="230"/>
      <c r="I42" s="230"/>
      <c r="J42" s="230"/>
      <c r="K42" s="230"/>
      <c r="L42" s="230"/>
      <c r="M42" s="230"/>
      <c r="N42" s="230"/>
      <c r="O42" s="230"/>
    </row>
    <row r="43" spans="1:15" ht="14.25" customHeight="1">
      <c r="A43" s="294"/>
      <c r="B43" s="294"/>
      <c r="C43" s="304"/>
      <c r="D43" s="304"/>
      <c r="E43" s="230"/>
      <c r="F43" s="230"/>
      <c r="G43" s="230"/>
      <c r="H43" s="230"/>
      <c r="I43" s="230"/>
      <c r="J43" s="230"/>
      <c r="K43" s="230"/>
      <c r="L43" s="230"/>
      <c r="M43" s="230"/>
      <c r="N43" s="230"/>
      <c r="O43" s="230"/>
    </row>
    <row r="44" spans="1:15" ht="14.25" customHeight="1">
      <c r="A44" s="294"/>
      <c r="B44" s="294"/>
      <c r="C44" s="304"/>
      <c r="D44" s="304"/>
      <c r="E44" s="230"/>
      <c r="F44" s="230"/>
      <c r="G44" s="230"/>
      <c r="H44" s="230"/>
      <c r="I44" s="230"/>
      <c r="J44" s="230"/>
      <c r="K44" s="230"/>
      <c r="L44" s="230"/>
      <c r="M44" s="230"/>
      <c r="N44" s="230"/>
      <c r="O44" s="230"/>
    </row>
    <row r="45" spans="1:15" ht="14.25" customHeight="1">
      <c r="A45" s="294"/>
      <c r="B45" s="294"/>
      <c r="C45" s="304"/>
      <c r="D45" s="304"/>
      <c r="E45" s="230"/>
      <c r="F45" s="230"/>
      <c r="G45" s="230"/>
      <c r="H45" s="230"/>
      <c r="I45" s="230"/>
      <c r="J45" s="230"/>
      <c r="K45" s="230"/>
      <c r="L45" s="230"/>
      <c r="M45" s="230"/>
      <c r="N45" s="230"/>
      <c r="O45" s="230"/>
    </row>
    <row r="46" spans="1:15" ht="14.25" customHeight="1">
      <c r="A46" s="294"/>
      <c r="B46" s="294"/>
      <c r="C46" s="304"/>
      <c r="D46" s="304"/>
      <c r="E46" s="230"/>
      <c r="F46" s="230"/>
      <c r="G46" s="230"/>
      <c r="H46" s="230"/>
      <c r="I46" s="230"/>
      <c r="J46" s="230"/>
      <c r="K46" s="230"/>
      <c r="L46" s="230"/>
      <c r="M46" s="230"/>
      <c r="N46" s="230"/>
      <c r="O46" s="230"/>
    </row>
    <row r="47" spans="1:15" ht="14.25" customHeight="1">
      <c r="A47" s="294"/>
      <c r="B47" s="294"/>
      <c r="C47" s="304"/>
      <c r="D47" s="304"/>
      <c r="E47" s="230"/>
      <c r="F47" s="230"/>
      <c r="G47" s="230"/>
      <c r="H47" s="230"/>
      <c r="I47" s="230"/>
      <c r="J47" s="230"/>
      <c r="K47" s="230"/>
      <c r="L47" s="230"/>
      <c r="M47" s="230"/>
      <c r="N47" s="230"/>
      <c r="O47" s="230"/>
    </row>
    <row r="48" spans="1:15" ht="14.25" customHeight="1">
      <c r="A48" s="294"/>
      <c r="B48" s="294"/>
      <c r="C48" s="304"/>
      <c r="D48" s="304"/>
      <c r="E48" s="230"/>
      <c r="F48" s="230"/>
      <c r="G48" s="230"/>
      <c r="H48" s="230"/>
      <c r="I48" s="230"/>
      <c r="J48" s="230"/>
      <c r="K48" s="230"/>
      <c r="L48" s="230"/>
      <c r="M48" s="230"/>
      <c r="N48" s="230"/>
      <c r="O48" s="230"/>
    </row>
    <row r="49" spans="1:15" ht="14.25" customHeight="1">
      <c r="A49" s="294"/>
      <c r="B49" s="294"/>
      <c r="C49" s="304"/>
      <c r="D49" s="304"/>
      <c r="E49" s="230"/>
      <c r="F49" s="230"/>
      <c r="G49" s="230"/>
      <c r="H49" s="230"/>
      <c r="I49" s="230"/>
      <c r="J49" s="230"/>
      <c r="K49" s="230"/>
      <c r="L49" s="230"/>
      <c r="M49" s="230"/>
      <c r="N49" s="230"/>
      <c r="O49" s="230"/>
    </row>
    <row r="50" spans="1:15" ht="14.25" customHeight="1">
      <c r="A50" s="294"/>
      <c r="B50" s="294"/>
      <c r="C50" s="304"/>
      <c r="D50" s="304"/>
      <c r="E50" s="230"/>
      <c r="F50" s="230"/>
      <c r="G50" s="230"/>
      <c r="H50" s="230"/>
      <c r="I50" s="230"/>
      <c r="J50" s="230"/>
      <c r="K50" s="230"/>
      <c r="L50" s="230"/>
      <c r="M50" s="230"/>
      <c r="N50" s="230"/>
      <c r="O50" s="230"/>
    </row>
    <row r="51" spans="1:15" ht="14.25" customHeight="1">
      <c r="A51" s="294"/>
      <c r="B51" s="294"/>
      <c r="C51" s="304"/>
      <c r="D51" s="304"/>
      <c r="E51" s="230"/>
      <c r="F51" s="230"/>
      <c r="G51" s="230"/>
      <c r="H51" s="230"/>
      <c r="I51" s="230"/>
      <c r="J51" s="230"/>
      <c r="K51" s="230"/>
      <c r="L51" s="230"/>
      <c r="M51" s="230"/>
      <c r="N51" s="230"/>
      <c r="O51" s="230"/>
    </row>
    <row r="52" spans="1:15" ht="14.25" customHeight="1">
      <c r="A52" s="294"/>
      <c r="B52" s="306"/>
      <c r="C52" s="307"/>
      <c r="D52" s="307"/>
    </row>
    <row r="53" spans="1:15" ht="14.25" customHeight="1">
      <c r="A53" s="294"/>
      <c r="B53" s="306"/>
      <c r="C53" s="307"/>
      <c r="D53" s="307"/>
    </row>
    <row r="54" spans="1:15" ht="14.25" customHeight="1">
      <c r="A54" s="294"/>
      <c r="B54" s="306"/>
      <c r="C54" s="307"/>
      <c r="D54" s="307"/>
    </row>
    <row r="55" spans="1:15" ht="14.25" customHeight="1">
      <c r="A55" s="294"/>
      <c r="B55" s="306"/>
      <c r="C55" s="307"/>
      <c r="D55" s="307"/>
    </row>
    <row r="56" spans="1:15" ht="14.25" customHeight="1">
      <c r="A56" s="294"/>
      <c r="B56" s="306"/>
      <c r="C56" s="307"/>
      <c r="D56" s="307"/>
    </row>
    <row r="57" spans="1:15" ht="14.25" customHeight="1">
      <c r="A57" s="294"/>
      <c r="B57" s="306"/>
      <c r="C57" s="307"/>
      <c r="D57" s="307"/>
    </row>
    <row r="58" spans="1:15" ht="14.25" customHeight="1">
      <c r="A58" s="294"/>
      <c r="B58" s="306"/>
      <c r="C58" s="307"/>
      <c r="D58" s="307"/>
    </row>
    <row r="59" spans="1:15" ht="14.25" customHeight="1">
      <c r="A59" s="294"/>
      <c r="B59" s="306"/>
      <c r="C59" s="307"/>
      <c r="D59" s="307"/>
    </row>
    <row r="60" spans="1:15" ht="14.25" customHeight="1">
      <c r="A60" s="294"/>
      <c r="B60" s="306"/>
      <c r="C60" s="307"/>
      <c r="D60" s="307"/>
    </row>
    <row r="61" spans="1:15" ht="14.25" customHeight="1">
      <c r="A61" s="294"/>
      <c r="B61" s="306"/>
      <c r="C61" s="307"/>
      <c r="D61" s="307"/>
    </row>
    <row r="62" spans="1:15" ht="14.25" customHeight="1">
      <c r="A62" s="294"/>
      <c r="B62" s="306"/>
      <c r="C62" s="307"/>
      <c r="D62" s="307"/>
    </row>
    <row r="63" spans="1:15" ht="14.25" customHeight="1">
      <c r="A63" s="294"/>
      <c r="B63" s="306"/>
      <c r="C63" s="307"/>
      <c r="D63" s="307"/>
    </row>
    <row r="64" spans="1:15" ht="14.25" customHeight="1">
      <c r="A64" s="294"/>
      <c r="B64" s="306"/>
      <c r="C64" s="307"/>
      <c r="D64" s="307"/>
    </row>
    <row r="65" spans="1:4" ht="14.25" customHeight="1">
      <c r="A65" s="294"/>
      <c r="B65" s="306"/>
      <c r="C65" s="307"/>
      <c r="D65" s="307"/>
    </row>
    <row r="66" spans="1:4" ht="14.25" customHeight="1">
      <c r="A66" s="294"/>
      <c r="B66" s="306"/>
      <c r="C66" s="307"/>
      <c r="D66" s="307"/>
    </row>
    <row r="67" spans="1:4" ht="14.25" customHeight="1">
      <c r="A67" s="294"/>
      <c r="B67" s="306"/>
      <c r="C67" s="307"/>
      <c r="D67" s="307"/>
    </row>
    <row r="68" spans="1:4" ht="14.25" customHeight="1">
      <c r="A68" s="294"/>
      <c r="B68" s="306"/>
      <c r="C68" s="307"/>
      <c r="D68" s="307"/>
    </row>
    <row r="69" spans="1:4" ht="14.25" customHeight="1">
      <c r="A69" s="294"/>
      <c r="B69" s="306"/>
      <c r="C69" s="307"/>
      <c r="D69" s="307"/>
    </row>
    <row r="70" spans="1:4" ht="14.25" customHeight="1">
      <c r="A70" s="294"/>
      <c r="B70" s="306"/>
      <c r="C70" s="307"/>
      <c r="D70" s="307"/>
    </row>
    <row r="71" spans="1:4" ht="14.25" customHeight="1">
      <c r="A71" s="294"/>
      <c r="B71" s="306"/>
      <c r="C71" s="307"/>
      <c r="D71" s="307"/>
    </row>
    <row r="72" spans="1:4" ht="14.25" customHeight="1">
      <c r="A72" s="294"/>
      <c r="B72" s="306"/>
      <c r="C72" s="307"/>
      <c r="D72" s="307"/>
    </row>
    <row r="73" spans="1:4" ht="14.25" customHeight="1">
      <c r="A73" s="294"/>
      <c r="B73" s="306"/>
      <c r="C73" s="307"/>
      <c r="D73" s="307"/>
    </row>
    <row r="74" spans="1:4" ht="14.25" customHeight="1">
      <c r="A74" s="294"/>
      <c r="B74" s="306"/>
      <c r="C74" s="307"/>
      <c r="D74" s="307"/>
    </row>
    <row r="75" spans="1:4" ht="14.25" customHeight="1">
      <c r="A75" s="294"/>
      <c r="B75" s="306"/>
      <c r="C75" s="307"/>
      <c r="D75" s="307"/>
    </row>
    <row r="76" spans="1:4" ht="14.25" customHeight="1">
      <c r="A76" s="294"/>
      <c r="B76" s="306"/>
      <c r="C76" s="307"/>
      <c r="D76" s="307"/>
    </row>
    <row r="77" spans="1:4" ht="14.25" customHeight="1">
      <c r="A77" s="294"/>
      <c r="B77" s="306"/>
      <c r="C77" s="307"/>
      <c r="D77" s="307"/>
    </row>
    <row r="78" spans="1:4" ht="14.25" customHeight="1">
      <c r="A78" s="294"/>
      <c r="B78" s="306"/>
      <c r="C78" s="307"/>
      <c r="D78" s="307"/>
    </row>
    <row r="79" spans="1:4" ht="14.25" customHeight="1">
      <c r="A79" s="294"/>
      <c r="B79" s="306"/>
      <c r="C79" s="307"/>
      <c r="D79" s="307"/>
    </row>
    <row r="80" spans="1:4" ht="14.25" customHeight="1">
      <c r="A80" s="294"/>
      <c r="B80" s="306"/>
      <c r="C80" s="307"/>
      <c r="D80" s="307"/>
    </row>
    <row r="81" spans="1:4" ht="14.25" customHeight="1">
      <c r="A81" s="294"/>
      <c r="B81" s="306"/>
      <c r="C81" s="307"/>
      <c r="D81" s="307"/>
    </row>
    <row r="82" spans="1:4" ht="14.25" customHeight="1">
      <c r="A82" s="294"/>
      <c r="B82" s="306"/>
      <c r="C82" s="307"/>
      <c r="D82" s="307"/>
    </row>
    <row r="83" spans="1:4" ht="14.25" customHeight="1">
      <c r="A83" s="294"/>
      <c r="B83" s="306"/>
      <c r="C83" s="307"/>
      <c r="D83" s="307"/>
    </row>
    <row r="84" spans="1:4" ht="14.25" customHeight="1">
      <c r="A84" s="294"/>
      <c r="B84" s="306"/>
      <c r="C84" s="307"/>
      <c r="D84" s="307"/>
    </row>
    <row r="85" spans="1:4" ht="14.25" customHeight="1">
      <c r="A85" s="294"/>
      <c r="B85" s="306"/>
      <c r="C85" s="307"/>
      <c r="D85" s="307"/>
    </row>
    <row r="86" spans="1:4" ht="14.25" customHeight="1">
      <c r="A86" s="294"/>
      <c r="B86" s="306"/>
      <c r="C86" s="307"/>
      <c r="D86" s="307"/>
    </row>
    <row r="87" spans="1:4" ht="14.25" customHeight="1">
      <c r="A87" s="294"/>
      <c r="B87" s="306"/>
      <c r="C87" s="307"/>
      <c r="D87" s="307"/>
    </row>
    <row r="88" spans="1:4" ht="14.25" customHeight="1">
      <c r="A88" s="294"/>
      <c r="B88" s="306"/>
      <c r="C88" s="307"/>
      <c r="D88" s="307"/>
    </row>
    <row r="89" spans="1:4" ht="14.25" customHeight="1">
      <c r="A89" s="294"/>
      <c r="B89" s="306"/>
      <c r="C89" s="307"/>
      <c r="D89" s="307"/>
    </row>
    <row r="90" spans="1:4" ht="14.25" customHeight="1">
      <c r="A90" s="294"/>
      <c r="B90" s="306"/>
      <c r="C90" s="307"/>
      <c r="D90" s="307"/>
    </row>
    <row r="91" spans="1:4" ht="14.25" customHeight="1">
      <c r="A91" s="294"/>
      <c r="B91" s="306"/>
      <c r="C91" s="307"/>
      <c r="D91" s="307"/>
    </row>
    <row r="92" spans="1:4" ht="14.25" customHeight="1">
      <c r="A92" s="294"/>
      <c r="B92" s="306"/>
      <c r="C92" s="307"/>
      <c r="D92" s="307"/>
    </row>
    <row r="93" spans="1:4" ht="14.25" customHeight="1">
      <c r="A93" s="294"/>
      <c r="B93" s="306"/>
      <c r="C93" s="307"/>
      <c r="D93" s="307"/>
    </row>
    <row r="94" spans="1:4" ht="14.25" customHeight="1">
      <c r="A94" s="294"/>
      <c r="B94" s="306"/>
      <c r="C94" s="307"/>
      <c r="D94" s="307"/>
    </row>
    <row r="95" spans="1:4" ht="14.25" customHeight="1">
      <c r="A95" s="294"/>
      <c r="B95" s="306"/>
      <c r="C95" s="307"/>
      <c r="D95" s="307"/>
    </row>
    <row r="96" spans="1:4" ht="14.25" customHeight="1">
      <c r="A96" s="294"/>
      <c r="B96" s="306"/>
      <c r="C96" s="307"/>
      <c r="D96" s="307"/>
    </row>
    <row r="97" spans="1:4" ht="14.25" customHeight="1">
      <c r="A97" s="294"/>
      <c r="B97" s="306"/>
      <c r="C97" s="307"/>
      <c r="D97" s="307"/>
    </row>
    <row r="98" spans="1:4" ht="14.25" customHeight="1">
      <c r="A98" s="294"/>
      <c r="B98" s="306"/>
      <c r="C98" s="307"/>
      <c r="D98" s="307"/>
    </row>
    <row r="99" spans="1:4" ht="14.25" customHeight="1">
      <c r="A99" s="294"/>
      <c r="B99" s="306"/>
      <c r="C99" s="307"/>
      <c r="D99" s="307"/>
    </row>
    <row r="100" spans="1:4" ht="14.25" customHeight="1">
      <c r="A100" s="294"/>
      <c r="B100" s="306"/>
      <c r="C100" s="307"/>
      <c r="D100" s="307"/>
    </row>
    <row r="101" spans="1:4" ht="14.25" customHeight="1">
      <c r="A101" s="294"/>
      <c r="B101" s="306"/>
      <c r="C101" s="307"/>
      <c r="D101" s="307"/>
    </row>
    <row r="102" spans="1:4" ht="14.25" customHeight="1">
      <c r="A102" s="294"/>
      <c r="B102" s="306"/>
      <c r="C102" s="307"/>
      <c r="D102" s="307"/>
    </row>
    <row r="103" spans="1:4" ht="14.25" customHeight="1">
      <c r="A103" s="294"/>
      <c r="B103" s="306"/>
      <c r="C103" s="307"/>
      <c r="D103" s="307"/>
    </row>
    <row r="104" spans="1:4" ht="14.25" customHeight="1">
      <c r="A104" s="294"/>
      <c r="B104" s="306"/>
      <c r="C104" s="307"/>
      <c r="D104" s="307"/>
    </row>
    <row r="105" spans="1:4" ht="14.25" customHeight="1">
      <c r="A105" s="294"/>
      <c r="B105" s="306"/>
      <c r="C105" s="307"/>
      <c r="D105" s="307"/>
    </row>
    <row r="106" spans="1:4" ht="14.25" customHeight="1">
      <c r="A106" s="294"/>
      <c r="B106" s="306"/>
      <c r="C106" s="307"/>
      <c r="D106" s="307"/>
    </row>
    <row r="107" spans="1:4" ht="14.25" customHeight="1">
      <c r="A107" s="294"/>
      <c r="B107" s="306"/>
      <c r="C107" s="307"/>
      <c r="D107" s="307"/>
    </row>
    <row r="108" spans="1:4" ht="14.25" customHeight="1">
      <c r="A108" s="294"/>
      <c r="B108" s="306"/>
      <c r="C108" s="307"/>
      <c r="D108" s="307"/>
    </row>
    <row r="109" spans="1:4" ht="14.25" customHeight="1">
      <c r="A109" s="294"/>
      <c r="B109" s="306"/>
      <c r="C109" s="307"/>
      <c r="D109" s="307"/>
    </row>
    <row r="110" spans="1:4" ht="14.25" customHeight="1">
      <c r="A110" s="294"/>
      <c r="B110" s="306"/>
      <c r="C110" s="307"/>
      <c r="D110" s="307"/>
    </row>
    <row r="111" spans="1:4" ht="14.25" customHeight="1">
      <c r="A111" s="294"/>
      <c r="B111" s="306"/>
      <c r="C111" s="307"/>
      <c r="D111" s="307"/>
    </row>
    <row r="112" spans="1:4" ht="14.25" customHeight="1">
      <c r="A112" s="294"/>
      <c r="B112" s="306"/>
      <c r="C112" s="307"/>
      <c r="D112" s="307"/>
    </row>
    <row r="113" spans="1:4" ht="14.25" customHeight="1">
      <c r="A113" s="294"/>
      <c r="B113" s="306"/>
      <c r="C113" s="307"/>
      <c r="D113" s="307"/>
    </row>
    <row r="114" spans="1:4" ht="14.25" customHeight="1">
      <c r="A114" s="294"/>
      <c r="B114" s="306"/>
      <c r="C114" s="307"/>
      <c r="D114" s="307"/>
    </row>
    <row r="115" spans="1:4" ht="14.25" customHeight="1">
      <c r="A115" s="294"/>
      <c r="B115" s="306"/>
      <c r="C115" s="307"/>
      <c r="D115" s="307"/>
    </row>
    <row r="116" spans="1:4" ht="14.25" customHeight="1">
      <c r="A116" s="294"/>
      <c r="B116" s="306"/>
      <c r="C116" s="307"/>
      <c r="D116" s="307"/>
    </row>
    <row r="117" spans="1:4" ht="14.25" customHeight="1">
      <c r="A117" s="294"/>
      <c r="B117" s="306"/>
      <c r="C117" s="307"/>
      <c r="D117" s="307"/>
    </row>
    <row r="118" spans="1:4" ht="14.25" customHeight="1">
      <c r="A118" s="294"/>
      <c r="B118" s="306"/>
      <c r="C118" s="307"/>
      <c r="D118" s="307"/>
    </row>
    <row r="119" spans="1:4" ht="14.25" customHeight="1">
      <c r="A119" s="294"/>
      <c r="B119" s="306"/>
      <c r="C119" s="307"/>
      <c r="D119" s="307"/>
    </row>
    <row r="120" spans="1:4" ht="14.25" customHeight="1">
      <c r="A120" s="294"/>
      <c r="B120" s="306"/>
      <c r="C120" s="307"/>
      <c r="D120" s="307"/>
    </row>
    <row r="121" spans="1:4" ht="14.25" customHeight="1">
      <c r="A121" s="294"/>
      <c r="B121" s="306"/>
      <c r="C121" s="307"/>
      <c r="D121" s="307"/>
    </row>
    <row r="122" spans="1:4" ht="14.25" customHeight="1">
      <c r="A122" s="294"/>
      <c r="B122" s="306"/>
      <c r="C122" s="307"/>
      <c r="D122" s="307"/>
    </row>
    <row r="123" spans="1:4" ht="14.25" customHeight="1">
      <c r="A123" s="294"/>
      <c r="B123" s="306"/>
      <c r="C123" s="307"/>
      <c r="D123" s="307"/>
    </row>
    <row r="124" spans="1:4" ht="14.25" customHeight="1">
      <c r="A124" s="294"/>
      <c r="B124" s="306"/>
      <c r="C124" s="307"/>
      <c r="D124" s="307"/>
    </row>
    <row r="125" spans="1:4" ht="14.25" customHeight="1">
      <c r="A125" s="294"/>
      <c r="B125" s="306"/>
      <c r="C125" s="307"/>
      <c r="D125" s="307"/>
    </row>
    <row r="126" spans="1:4" ht="14.25" customHeight="1">
      <c r="A126" s="294"/>
      <c r="B126" s="306"/>
      <c r="C126" s="307"/>
      <c r="D126" s="307"/>
    </row>
    <row r="127" spans="1:4" ht="14.25" customHeight="1">
      <c r="A127" s="294"/>
      <c r="B127" s="306"/>
      <c r="C127" s="307"/>
      <c r="D127" s="307"/>
    </row>
    <row r="128" spans="1:4" ht="14.25" customHeight="1">
      <c r="A128" s="294"/>
      <c r="B128" s="306"/>
      <c r="C128" s="307"/>
      <c r="D128" s="307"/>
    </row>
    <row r="129" spans="1:4" ht="14.25" customHeight="1">
      <c r="A129" s="294"/>
      <c r="B129" s="306"/>
      <c r="C129" s="307"/>
      <c r="D129" s="307"/>
    </row>
    <row r="130" spans="1:4" ht="14.25" customHeight="1">
      <c r="A130" s="294"/>
      <c r="B130" s="306"/>
      <c r="C130" s="307"/>
      <c r="D130" s="307"/>
    </row>
    <row r="131" spans="1:4" ht="14.25" customHeight="1">
      <c r="A131" s="294"/>
      <c r="B131" s="306"/>
      <c r="C131" s="307"/>
      <c r="D131" s="307"/>
    </row>
    <row r="132" spans="1:4" ht="14.25" customHeight="1">
      <c r="A132" s="294"/>
      <c r="B132" s="306"/>
      <c r="C132" s="307"/>
      <c r="D132" s="307"/>
    </row>
    <row r="133" spans="1:4" ht="14.25" customHeight="1">
      <c r="A133" s="294"/>
      <c r="B133" s="306"/>
      <c r="C133" s="307"/>
      <c r="D133" s="307"/>
    </row>
    <row r="134" spans="1:4" ht="14.25" customHeight="1">
      <c r="A134" s="294"/>
      <c r="B134" s="306"/>
      <c r="C134" s="307"/>
      <c r="D134" s="307"/>
    </row>
    <row r="135" spans="1:4" ht="14.25" customHeight="1">
      <c r="A135" s="294"/>
      <c r="B135" s="306"/>
      <c r="C135" s="307"/>
      <c r="D135" s="307"/>
    </row>
    <row r="136" spans="1:4" ht="14.25" customHeight="1">
      <c r="A136" s="294"/>
      <c r="B136" s="306"/>
      <c r="C136" s="307"/>
      <c r="D136" s="307"/>
    </row>
    <row r="137" spans="1:4" ht="14.25" customHeight="1">
      <c r="A137" s="294"/>
      <c r="B137" s="306"/>
      <c r="C137" s="307"/>
      <c r="D137" s="307"/>
    </row>
    <row r="138" spans="1:4" ht="14.25" customHeight="1">
      <c r="A138" s="294"/>
      <c r="B138" s="306"/>
      <c r="C138" s="307"/>
      <c r="D138" s="307"/>
    </row>
    <row r="139" spans="1:4" ht="14.25" customHeight="1">
      <c r="A139" s="294"/>
      <c r="B139" s="306"/>
      <c r="C139" s="307"/>
      <c r="D139" s="307"/>
    </row>
    <row r="140" spans="1:4" ht="14.25" customHeight="1">
      <c r="A140" s="294"/>
      <c r="B140" s="306"/>
      <c r="C140" s="307"/>
      <c r="D140" s="307"/>
    </row>
    <row r="141" spans="1:4" ht="14.25" customHeight="1">
      <c r="A141" s="294"/>
      <c r="B141" s="306"/>
      <c r="C141" s="307"/>
      <c r="D141" s="307"/>
    </row>
    <row r="142" spans="1:4" ht="14.25" customHeight="1">
      <c r="A142" s="294"/>
      <c r="B142" s="306"/>
      <c r="C142" s="307"/>
      <c r="D142" s="307"/>
    </row>
    <row r="143" spans="1:4" ht="14.25" customHeight="1">
      <c r="A143" s="294"/>
      <c r="B143" s="306"/>
      <c r="C143" s="307"/>
      <c r="D143" s="307"/>
    </row>
    <row r="144" spans="1:4" ht="14.25" customHeight="1">
      <c r="A144" s="294"/>
      <c r="B144" s="306"/>
      <c r="C144" s="307"/>
      <c r="D144" s="307"/>
    </row>
    <row r="145" spans="1:4" ht="14.25" customHeight="1">
      <c r="A145" s="294"/>
      <c r="B145" s="306"/>
      <c r="C145" s="307"/>
      <c r="D145" s="307"/>
    </row>
    <row r="146" spans="1:4" ht="14.25" customHeight="1">
      <c r="A146" s="294"/>
      <c r="B146" s="306"/>
      <c r="C146" s="307"/>
      <c r="D146" s="307"/>
    </row>
    <row r="147" spans="1:4" ht="14.25" customHeight="1">
      <c r="A147" s="294"/>
      <c r="B147" s="306"/>
      <c r="C147" s="307"/>
      <c r="D147" s="307"/>
    </row>
    <row r="148" spans="1:4" ht="14.25" customHeight="1">
      <c r="A148" s="294"/>
      <c r="B148" s="306"/>
      <c r="C148" s="307"/>
      <c r="D148" s="307"/>
    </row>
    <row r="149" spans="1:4" ht="14.25" customHeight="1">
      <c r="A149" s="294"/>
      <c r="B149" s="306"/>
      <c r="C149" s="307"/>
      <c r="D149" s="307"/>
    </row>
    <row r="150" spans="1:4" ht="14.25" customHeight="1">
      <c r="A150" s="294"/>
      <c r="B150" s="306"/>
      <c r="C150" s="307"/>
      <c r="D150" s="307"/>
    </row>
    <row r="151" spans="1:4" ht="14.25" customHeight="1">
      <c r="A151" s="294"/>
      <c r="B151" s="306"/>
      <c r="C151" s="307"/>
      <c r="D151" s="307"/>
    </row>
    <row r="152" spans="1:4" ht="14.25" customHeight="1">
      <c r="A152" s="294"/>
      <c r="B152" s="306"/>
      <c r="C152" s="307"/>
      <c r="D152" s="307"/>
    </row>
    <row r="153" spans="1:4" ht="14.25" customHeight="1">
      <c r="A153" s="294"/>
      <c r="B153" s="306"/>
      <c r="C153" s="307"/>
      <c r="D153" s="307"/>
    </row>
    <row r="154" spans="1:4" ht="14.25" customHeight="1">
      <c r="A154" s="294"/>
      <c r="B154" s="306"/>
      <c r="C154" s="307"/>
      <c r="D154" s="307"/>
    </row>
    <row r="155" spans="1:4" ht="14.25" customHeight="1">
      <c r="A155" s="294"/>
      <c r="B155" s="306"/>
      <c r="C155" s="307"/>
      <c r="D155" s="307"/>
    </row>
    <row r="156" spans="1:4" ht="14.25" customHeight="1">
      <c r="A156" s="294"/>
      <c r="B156" s="306"/>
      <c r="C156" s="307"/>
      <c r="D156" s="307"/>
    </row>
    <row r="157" spans="1:4" ht="14.25" customHeight="1">
      <c r="A157" s="294"/>
      <c r="B157" s="306"/>
      <c r="C157" s="307"/>
      <c r="D157" s="307"/>
    </row>
    <row r="158" spans="1:4" ht="14.25" customHeight="1">
      <c r="A158" s="294"/>
      <c r="B158" s="306"/>
      <c r="C158" s="307"/>
      <c r="D158" s="307"/>
    </row>
    <row r="159" spans="1:4" ht="14.25" customHeight="1">
      <c r="A159" s="294"/>
      <c r="B159" s="306"/>
      <c r="C159" s="307"/>
      <c r="D159" s="307"/>
    </row>
    <row r="160" spans="1:4" ht="14.25" customHeight="1">
      <c r="A160" s="294"/>
      <c r="B160" s="306"/>
      <c r="C160" s="307"/>
      <c r="D160" s="307"/>
    </row>
    <row r="161" spans="1:4" ht="14.25" customHeight="1">
      <c r="A161" s="294"/>
      <c r="B161" s="306"/>
      <c r="C161" s="307"/>
      <c r="D161" s="307"/>
    </row>
    <row r="162" spans="1:4" ht="14.25" customHeight="1">
      <c r="A162" s="294"/>
      <c r="B162" s="306"/>
      <c r="C162" s="307"/>
      <c r="D162" s="307"/>
    </row>
    <row r="163" spans="1:4" ht="14.25" customHeight="1">
      <c r="A163" s="294"/>
      <c r="B163" s="306"/>
      <c r="C163" s="307"/>
      <c r="D163" s="307"/>
    </row>
    <row r="164" spans="1:4" ht="14.25" customHeight="1">
      <c r="A164" s="294"/>
      <c r="B164" s="306"/>
      <c r="C164" s="307"/>
      <c r="D164" s="307"/>
    </row>
    <row r="165" spans="1:4" ht="14.25" customHeight="1">
      <c r="A165" s="294"/>
      <c r="B165" s="306"/>
      <c r="C165" s="307"/>
      <c r="D165" s="307"/>
    </row>
    <row r="166" spans="1:4" ht="14.25" customHeight="1">
      <c r="A166" s="294"/>
      <c r="B166" s="306"/>
      <c r="C166" s="307"/>
      <c r="D166" s="307"/>
    </row>
    <row r="167" spans="1:4" ht="14.25" customHeight="1">
      <c r="A167" s="294"/>
      <c r="B167" s="306"/>
      <c r="C167" s="307"/>
      <c r="D167" s="307"/>
    </row>
    <row r="168" spans="1:4" ht="14.25" customHeight="1">
      <c r="A168" s="294"/>
      <c r="B168" s="306"/>
      <c r="C168" s="307"/>
      <c r="D168" s="307"/>
    </row>
    <row r="169" spans="1:4" ht="14.25" customHeight="1">
      <c r="A169" s="294"/>
      <c r="B169" s="306"/>
      <c r="C169" s="307"/>
      <c r="D169" s="307"/>
    </row>
    <row r="170" spans="1:4" ht="14.25" customHeight="1">
      <c r="A170" s="294"/>
      <c r="B170" s="306"/>
      <c r="C170" s="307"/>
      <c r="D170" s="307"/>
    </row>
    <row r="171" spans="1:4" ht="14.25" customHeight="1">
      <c r="A171" s="294"/>
      <c r="B171" s="306"/>
      <c r="C171" s="307"/>
      <c r="D171" s="307"/>
    </row>
    <row r="172" spans="1:4" ht="14.25" customHeight="1">
      <c r="A172" s="294"/>
      <c r="B172" s="306"/>
      <c r="C172" s="307"/>
      <c r="D172" s="307"/>
    </row>
    <row r="173" spans="1:4" ht="14.25" customHeight="1">
      <c r="A173" s="294"/>
      <c r="B173" s="306"/>
      <c r="C173" s="307"/>
      <c r="D173" s="307"/>
    </row>
    <row r="174" spans="1:4" ht="14.25" customHeight="1">
      <c r="A174" s="294"/>
      <c r="B174" s="306"/>
      <c r="C174" s="307"/>
      <c r="D174" s="307"/>
    </row>
    <row r="175" spans="1:4" ht="14.25" customHeight="1">
      <c r="A175" s="294"/>
      <c r="B175" s="306"/>
      <c r="C175" s="307"/>
      <c r="D175" s="307"/>
    </row>
    <row r="176" spans="1:4" ht="14.25" customHeight="1">
      <c r="A176" s="294"/>
      <c r="B176" s="306"/>
      <c r="C176" s="307"/>
      <c r="D176" s="307"/>
    </row>
    <row r="177" spans="1:4" ht="14.25" customHeight="1">
      <c r="A177" s="294"/>
      <c r="B177" s="306"/>
      <c r="C177" s="307"/>
      <c r="D177" s="307"/>
    </row>
    <row r="178" spans="1:4" ht="14.25" customHeight="1">
      <c r="A178" s="294"/>
      <c r="B178" s="306"/>
      <c r="C178" s="307"/>
      <c r="D178" s="307"/>
    </row>
    <row r="179" spans="1:4" ht="14.25" customHeight="1">
      <c r="A179" s="294"/>
      <c r="B179" s="306"/>
      <c r="C179" s="307"/>
      <c r="D179" s="307"/>
    </row>
    <row r="180" spans="1:4" ht="14.25" customHeight="1">
      <c r="A180" s="294"/>
      <c r="B180" s="306"/>
      <c r="C180" s="307"/>
      <c r="D180" s="307"/>
    </row>
    <row r="181" spans="1:4" ht="14.25" customHeight="1">
      <c r="A181" s="294"/>
      <c r="B181" s="306"/>
      <c r="C181" s="307"/>
      <c r="D181" s="307"/>
    </row>
    <row r="182" spans="1:4" ht="14.25" customHeight="1">
      <c r="A182" s="294"/>
      <c r="B182" s="306"/>
      <c r="C182" s="307"/>
      <c r="D182" s="307"/>
    </row>
    <row r="183" spans="1:4" ht="14.25" customHeight="1">
      <c r="A183" s="294"/>
      <c r="B183" s="306"/>
      <c r="C183" s="307"/>
      <c r="D183" s="307"/>
    </row>
    <row r="184" spans="1:4" ht="14.25" customHeight="1">
      <c r="A184" s="294"/>
      <c r="B184" s="306"/>
      <c r="C184" s="307"/>
      <c r="D184" s="307"/>
    </row>
    <row r="185" spans="1:4" ht="14.25" customHeight="1">
      <c r="A185" s="294"/>
      <c r="B185" s="306"/>
      <c r="C185" s="307"/>
      <c r="D185" s="307"/>
    </row>
    <row r="186" spans="1:4" ht="14.25" customHeight="1">
      <c r="A186" s="294"/>
      <c r="B186" s="306"/>
      <c r="C186" s="307"/>
      <c r="D186" s="307"/>
    </row>
    <row r="187" spans="1:4" ht="14.25" customHeight="1">
      <c r="A187" s="294"/>
      <c r="B187" s="306"/>
      <c r="C187" s="307"/>
      <c r="D187" s="307"/>
    </row>
    <row r="188" spans="1:4" ht="14.25" customHeight="1">
      <c r="A188" s="294"/>
      <c r="B188" s="306"/>
      <c r="C188" s="307"/>
      <c r="D188" s="307"/>
    </row>
    <row r="189" spans="1:4" ht="14.25" customHeight="1">
      <c r="A189" s="294"/>
      <c r="B189" s="306"/>
      <c r="C189" s="307"/>
      <c r="D189" s="307"/>
    </row>
    <row r="190" spans="1:4" ht="14.25" customHeight="1">
      <c r="A190" s="294"/>
      <c r="B190" s="306"/>
      <c r="C190" s="307"/>
      <c r="D190" s="307"/>
    </row>
    <row r="191" spans="1:4" ht="14.25" customHeight="1">
      <c r="A191" s="294"/>
      <c r="B191" s="306"/>
      <c r="C191" s="307"/>
      <c r="D191" s="307"/>
    </row>
    <row r="192" spans="1:4" ht="14.25" customHeight="1">
      <c r="A192" s="294"/>
      <c r="B192" s="306"/>
      <c r="C192" s="307"/>
      <c r="D192" s="307"/>
    </row>
    <row r="193" spans="1:4" ht="14.25" customHeight="1">
      <c r="A193" s="294"/>
      <c r="B193" s="306"/>
      <c r="C193" s="307"/>
      <c r="D193" s="307"/>
    </row>
    <row r="194" spans="1:4" ht="14.25" customHeight="1">
      <c r="A194" s="294"/>
      <c r="B194" s="306"/>
      <c r="C194" s="307"/>
      <c r="D194" s="307"/>
    </row>
    <row r="195" spans="1:4" ht="14.25" customHeight="1">
      <c r="A195" s="294"/>
      <c r="B195" s="306"/>
      <c r="C195" s="307"/>
      <c r="D195" s="307"/>
    </row>
    <row r="196" spans="1:4" ht="14.25" customHeight="1">
      <c r="A196" s="294"/>
      <c r="B196" s="306"/>
      <c r="C196" s="307"/>
      <c r="D196" s="307"/>
    </row>
    <row r="197" spans="1:4" ht="14.25" customHeight="1">
      <c r="A197" s="294"/>
      <c r="B197" s="306"/>
      <c r="C197" s="307"/>
      <c r="D197" s="307"/>
    </row>
    <row r="198" spans="1:4" ht="14.25" customHeight="1">
      <c r="A198" s="294"/>
      <c r="B198" s="306"/>
      <c r="C198" s="307"/>
      <c r="D198" s="307"/>
    </row>
    <row r="199" spans="1:4" ht="14.25" customHeight="1">
      <c r="A199" s="294"/>
      <c r="B199" s="306"/>
      <c r="C199" s="307"/>
      <c r="D199" s="307"/>
    </row>
    <row r="200" spans="1:4" ht="14.25" customHeight="1">
      <c r="A200" s="294"/>
      <c r="B200" s="306"/>
      <c r="C200" s="307"/>
      <c r="D200" s="307"/>
    </row>
    <row r="201" spans="1:4" ht="14.25" customHeight="1">
      <c r="A201" s="294"/>
      <c r="B201" s="306"/>
      <c r="C201" s="307"/>
      <c r="D201" s="307"/>
    </row>
    <row r="202" spans="1:4" ht="14.25" customHeight="1">
      <c r="A202" s="294"/>
      <c r="B202" s="306"/>
      <c r="C202" s="307"/>
      <c r="D202" s="307"/>
    </row>
    <row r="203" spans="1:4" ht="14.25" customHeight="1">
      <c r="A203" s="294"/>
      <c r="B203" s="306"/>
      <c r="C203" s="307"/>
      <c r="D203" s="307"/>
    </row>
    <row r="204" spans="1:4" ht="14.25" customHeight="1">
      <c r="A204" s="294"/>
      <c r="B204" s="306"/>
      <c r="C204" s="307"/>
      <c r="D204" s="307"/>
    </row>
    <row r="205" spans="1:4" ht="14.25" customHeight="1">
      <c r="A205" s="294"/>
      <c r="B205" s="306"/>
      <c r="C205" s="307"/>
      <c r="D205" s="307"/>
    </row>
    <row r="206" spans="1:4" ht="14.25" customHeight="1">
      <c r="A206" s="294"/>
      <c r="B206" s="306"/>
      <c r="C206" s="307"/>
      <c r="D206" s="307"/>
    </row>
    <row r="207" spans="1:4" ht="14.25" customHeight="1">
      <c r="A207" s="294"/>
      <c r="B207" s="306"/>
      <c r="C207" s="307"/>
      <c r="D207" s="307"/>
    </row>
    <row r="208" spans="1:4" ht="14.25" customHeight="1">
      <c r="A208" s="230"/>
      <c r="B208" s="306"/>
      <c r="C208" s="306"/>
      <c r="D208" s="306"/>
    </row>
    <row r="209" spans="1:8" ht="14.25" customHeight="1">
      <c r="A209" s="230"/>
      <c r="B209" s="308" t="s">
        <v>315</v>
      </c>
      <c r="C209" s="308" t="s">
        <v>316</v>
      </c>
      <c r="D209" s="2" t="s">
        <v>315</v>
      </c>
      <c r="E209" s="2" t="s">
        <v>316</v>
      </c>
    </row>
    <row r="210" spans="1:8" ht="14.25" customHeight="1">
      <c r="A210" s="230"/>
      <c r="B210" s="309" t="s">
        <v>317</v>
      </c>
      <c r="C210" s="309" t="s">
        <v>318</v>
      </c>
      <c r="D210" s="2" t="s">
        <v>317</v>
      </c>
      <c r="F210" s="2" t="str">
        <f t="shared" ref="F210:F221" si="0">IF(NOT(ISBLANK(D210)),D210,IF(NOT(ISBLANK(E210)),"     "&amp;E210,FALSE))</f>
        <v>Afectación Económica o presupuestal</v>
      </c>
      <c r="G210" s="2" t="s">
        <v>317</v>
      </c>
      <c r="H210" s="2" t="str">
        <f ca="1">IF(NOT(ISERROR(MATCH(G210,ANCHORARRAY(B221),0))),F223&amp;"Por favor no seleccionar los criterios de impacto",G210)</f>
        <v>Afectación Económica o presupuestal</v>
      </c>
    </row>
    <row r="211" spans="1:8" ht="14.25" customHeight="1">
      <c r="A211" s="230"/>
      <c r="B211" s="309" t="s">
        <v>317</v>
      </c>
      <c r="C211" s="309" t="s">
        <v>298</v>
      </c>
      <c r="E211" s="2" t="s">
        <v>318</v>
      </c>
      <c r="F211" s="2" t="str">
        <f t="shared" si="0"/>
        <v xml:space="preserve">     Afectación menor a 10 SMLMV .</v>
      </c>
    </row>
    <row r="212" spans="1:8" ht="14.25" customHeight="1">
      <c r="A212" s="230"/>
      <c r="B212" s="309" t="s">
        <v>317</v>
      </c>
      <c r="C212" s="309" t="s">
        <v>301</v>
      </c>
      <c r="E212" s="2" t="s">
        <v>298</v>
      </c>
      <c r="F212" s="2" t="str">
        <f t="shared" si="0"/>
        <v xml:space="preserve">     Entre 10 y 50 SMLMV </v>
      </c>
    </row>
    <row r="213" spans="1:8" ht="14.25" customHeight="1">
      <c r="A213" s="230"/>
      <c r="B213" s="309" t="s">
        <v>317</v>
      </c>
      <c r="C213" s="309" t="s">
        <v>304</v>
      </c>
      <c r="E213" s="2" t="s">
        <v>301</v>
      </c>
      <c r="F213" s="2" t="str">
        <f t="shared" si="0"/>
        <v xml:space="preserve">     Entre 50 y 100 SMLMV </v>
      </c>
    </row>
    <row r="214" spans="1:8" ht="14.25" customHeight="1">
      <c r="A214" s="230"/>
      <c r="B214" s="309" t="s">
        <v>317</v>
      </c>
      <c r="C214" s="309" t="s">
        <v>308</v>
      </c>
      <c r="E214" s="2" t="s">
        <v>304</v>
      </c>
      <c r="F214" s="2" t="str">
        <f t="shared" si="0"/>
        <v xml:space="preserve">     Entre 100 y 500 SMLMV </v>
      </c>
    </row>
    <row r="215" spans="1:8" ht="14.25" customHeight="1">
      <c r="A215" s="230"/>
      <c r="B215" s="309" t="s">
        <v>291</v>
      </c>
      <c r="C215" s="309" t="s">
        <v>295</v>
      </c>
      <c r="E215" s="2" t="s">
        <v>308</v>
      </c>
      <c r="F215" s="2" t="str">
        <f t="shared" si="0"/>
        <v xml:space="preserve">     Mayor a 500 SMLMV </v>
      </c>
    </row>
    <row r="216" spans="1:8" ht="14.25" customHeight="1">
      <c r="A216" s="230"/>
      <c r="B216" s="309" t="s">
        <v>291</v>
      </c>
      <c r="C216" s="309" t="s">
        <v>299</v>
      </c>
      <c r="D216" s="2" t="s">
        <v>291</v>
      </c>
      <c r="F216" s="2" t="str">
        <f t="shared" si="0"/>
        <v>Pérdida Reputacional</v>
      </c>
    </row>
    <row r="217" spans="1:8" ht="14.25" customHeight="1">
      <c r="A217" s="230"/>
      <c r="B217" s="309" t="s">
        <v>291</v>
      </c>
      <c r="C217" s="309" t="s">
        <v>302</v>
      </c>
      <c r="E217" s="2" t="s">
        <v>295</v>
      </c>
      <c r="F217" s="2" t="str">
        <f t="shared" si="0"/>
        <v xml:space="preserve">     El riesgo afecta la imagen de alguna área de la organización</v>
      </c>
    </row>
    <row r="218" spans="1:8" ht="14.25" customHeight="1">
      <c r="A218" s="230"/>
      <c r="B218" s="309" t="s">
        <v>291</v>
      </c>
      <c r="C218" s="309" t="s">
        <v>305</v>
      </c>
      <c r="E218" s="2" t="s">
        <v>299</v>
      </c>
      <c r="F218" s="2" t="str">
        <f t="shared" si="0"/>
        <v xml:space="preserve">     El riesgo afecta la imagen de la entidad internamente, de conocimiento general, nivel interno, de junta directiva y accionistas y/o de proveedores</v>
      </c>
    </row>
    <row r="219" spans="1:8" ht="14.25" customHeight="1">
      <c r="A219" s="230"/>
      <c r="B219" s="309" t="s">
        <v>291</v>
      </c>
      <c r="C219" s="309" t="s">
        <v>309</v>
      </c>
      <c r="E219" s="2" t="s">
        <v>302</v>
      </c>
      <c r="F219" s="2" t="str">
        <f t="shared" si="0"/>
        <v xml:space="preserve">     El riesgo afecta la imagen de la entidad con algunos usuarios de relevancia frente al logro de los objetivos</v>
      </c>
    </row>
    <row r="220" spans="1:8" ht="14.25" customHeight="1">
      <c r="A220" s="230"/>
      <c r="B220" s="310"/>
      <c r="C220" s="310"/>
      <c r="E220" s="2" t="s">
        <v>305</v>
      </c>
      <c r="F220" s="2" t="str">
        <f t="shared" si="0"/>
        <v xml:space="preserve">     El riesgo afecta la imagen de  la entidad con efecto publicitario sostenido a nivel de sector administrativo, nivel departamental o municipal</v>
      </c>
    </row>
    <row r="221" spans="1:8" ht="14.25" customHeight="1">
      <c r="A221" s="230"/>
      <c r="B221" s="310" t="str">
        <f ca="1">IFERROR(__xludf.DUMMYFUNCTION("ARRAY_CONSTRAIN(ARRAYFORMULA(UNIQUE('Tabla Impacto'!$B$209:$B$219)), 3, 1)"),"Criterios")</f>
        <v>Criterios</v>
      </c>
      <c r="C221" s="310"/>
      <c r="E221" s="2" t="s">
        <v>309</v>
      </c>
      <c r="F221" s="2" t="str">
        <f t="shared" si="0"/>
        <v xml:space="preserve">     El riesgo afecta la imagen de la entidad a nivel nacional, con efecto publicitarios sostenible a nivel país</v>
      </c>
    </row>
    <row r="222" spans="1:8" ht="14.25" customHeight="1">
      <c r="A222" s="230"/>
      <c r="B222" s="310" t="str">
        <f ca="1">IFERROR(__xludf.DUMMYFUNCTION("""COMPUTED_VALUE"""),"Afectación Económica o presupuestal")</f>
        <v>Afectación Económica o presupuestal</v>
      </c>
      <c r="C222" s="310"/>
    </row>
    <row r="223" spans="1:8" ht="14.25" customHeight="1">
      <c r="B223" s="310" t="str">
        <f ca="1">IFERROR(__xludf.DUMMYFUNCTION("""COMPUTED_VALUE"""),"Pérdida Reputacional")</f>
        <v>Pérdida Reputacional</v>
      </c>
      <c r="C223" s="310"/>
      <c r="F223" s="311" t="s">
        <v>319</v>
      </c>
    </row>
    <row r="224" spans="1:8" ht="14.25" customHeight="1">
      <c r="B224" s="2"/>
      <c r="C224" s="2"/>
      <c r="F224" s="311" t="s">
        <v>320</v>
      </c>
    </row>
    <row r="225" spans="2:4" ht="14.25" customHeight="1">
      <c r="B225" s="2"/>
      <c r="C225" s="2"/>
    </row>
    <row r="226" spans="2:4" ht="14.25" customHeight="1">
      <c r="B226" s="2"/>
      <c r="C226" s="2"/>
    </row>
    <row r="227" spans="2:4" ht="14.25" customHeight="1">
      <c r="B227" s="2"/>
      <c r="C227" s="2"/>
      <c r="D227" s="2"/>
    </row>
    <row r="228" spans="2:4" ht="14.25" customHeight="1">
      <c r="B228" s="2"/>
      <c r="C228" s="2"/>
      <c r="D228" s="2"/>
    </row>
    <row r="229" spans="2:4" ht="14.25" customHeight="1">
      <c r="B229" s="2"/>
      <c r="C229" s="2"/>
      <c r="D229" s="2"/>
    </row>
    <row r="230" spans="2:4" ht="14.25" customHeight="1">
      <c r="B230" s="2"/>
      <c r="C230" s="2"/>
      <c r="D230" s="2"/>
    </row>
    <row r="231" spans="2:4" ht="14.25" customHeight="1">
      <c r="B231" s="2"/>
      <c r="C231" s="2"/>
      <c r="D231" s="2"/>
    </row>
    <row r="232" spans="2:4" ht="14.25" customHeight="1">
      <c r="B232" s="2"/>
      <c r="C232" s="2"/>
      <c r="D232" s="2"/>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25" customWidth="1"/>
    <col min="6" max="26" width="12.5" customWidth="1"/>
  </cols>
  <sheetData>
    <row r="1" spans="1:26" ht="24" customHeight="1">
      <c r="A1" s="312"/>
      <c r="B1" s="519" t="s">
        <v>321</v>
      </c>
      <c r="C1" s="520"/>
      <c r="D1" s="520"/>
      <c r="E1" s="520"/>
      <c r="F1" s="521"/>
      <c r="G1" s="312"/>
      <c r="H1" s="312"/>
      <c r="I1" s="312"/>
      <c r="J1" s="312"/>
      <c r="K1" s="312"/>
      <c r="L1" s="312"/>
      <c r="M1" s="312"/>
      <c r="N1" s="312"/>
      <c r="O1" s="312"/>
      <c r="P1" s="312"/>
      <c r="Q1" s="312"/>
      <c r="R1" s="312"/>
      <c r="S1" s="312"/>
      <c r="T1" s="312"/>
      <c r="U1" s="312"/>
      <c r="V1" s="312"/>
      <c r="W1" s="312"/>
      <c r="X1" s="312"/>
      <c r="Y1" s="312"/>
      <c r="Z1" s="312"/>
    </row>
    <row r="2" spans="1:26" ht="12.75" customHeight="1">
      <c r="A2" s="312"/>
      <c r="B2" s="313"/>
      <c r="C2" s="313"/>
      <c r="D2" s="313"/>
      <c r="E2" s="313"/>
      <c r="F2" s="313"/>
      <c r="G2" s="312"/>
      <c r="H2" s="312"/>
      <c r="I2" s="312"/>
      <c r="J2" s="312"/>
      <c r="K2" s="312"/>
      <c r="L2" s="312"/>
      <c r="M2" s="312"/>
      <c r="N2" s="312"/>
      <c r="O2" s="312"/>
      <c r="P2" s="312"/>
      <c r="Q2" s="312"/>
      <c r="R2" s="312"/>
      <c r="S2" s="312"/>
      <c r="T2" s="312"/>
      <c r="U2" s="312"/>
      <c r="V2" s="312"/>
      <c r="W2" s="312"/>
      <c r="X2" s="312"/>
      <c r="Y2" s="312"/>
      <c r="Z2" s="312"/>
    </row>
    <row r="3" spans="1:26" ht="12.75" customHeight="1">
      <c r="A3" s="312"/>
      <c r="B3" s="522" t="s">
        <v>322</v>
      </c>
      <c r="C3" s="520"/>
      <c r="D3" s="523"/>
      <c r="E3" s="314" t="s">
        <v>323</v>
      </c>
      <c r="F3" s="315" t="s">
        <v>324</v>
      </c>
      <c r="G3" s="312"/>
      <c r="H3" s="312"/>
      <c r="I3" s="312"/>
      <c r="J3" s="312"/>
      <c r="K3" s="312"/>
      <c r="L3" s="312"/>
      <c r="M3" s="312"/>
      <c r="N3" s="312"/>
      <c r="O3" s="312"/>
      <c r="P3" s="312"/>
      <c r="Q3" s="312"/>
      <c r="R3" s="312"/>
      <c r="S3" s="312"/>
      <c r="T3" s="312"/>
      <c r="U3" s="312"/>
      <c r="V3" s="312"/>
      <c r="W3" s="312"/>
      <c r="X3" s="312"/>
      <c r="Y3" s="312"/>
      <c r="Z3" s="312"/>
    </row>
    <row r="4" spans="1:26" ht="32.25" customHeight="1">
      <c r="A4" s="312"/>
      <c r="B4" s="524" t="s">
        <v>325</v>
      </c>
      <c r="C4" s="527" t="s">
        <v>81</v>
      </c>
      <c r="D4" s="316" t="s">
        <v>95</v>
      </c>
      <c r="E4" s="317" t="s">
        <v>326</v>
      </c>
      <c r="F4" s="318">
        <v>0.25</v>
      </c>
      <c r="G4" s="312"/>
      <c r="H4" s="312"/>
      <c r="I4" s="312"/>
      <c r="J4" s="312"/>
      <c r="K4" s="312"/>
      <c r="L4" s="312"/>
      <c r="M4" s="312"/>
      <c r="N4" s="312"/>
      <c r="O4" s="312"/>
      <c r="P4" s="312"/>
      <c r="Q4" s="312"/>
      <c r="R4" s="312"/>
      <c r="S4" s="312"/>
      <c r="T4" s="312"/>
      <c r="U4" s="312"/>
      <c r="V4" s="312"/>
      <c r="W4" s="312"/>
      <c r="X4" s="312"/>
      <c r="Y4" s="312"/>
      <c r="Z4" s="312"/>
    </row>
    <row r="5" spans="1:26" ht="49.5" customHeight="1">
      <c r="A5" s="312"/>
      <c r="B5" s="525"/>
      <c r="C5" s="492"/>
      <c r="D5" s="319" t="s">
        <v>327</v>
      </c>
      <c r="E5" s="320" t="s">
        <v>328</v>
      </c>
      <c r="F5" s="321">
        <v>0.15</v>
      </c>
      <c r="G5" s="312"/>
      <c r="H5" s="312"/>
      <c r="I5" s="312"/>
      <c r="J5" s="312"/>
      <c r="K5" s="312"/>
      <c r="L5" s="312"/>
      <c r="M5" s="312"/>
      <c r="N5" s="312"/>
      <c r="O5" s="312"/>
      <c r="P5" s="312"/>
      <c r="Q5" s="312"/>
      <c r="R5" s="312"/>
      <c r="S5" s="312"/>
      <c r="T5" s="312"/>
      <c r="U5" s="312"/>
      <c r="V5" s="312"/>
      <c r="W5" s="312"/>
      <c r="X5" s="312"/>
      <c r="Y5" s="312"/>
      <c r="Z5" s="312"/>
    </row>
    <row r="6" spans="1:26" ht="48" customHeight="1">
      <c r="A6" s="312"/>
      <c r="B6" s="525"/>
      <c r="C6" s="493"/>
      <c r="D6" s="319" t="s">
        <v>329</v>
      </c>
      <c r="E6" s="320" t="s">
        <v>330</v>
      </c>
      <c r="F6" s="321">
        <v>0.1</v>
      </c>
      <c r="G6" s="312"/>
      <c r="H6" s="312"/>
      <c r="I6" s="312"/>
      <c r="J6" s="312"/>
      <c r="K6" s="312"/>
      <c r="L6" s="312"/>
      <c r="M6" s="312"/>
      <c r="N6" s="312"/>
      <c r="O6" s="312"/>
      <c r="P6" s="312"/>
      <c r="Q6" s="312"/>
      <c r="R6" s="312"/>
      <c r="S6" s="312"/>
      <c r="T6" s="312"/>
      <c r="U6" s="312"/>
      <c r="V6" s="312"/>
      <c r="W6" s="312"/>
      <c r="X6" s="312"/>
      <c r="Y6" s="312"/>
      <c r="Z6" s="312"/>
    </row>
    <row r="7" spans="1:26" ht="60" customHeight="1">
      <c r="A7" s="312"/>
      <c r="B7" s="525"/>
      <c r="C7" s="517" t="s">
        <v>82</v>
      </c>
      <c r="D7" s="319" t="s">
        <v>104</v>
      </c>
      <c r="E7" s="320" t="s">
        <v>331</v>
      </c>
      <c r="F7" s="321">
        <v>0.25</v>
      </c>
      <c r="G7" s="312"/>
      <c r="H7" s="312"/>
      <c r="I7" s="312"/>
      <c r="J7" s="312"/>
      <c r="K7" s="312"/>
      <c r="L7" s="312"/>
      <c r="M7" s="312"/>
      <c r="N7" s="312"/>
      <c r="O7" s="312"/>
      <c r="P7" s="312"/>
      <c r="Q7" s="312"/>
      <c r="R7" s="312"/>
      <c r="S7" s="312"/>
      <c r="T7" s="312"/>
      <c r="U7" s="312"/>
      <c r="V7" s="312"/>
      <c r="W7" s="312"/>
      <c r="X7" s="312"/>
      <c r="Y7" s="312"/>
      <c r="Z7" s="312"/>
    </row>
    <row r="8" spans="1:26" ht="51" customHeight="1">
      <c r="A8" s="312"/>
      <c r="B8" s="526"/>
      <c r="C8" s="493"/>
      <c r="D8" s="319" t="s">
        <v>96</v>
      </c>
      <c r="E8" s="320" t="s">
        <v>332</v>
      </c>
      <c r="F8" s="321">
        <v>0.15</v>
      </c>
      <c r="G8" s="312"/>
      <c r="H8" s="312"/>
      <c r="I8" s="312"/>
      <c r="J8" s="312"/>
      <c r="K8" s="312"/>
      <c r="L8" s="312"/>
      <c r="M8" s="312"/>
      <c r="N8" s="312"/>
      <c r="O8" s="312"/>
      <c r="P8" s="312"/>
      <c r="Q8" s="312"/>
      <c r="R8" s="312"/>
      <c r="S8" s="312"/>
      <c r="T8" s="312"/>
      <c r="U8" s="312"/>
      <c r="V8" s="312"/>
      <c r="W8" s="312"/>
      <c r="X8" s="312"/>
      <c r="Y8" s="312"/>
      <c r="Z8" s="312"/>
    </row>
    <row r="9" spans="1:26" ht="47.25" customHeight="1">
      <c r="A9" s="312"/>
      <c r="B9" s="528" t="s">
        <v>333</v>
      </c>
      <c r="C9" s="517" t="s">
        <v>84</v>
      </c>
      <c r="D9" s="319" t="s">
        <v>97</v>
      </c>
      <c r="E9" s="320" t="s">
        <v>334</v>
      </c>
      <c r="F9" s="322" t="s">
        <v>335</v>
      </c>
      <c r="G9" s="312"/>
      <c r="H9" s="312"/>
      <c r="I9" s="312"/>
      <c r="J9" s="312"/>
      <c r="K9" s="312"/>
      <c r="L9" s="312"/>
      <c r="M9" s="312"/>
      <c r="N9" s="312"/>
      <c r="O9" s="312"/>
      <c r="P9" s="312"/>
      <c r="Q9" s="312"/>
      <c r="R9" s="312"/>
      <c r="S9" s="312"/>
      <c r="T9" s="312"/>
      <c r="U9" s="312"/>
      <c r="V9" s="312"/>
      <c r="W9" s="312"/>
      <c r="X9" s="312"/>
      <c r="Y9" s="312"/>
      <c r="Z9" s="312"/>
    </row>
    <row r="10" spans="1:26" ht="12.75" customHeight="1">
      <c r="A10" s="312"/>
      <c r="B10" s="525"/>
      <c r="C10" s="493"/>
      <c r="D10" s="319" t="s">
        <v>114</v>
      </c>
      <c r="E10" s="320" t="s">
        <v>336</v>
      </c>
      <c r="F10" s="322" t="s">
        <v>335</v>
      </c>
      <c r="G10" s="312"/>
      <c r="H10" s="312"/>
      <c r="I10" s="312"/>
      <c r="J10" s="312"/>
      <c r="K10" s="312"/>
      <c r="L10" s="312"/>
      <c r="M10" s="312"/>
      <c r="N10" s="312"/>
      <c r="O10" s="312"/>
      <c r="P10" s="312"/>
      <c r="Q10" s="312"/>
      <c r="R10" s="312"/>
      <c r="S10" s="312"/>
      <c r="T10" s="312"/>
      <c r="U10" s="312"/>
      <c r="V10" s="312"/>
      <c r="W10" s="312"/>
      <c r="X10" s="312"/>
      <c r="Y10" s="312"/>
      <c r="Z10" s="312"/>
    </row>
    <row r="11" spans="1:26" ht="12.75" customHeight="1">
      <c r="A11" s="312"/>
      <c r="B11" s="525"/>
      <c r="C11" s="517" t="s">
        <v>85</v>
      </c>
      <c r="D11" s="319" t="s">
        <v>105</v>
      </c>
      <c r="E11" s="320" t="s">
        <v>337</v>
      </c>
      <c r="F11" s="322" t="s">
        <v>335</v>
      </c>
      <c r="G11" s="312"/>
      <c r="H11" s="312"/>
      <c r="I11" s="312"/>
      <c r="J11" s="312"/>
      <c r="K11" s="312"/>
      <c r="L11" s="312"/>
      <c r="M11" s="312"/>
      <c r="N11" s="312"/>
      <c r="O11" s="312"/>
      <c r="P11" s="312"/>
      <c r="Q11" s="312"/>
      <c r="R11" s="312"/>
      <c r="S11" s="312"/>
      <c r="T11" s="312"/>
      <c r="U11" s="312"/>
      <c r="V11" s="312"/>
      <c r="W11" s="312"/>
      <c r="X11" s="312"/>
      <c r="Y11" s="312"/>
      <c r="Z11" s="312"/>
    </row>
    <row r="12" spans="1:26" ht="12.75" customHeight="1">
      <c r="A12" s="312"/>
      <c r="B12" s="525"/>
      <c r="C12" s="493"/>
      <c r="D12" s="319" t="s">
        <v>98</v>
      </c>
      <c r="E12" s="320" t="s">
        <v>338</v>
      </c>
      <c r="F12" s="322" t="s">
        <v>335</v>
      </c>
      <c r="G12" s="312"/>
      <c r="H12" s="312"/>
      <c r="I12" s="312"/>
      <c r="J12" s="312"/>
      <c r="K12" s="312"/>
      <c r="L12" s="312"/>
      <c r="M12" s="312"/>
      <c r="N12" s="312"/>
      <c r="O12" s="312"/>
      <c r="P12" s="312"/>
      <c r="Q12" s="312"/>
      <c r="R12" s="312"/>
      <c r="S12" s="312"/>
      <c r="T12" s="312"/>
      <c r="U12" s="312"/>
      <c r="V12" s="312"/>
      <c r="W12" s="312"/>
      <c r="X12" s="312"/>
      <c r="Y12" s="312"/>
      <c r="Z12" s="312"/>
    </row>
    <row r="13" spans="1:26" ht="12.75" customHeight="1">
      <c r="A13" s="312"/>
      <c r="B13" s="525"/>
      <c r="C13" s="517" t="s">
        <v>86</v>
      </c>
      <c r="D13" s="319" t="s">
        <v>99</v>
      </c>
      <c r="E13" s="320" t="s">
        <v>339</v>
      </c>
      <c r="F13" s="322" t="s">
        <v>335</v>
      </c>
      <c r="G13" s="312"/>
      <c r="H13" s="312"/>
      <c r="I13" s="312"/>
      <c r="J13" s="312"/>
      <c r="K13" s="312"/>
      <c r="L13" s="312"/>
      <c r="M13" s="312"/>
      <c r="N13" s="312"/>
      <c r="O13" s="312"/>
      <c r="P13" s="312"/>
      <c r="Q13" s="312"/>
      <c r="R13" s="312"/>
      <c r="S13" s="312"/>
      <c r="T13" s="312"/>
      <c r="U13" s="312"/>
      <c r="V13" s="312"/>
      <c r="W13" s="312"/>
      <c r="X13" s="312"/>
      <c r="Y13" s="312"/>
      <c r="Z13" s="312"/>
    </row>
    <row r="14" spans="1:26" ht="12.75" customHeight="1">
      <c r="A14" s="312"/>
      <c r="B14" s="529"/>
      <c r="C14" s="518"/>
      <c r="D14" s="323" t="s">
        <v>340</v>
      </c>
      <c r="E14" s="324" t="s">
        <v>341</v>
      </c>
      <c r="F14" s="325" t="s">
        <v>335</v>
      </c>
      <c r="G14" s="312"/>
      <c r="H14" s="312"/>
      <c r="I14" s="312"/>
      <c r="J14" s="312"/>
      <c r="K14" s="312"/>
      <c r="L14" s="312"/>
      <c r="M14" s="312"/>
      <c r="N14" s="312"/>
      <c r="O14" s="312"/>
      <c r="P14" s="312"/>
      <c r="Q14" s="312"/>
      <c r="R14" s="312"/>
      <c r="S14" s="312"/>
      <c r="T14" s="312"/>
      <c r="U14" s="312"/>
      <c r="V14" s="312"/>
      <c r="W14" s="312"/>
      <c r="X14" s="312"/>
      <c r="Y14" s="312"/>
      <c r="Z14" s="312"/>
    </row>
    <row r="15" spans="1:26" ht="49.5" customHeight="1">
      <c r="A15" s="312"/>
      <c r="B15" s="530" t="s">
        <v>342</v>
      </c>
      <c r="C15" s="380"/>
      <c r="D15" s="380"/>
      <c r="E15" s="380"/>
      <c r="F15" s="381"/>
      <c r="G15" s="312"/>
      <c r="H15" s="312"/>
      <c r="I15" s="312"/>
      <c r="J15" s="312"/>
      <c r="K15" s="312"/>
      <c r="L15" s="312"/>
      <c r="M15" s="312"/>
      <c r="N15" s="312"/>
      <c r="O15" s="312"/>
      <c r="P15" s="312"/>
      <c r="Q15" s="312"/>
      <c r="R15" s="312"/>
      <c r="S15" s="312"/>
      <c r="T15" s="312"/>
      <c r="U15" s="312"/>
      <c r="V15" s="312"/>
      <c r="W15" s="312"/>
      <c r="X15" s="312"/>
      <c r="Y15" s="312"/>
      <c r="Z15" s="312"/>
    </row>
    <row r="16" spans="1:26" ht="27" customHeight="1">
      <c r="A16" s="312"/>
      <c r="B16" s="326"/>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row>
    <row r="17" spans="1:26" ht="12.75" customHeight="1">
      <c r="A17" s="312"/>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row>
    <row r="18" spans="1:26" ht="12.75" customHeight="1">
      <c r="A18" s="312"/>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row>
    <row r="19" spans="1:26" ht="12.75" customHeight="1">
      <c r="A19" s="312"/>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row>
    <row r="20" spans="1:26" ht="12.75" customHeight="1">
      <c r="A20" s="312"/>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row>
    <row r="21" spans="1:26" ht="12.75" customHeight="1">
      <c r="A21" s="312"/>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row>
    <row r="22" spans="1:26" ht="12.75" customHeight="1">
      <c r="A22" s="312"/>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row>
    <row r="23" spans="1:26" ht="12.75" customHeight="1">
      <c r="A23" s="312"/>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row>
    <row r="24" spans="1:26" ht="12.75" customHeight="1">
      <c r="A24" s="312"/>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row>
    <row r="25" spans="1:26" ht="12.75" customHeight="1">
      <c r="A25" s="312"/>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row>
    <row r="26" spans="1:26" ht="12.75" customHeight="1">
      <c r="A26" s="312"/>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row>
    <row r="27" spans="1:26" ht="12.75" customHeight="1">
      <c r="A27" s="312"/>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row>
    <row r="28" spans="1:26" ht="12.75" customHeight="1">
      <c r="A28" s="312"/>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row>
    <row r="29" spans="1:26" ht="12.75" customHeight="1">
      <c r="A29" s="312"/>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row>
    <row r="30" spans="1:26" ht="12.75" customHeight="1">
      <c r="A30" s="312"/>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row>
    <row r="31" spans="1:26" ht="12.75" customHeight="1">
      <c r="A31" s="312"/>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row>
    <row r="32" spans="1:26" ht="12.75" customHeight="1">
      <c r="A32" s="312"/>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row>
    <row r="33" spans="1:26" ht="12.75" customHeight="1">
      <c r="A33" s="312"/>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row>
    <row r="34" spans="1:26" ht="12.75" customHeight="1">
      <c r="A34" s="312"/>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row>
    <row r="35" spans="1:26" ht="12.75" customHeight="1">
      <c r="A35" s="312"/>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row>
    <row r="36" spans="1:26" ht="12.75" customHeight="1">
      <c r="A36" s="312"/>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row>
    <row r="37" spans="1:26" ht="12.75" customHeight="1">
      <c r="A37" s="312"/>
      <c r="B37" s="312"/>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row>
    <row r="38" spans="1:26" ht="12.75" customHeight="1">
      <c r="A38" s="312"/>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row>
    <row r="39" spans="1:26" ht="12.75" customHeight="1">
      <c r="A39" s="312"/>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row>
    <row r="40" spans="1:26" ht="12.75" customHeight="1">
      <c r="A40" s="312"/>
      <c r="B40" s="312"/>
      <c r="C40" s="312"/>
      <c r="D40" s="312"/>
      <c r="E40" s="312"/>
      <c r="F40" s="312"/>
      <c r="G40" s="312"/>
      <c r="H40" s="312"/>
      <c r="I40" s="312"/>
      <c r="J40" s="312"/>
      <c r="K40" s="312"/>
      <c r="L40" s="312"/>
      <c r="M40" s="312"/>
      <c r="N40" s="312"/>
      <c r="O40" s="312"/>
      <c r="P40" s="312"/>
      <c r="Q40" s="312"/>
      <c r="R40" s="312"/>
      <c r="S40" s="312"/>
      <c r="T40" s="312"/>
      <c r="U40" s="312"/>
      <c r="V40" s="312"/>
      <c r="W40" s="312"/>
      <c r="X40" s="312"/>
      <c r="Y40" s="312"/>
      <c r="Z40" s="312"/>
    </row>
    <row r="41" spans="1:26" ht="12.75" customHeight="1">
      <c r="A41" s="312"/>
      <c r="B41" s="312"/>
      <c r="C41" s="312"/>
      <c r="D41" s="312"/>
      <c r="E41" s="312"/>
      <c r="F41" s="312"/>
      <c r="G41" s="312"/>
      <c r="H41" s="312"/>
      <c r="I41" s="312"/>
      <c r="J41" s="312"/>
      <c r="K41" s="312"/>
      <c r="L41" s="312"/>
      <c r="M41" s="312"/>
      <c r="N41" s="312"/>
      <c r="O41" s="312"/>
      <c r="P41" s="312"/>
      <c r="Q41" s="312"/>
      <c r="R41" s="312"/>
      <c r="S41" s="312"/>
      <c r="T41" s="312"/>
      <c r="U41" s="312"/>
      <c r="V41" s="312"/>
      <c r="W41" s="312"/>
      <c r="X41" s="312"/>
      <c r="Y41" s="312"/>
      <c r="Z41" s="312"/>
    </row>
    <row r="42" spans="1:26" ht="12.75" customHeight="1">
      <c r="A42" s="312"/>
      <c r="B42" s="312"/>
      <c r="C42" s="312"/>
      <c r="D42" s="312"/>
      <c r="E42" s="312"/>
      <c r="F42" s="312"/>
      <c r="G42" s="312"/>
      <c r="H42" s="312"/>
      <c r="I42" s="312"/>
      <c r="J42" s="312"/>
      <c r="K42" s="312"/>
      <c r="L42" s="312"/>
      <c r="M42" s="312"/>
      <c r="N42" s="312"/>
      <c r="O42" s="312"/>
      <c r="P42" s="312"/>
      <c r="Q42" s="312"/>
      <c r="R42" s="312"/>
      <c r="S42" s="312"/>
      <c r="T42" s="312"/>
      <c r="U42" s="312"/>
      <c r="V42" s="312"/>
      <c r="W42" s="312"/>
      <c r="X42" s="312"/>
      <c r="Y42" s="312"/>
      <c r="Z42" s="312"/>
    </row>
    <row r="43" spans="1:26" ht="12.75" customHeight="1">
      <c r="A43" s="312"/>
      <c r="B43" s="312"/>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row>
    <row r="44" spans="1:26" ht="12.75" customHeight="1">
      <c r="A44" s="312"/>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row>
    <row r="45" spans="1:26" ht="12.75" customHeight="1">
      <c r="A45" s="312"/>
      <c r="B45" s="312"/>
      <c r="C45" s="312"/>
      <c r="D45" s="312"/>
      <c r="E45" s="312"/>
      <c r="F45" s="312"/>
      <c r="G45" s="312"/>
      <c r="H45" s="312"/>
      <c r="I45" s="312"/>
      <c r="J45" s="312"/>
      <c r="K45" s="312"/>
      <c r="L45" s="312"/>
      <c r="M45" s="312"/>
      <c r="N45" s="312"/>
      <c r="O45" s="312"/>
      <c r="P45" s="312"/>
      <c r="Q45" s="312"/>
      <c r="R45" s="312"/>
      <c r="S45" s="312"/>
      <c r="T45" s="312"/>
      <c r="U45" s="312"/>
      <c r="V45" s="312"/>
      <c r="W45" s="312"/>
      <c r="X45" s="312"/>
      <c r="Y45" s="312"/>
      <c r="Z45" s="312"/>
    </row>
    <row r="46" spans="1:26" ht="12.75" customHeight="1">
      <c r="A46" s="312"/>
      <c r="B46" s="312"/>
      <c r="C46" s="312"/>
      <c r="D46" s="312"/>
      <c r="E46" s="312"/>
      <c r="F46" s="312"/>
      <c r="G46" s="312"/>
      <c r="H46" s="312"/>
      <c r="I46" s="312"/>
      <c r="J46" s="312"/>
      <c r="K46" s="312"/>
      <c r="L46" s="312"/>
      <c r="M46" s="312"/>
      <c r="N46" s="312"/>
      <c r="O46" s="312"/>
      <c r="P46" s="312"/>
      <c r="Q46" s="312"/>
      <c r="R46" s="312"/>
      <c r="S46" s="312"/>
      <c r="T46" s="312"/>
      <c r="U46" s="312"/>
      <c r="V46" s="312"/>
      <c r="W46" s="312"/>
      <c r="X46" s="312"/>
      <c r="Y46" s="312"/>
      <c r="Z46" s="312"/>
    </row>
    <row r="47" spans="1:26" ht="12.75" customHeight="1">
      <c r="A47" s="312"/>
      <c r="B47" s="312"/>
      <c r="C47" s="312"/>
      <c r="D47" s="312"/>
      <c r="E47" s="312"/>
      <c r="F47" s="312"/>
      <c r="G47" s="312"/>
      <c r="H47" s="312"/>
      <c r="I47" s="312"/>
      <c r="J47" s="312"/>
      <c r="K47" s="312"/>
      <c r="L47" s="312"/>
      <c r="M47" s="312"/>
      <c r="N47" s="312"/>
      <c r="O47" s="312"/>
      <c r="P47" s="312"/>
      <c r="Q47" s="312"/>
      <c r="R47" s="312"/>
      <c r="S47" s="312"/>
      <c r="T47" s="312"/>
      <c r="U47" s="312"/>
      <c r="V47" s="312"/>
      <c r="W47" s="312"/>
      <c r="X47" s="312"/>
      <c r="Y47" s="312"/>
      <c r="Z47" s="312"/>
    </row>
    <row r="48" spans="1:26" ht="12.75" customHeight="1">
      <c r="A48" s="312"/>
      <c r="B48" s="312"/>
      <c r="C48" s="312"/>
      <c r="D48" s="312"/>
      <c r="E48" s="312"/>
      <c r="F48" s="312"/>
      <c r="G48" s="312"/>
      <c r="H48" s="312"/>
      <c r="I48" s="312"/>
      <c r="J48" s="312"/>
      <c r="K48" s="312"/>
      <c r="L48" s="312"/>
      <c r="M48" s="312"/>
      <c r="N48" s="312"/>
      <c r="O48" s="312"/>
      <c r="P48" s="312"/>
      <c r="Q48" s="312"/>
      <c r="R48" s="312"/>
      <c r="S48" s="312"/>
      <c r="T48" s="312"/>
      <c r="U48" s="312"/>
      <c r="V48" s="312"/>
      <c r="W48" s="312"/>
      <c r="X48" s="312"/>
      <c r="Y48" s="312"/>
      <c r="Z48" s="312"/>
    </row>
    <row r="49" spans="1:26" ht="12.75" customHeight="1">
      <c r="A49" s="312"/>
      <c r="B49" s="312"/>
      <c r="C49" s="312"/>
      <c r="D49" s="312"/>
      <c r="E49" s="312"/>
      <c r="F49" s="312"/>
      <c r="G49" s="312"/>
      <c r="H49" s="312"/>
      <c r="I49" s="312"/>
      <c r="J49" s="312"/>
      <c r="K49" s="312"/>
      <c r="L49" s="312"/>
      <c r="M49" s="312"/>
      <c r="N49" s="312"/>
      <c r="O49" s="312"/>
      <c r="P49" s="312"/>
      <c r="Q49" s="312"/>
      <c r="R49" s="312"/>
      <c r="S49" s="312"/>
      <c r="T49" s="312"/>
      <c r="U49" s="312"/>
      <c r="V49" s="312"/>
      <c r="W49" s="312"/>
      <c r="X49" s="312"/>
      <c r="Y49" s="312"/>
      <c r="Z49" s="312"/>
    </row>
    <row r="50" spans="1:26" ht="12.75" customHeight="1">
      <c r="A50" s="312"/>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row>
    <row r="51" spans="1:26" ht="12.75" customHeight="1">
      <c r="A51" s="312"/>
      <c r="B51" s="312"/>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row>
    <row r="52" spans="1:26" ht="12.75" customHeight="1">
      <c r="A52" s="312"/>
      <c r="B52" s="312"/>
      <c r="C52" s="312"/>
      <c r="D52" s="312"/>
      <c r="E52" s="312"/>
      <c r="F52" s="312"/>
      <c r="G52" s="312"/>
      <c r="H52" s="312"/>
      <c r="I52" s="312"/>
      <c r="J52" s="312"/>
      <c r="K52" s="312"/>
      <c r="L52" s="312"/>
      <c r="M52" s="312"/>
      <c r="N52" s="312"/>
      <c r="O52" s="312"/>
      <c r="P52" s="312"/>
      <c r="Q52" s="312"/>
      <c r="R52" s="312"/>
      <c r="S52" s="312"/>
      <c r="T52" s="312"/>
      <c r="U52" s="312"/>
      <c r="V52" s="312"/>
      <c r="W52" s="312"/>
      <c r="X52" s="312"/>
      <c r="Y52" s="312"/>
      <c r="Z52" s="312"/>
    </row>
    <row r="53" spans="1:26" ht="12.75" customHeight="1">
      <c r="A53" s="312"/>
      <c r="B53" s="312"/>
      <c r="C53" s="312"/>
      <c r="D53" s="312"/>
      <c r="E53" s="312"/>
      <c r="F53" s="312"/>
      <c r="G53" s="312"/>
      <c r="H53" s="312"/>
      <c r="I53" s="312"/>
      <c r="J53" s="312"/>
      <c r="K53" s="312"/>
      <c r="L53" s="312"/>
      <c r="M53" s="312"/>
      <c r="N53" s="312"/>
      <c r="O53" s="312"/>
      <c r="P53" s="312"/>
      <c r="Q53" s="312"/>
      <c r="R53" s="312"/>
      <c r="S53" s="312"/>
      <c r="T53" s="312"/>
      <c r="U53" s="312"/>
      <c r="V53" s="312"/>
      <c r="W53" s="312"/>
      <c r="X53" s="312"/>
      <c r="Y53" s="312"/>
      <c r="Z53" s="312"/>
    </row>
    <row r="54" spans="1:26" ht="12.75" customHeight="1">
      <c r="A54" s="312"/>
      <c r="B54" s="312"/>
      <c r="C54" s="312"/>
      <c r="D54" s="312"/>
      <c r="E54" s="312"/>
      <c r="F54" s="312"/>
      <c r="G54" s="312"/>
      <c r="H54" s="312"/>
      <c r="I54" s="312"/>
      <c r="J54" s="312"/>
      <c r="K54" s="312"/>
      <c r="L54" s="312"/>
      <c r="M54" s="312"/>
      <c r="N54" s="312"/>
      <c r="O54" s="312"/>
      <c r="P54" s="312"/>
      <c r="Q54" s="312"/>
      <c r="R54" s="312"/>
      <c r="S54" s="312"/>
      <c r="T54" s="312"/>
      <c r="U54" s="312"/>
      <c r="V54" s="312"/>
      <c r="W54" s="312"/>
      <c r="X54" s="312"/>
      <c r="Y54" s="312"/>
      <c r="Z54" s="312"/>
    </row>
    <row r="55" spans="1:26" ht="12.75" customHeight="1">
      <c r="A55" s="312"/>
      <c r="B55" s="312"/>
      <c r="C55" s="312"/>
      <c r="D55" s="312"/>
      <c r="E55" s="312"/>
      <c r="F55" s="312"/>
      <c r="G55" s="312"/>
      <c r="H55" s="312"/>
      <c r="I55" s="312"/>
      <c r="J55" s="312"/>
      <c r="K55" s="312"/>
      <c r="L55" s="312"/>
      <c r="M55" s="312"/>
      <c r="N55" s="312"/>
      <c r="O55" s="312"/>
      <c r="P55" s="312"/>
      <c r="Q55" s="312"/>
      <c r="R55" s="312"/>
      <c r="S55" s="312"/>
      <c r="T55" s="312"/>
      <c r="U55" s="312"/>
      <c r="V55" s="312"/>
      <c r="W55" s="312"/>
      <c r="X55" s="312"/>
      <c r="Y55" s="312"/>
      <c r="Z55" s="312"/>
    </row>
    <row r="56" spans="1:26" ht="12.75" customHeight="1">
      <c r="A56" s="312"/>
      <c r="B56" s="312"/>
      <c r="C56" s="312"/>
      <c r="D56" s="312"/>
      <c r="E56" s="312"/>
      <c r="F56" s="312"/>
      <c r="G56" s="312"/>
      <c r="H56" s="312"/>
      <c r="I56" s="312"/>
      <c r="J56" s="312"/>
      <c r="K56" s="312"/>
      <c r="L56" s="312"/>
      <c r="M56" s="312"/>
      <c r="N56" s="312"/>
      <c r="O56" s="312"/>
      <c r="P56" s="312"/>
      <c r="Q56" s="312"/>
      <c r="R56" s="312"/>
      <c r="S56" s="312"/>
      <c r="T56" s="312"/>
      <c r="U56" s="312"/>
      <c r="V56" s="312"/>
      <c r="W56" s="312"/>
      <c r="X56" s="312"/>
      <c r="Y56" s="312"/>
      <c r="Z56" s="312"/>
    </row>
    <row r="57" spans="1:26" ht="12.75" customHeight="1">
      <c r="A57" s="312"/>
      <c r="B57" s="312"/>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row>
    <row r="58" spans="1:26" ht="12.75" customHeight="1">
      <c r="A58" s="312"/>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row>
    <row r="59" spans="1:26" ht="12.75" customHeight="1">
      <c r="A59" s="312"/>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row>
    <row r="60" spans="1:26" ht="12.75" customHeight="1">
      <c r="A60" s="312"/>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row>
    <row r="61" spans="1:26" ht="12.75" customHeight="1">
      <c r="A61" s="312"/>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row>
    <row r="62" spans="1:26" ht="12.75" customHeight="1">
      <c r="A62" s="312"/>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row>
    <row r="63" spans="1:26" ht="12.75" customHeight="1">
      <c r="A63" s="312"/>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row>
    <row r="64" spans="1:26" ht="12.75" customHeight="1">
      <c r="A64" s="312"/>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row>
    <row r="65" spans="1:26" ht="12.75" customHeight="1">
      <c r="A65" s="312"/>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row>
    <row r="66" spans="1:26" ht="12.75" customHeight="1">
      <c r="A66" s="312"/>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row>
    <row r="67" spans="1:26" ht="12.75" customHeight="1">
      <c r="A67" s="312"/>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row>
    <row r="68" spans="1:26" ht="12.75" customHeight="1">
      <c r="A68" s="312"/>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row>
    <row r="69" spans="1:26" ht="12.75" customHeight="1">
      <c r="A69" s="312"/>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row>
    <row r="70" spans="1:26" ht="12.75" customHeight="1">
      <c r="A70" s="312"/>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row>
    <row r="71" spans="1:26" ht="12.75" customHeight="1">
      <c r="A71" s="312"/>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row>
    <row r="72" spans="1:26" ht="12.75" customHeight="1">
      <c r="A72" s="312"/>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row>
    <row r="73" spans="1:26" ht="12.75" customHeight="1">
      <c r="A73" s="312"/>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row>
    <row r="74" spans="1:26" ht="12.75" customHeight="1">
      <c r="A74" s="312"/>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row>
    <row r="75" spans="1:26" ht="12.75" customHeight="1">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row>
    <row r="76" spans="1:26" ht="12.75" customHeight="1">
      <c r="A76" s="312"/>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row>
    <row r="77" spans="1:26" ht="12.75" customHeight="1">
      <c r="A77" s="312"/>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row>
    <row r="78" spans="1:26" ht="12.75" customHeight="1">
      <c r="A78" s="312"/>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row>
    <row r="79" spans="1:26" ht="12.75" customHeight="1">
      <c r="A79" s="312"/>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row>
    <row r="80" spans="1:26" ht="12.75" customHeight="1">
      <c r="A80" s="312"/>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row>
    <row r="81" spans="1:26" ht="12.75" customHeight="1">
      <c r="A81" s="312"/>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row>
    <row r="82" spans="1:26" ht="12.75" customHeight="1">
      <c r="A82" s="312"/>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row>
    <row r="83" spans="1:26" ht="12.75" customHeight="1">
      <c r="A83" s="312"/>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row>
    <row r="84" spans="1:26" ht="12.75" customHeight="1">
      <c r="A84" s="312"/>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row>
    <row r="85" spans="1:26" ht="12.75" customHeight="1">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row>
    <row r="86" spans="1:26" ht="12.75" customHeight="1">
      <c r="A86" s="312"/>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row>
    <row r="87" spans="1:26" ht="12.75" customHeight="1">
      <c r="A87" s="312"/>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row>
    <row r="88" spans="1:26" ht="12.75" customHeight="1">
      <c r="A88" s="312"/>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row>
    <row r="89" spans="1:26" ht="12.75" customHeight="1">
      <c r="A89" s="312"/>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row>
    <row r="90" spans="1:26" ht="12.75" customHeight="1">
      <c r="A90" s="312"/>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row>
    <row r="91" spans="1:26" ht="12.75" customHeight="1">
      <c r="A91" s="312"/>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row>
    <row r="92" spans="1:26" ht="12.75" customHeight="1">
      <c r="A92" s="312"/>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row>
    <row r="93" spans="1:26" ht="12.75" customHeight="1">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row>
    <row r="94" spans="1:26" ht="12.75" customHeight="1">
      <c r="A94" s="312"/>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row>
    <row r="95" spans="1:26" ht="12.75" customHeight="1">
      <c r="A95" s="312"/>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row>
    <row r="96" spans="1:26" ht="12.75" customHeight="1">
      <c r="A96" s="312"/>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row>
    <row r="97" spans="1:26" ht="12.75" customHeight="1">
      <c r="A97" s="312"/>
      <c r="B97" s="312"/>
      <c r="C97" s="312"/>
      <c r="D97" s="312"/>
      <c r="E97" s="312"/>
      <c r="F97" s="312"/>
      <c r="G97" s="312"/>
      <c r="H97" s="312"/>
      <c r="I97" s="312"/>
      <c r="J97" s="312"/>
      <c r="K97" s="312"/>
      <c r="L97" s="312"/>
      <c r="M97" s="312"/>
      <c r="N97" s="312"/>
      <c r="O97" s="312"/>
      <c r="P97" s="312"/>
      <c r="Q97" s="312"/>
      <c r="R97" s="312"/>
      <c r="S97" s="312"/>
      <c r="T97" s="312"/>
      <c r="U97" s="312"/>
      <c r="V97" s="312"/>
      <c r="W97" s="312"/>
      <c r="X97" s="312"/>
      <c r="Y97" s="312"/>
      <c r="Z97" s="312"/>
    </row>
    <row r="98" spans="1:26" ht="12.75" customHeight="1">
      <c r="A98" s="312"/>
      <c r="B98" s="312"/>
      <c r="C98" s="312"/>
      <c r="D98" s="312"/>
      <c r="E98" s="312"/>
      <c r="F98" s="312"/>
      <c r="G98" s="312"/>
      <c r="H98" s="312"/>
      <c r="I98" s="312"/>
      <c r="J98" s="312"/>
      <c r="K98" s="312"/>
      <c r="L98" s="312"/>
      <c r="M98" s="312"/>
      <c r="N98" s="312"/>
      <c r="O98" s="312"/>
      <c r="P98" s="312"/>
      <c r="Q98" s="312"/>
      <c r="R98" s="312"/>
      <c r="S98" s="312"/>
      <c r="T98" s="312"/>
      <c r="U98" s="312"/>
      <c r="V98" s="312"/>
      <c r="W98" s="312"/>
      <c r="X98" s="312"/>
      <c r="Y98" s="312"/>
      <c r="Z98" s="312"/>
    </row>
    <row r="99" spans="1:26" ht="12.75" customHeight="1">
      <c r="A99" s="312"/>
      <c r="B99" s="312"/>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row>
    <row r="100" spans="1:26" ht="12.75" customHeight="1">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row>
    <row r="101" spans="1:26" ht="12.75" customHeight="1">
      <c r="A101" s="312"/>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c r="X101" s="312"/>
      <c r="Y101" s="312"/>
      <c r="Z101" s="312"/>
    </row>
    <row r="102" spans="1:26" ht="12.75" customHeight="1">
      <c r="A102" s="312"/>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c r="X102" s="312"/>
      <c r="Y102" s="312"/>
      <c r="Z102" s="312"/>
    </row>
    <row r="103" spans="1:26" ht="12.75" customHeight="1">
      <c r="A103" s="312"/>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c r="X103" s="312"/>
      <c r="Y103" s="312"/>
      <c r="Z103" s="312"/>
    </row>
    <row r="104" spans="1:26" ht="12.75" customHeight="1">
      <c r="A104" s="312"/>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c r="X104" s="312"/>
      <c r="Y104" s="312"/>
      <c r="Z104" s="312"/>
    </row>
    <row r="105" spans="1:26" ht="12.75" customHeight="1">
      <c r="A105" s="312"/>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c r="X105" s="312"/>
      <c r="Y105" s="312"/>
      <c r="Z105" s="312"/>
    </row>
    <row r="106" spans="1:26" ht="12.75" customHeight="1">
      <c r="A106" s="312"/>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c r="X106" s="312"/>
      <c r="Y106" s="312"/>
      <c r="Z106" s="312"/>
    </row>
    <row r="107" spans="1:26" ht="12.75" customHeight="1">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c r="X107" s="312"/>
      <c r="Y107" s="312"/>
      <c r="Z107" s="312"/>
    </row>
    <row r="108" spans="1:26" ht="12.75" customHeight="1">
      <c r="A108" s="312"/>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c r="X108" s="312"/>
      <c r="Y108" s="312"/>
      <c r="Z108" s="312"/>
    </row>
    <row r="109" spans="1:26" ht="12.75" customHeight="1">
      <c r="A109" s="312"/>
      <c r="B109" s="312"/>
      <c r="C109" s="312"/>
      <c r="D109" s="312"/>
      <c r="E109" s="312"/>
      <c r="F109" s="312"/>
      <c r="G109" s="312"/>
      <c r="H109" s="312"/>
      <c r="I109" s="312"/>
      <c r="J109" s="312"/>
      <c r="K109" s="312"/>
      <c r="L109" s="312"/>
      <c r="M109" s="312"/>
      <c r="N109" s="312"/>
      <c r="O109" s="312"/>
      <c r="P109" s="312"/>
      <c r="Q109" s="312"/>
      <c r="R109" s="312"/>
      <c r="S109" s="312"/>
      <c r="T109" s="312"/>
      <c r="U109" s="312"/>
      <c r="V109" s="312"/>
      <c r="W109" s="312"/>
      <c r="X109" s="312"/>
      <c r="Y109" s="312"/>
      <c r="Z109" s="312"/>
    </row>
    <row r="110" spans="1:26" ht="12.75" customHeight="1">
      <c r="A110" s="312"/>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row>
    <row r="111" spans="1:26" ht="12.75" customHeight="1">
      <c r="A111" s="312"/>
      <c r="B111" s="312"/>
      <c r="C111" s="312"/>
      <c r="D111" s="312"/>
      <c r="E111" s="312"/>
      <c r="F111" s="312"/>
      <c r="G111" s="312"/>
      <c r="H111" s="312"/>
      <c r="I111" s="312"/>
      <c r="J111" s="312"/>
      <c r="K111" s="312"/>
      <c r="L111" s="312"/>
      <c r="M111" s="312"/>
      <c r="N111" s="312"/>
      <c r="O111" s="312"/>
      <c r="P111" s="312"/>
      <c r="Q111" s="312"/>
      <c r="R111" s="312"/>
      <c r="S111" s="312"/>
      <c r="T111" s="312"/>
      <c r="U111" s="312"/>
      <c r="V111" s="312"/>
      <c r="W111" s="312"/>
      <c r="X111" s="312"/>
      <c r="Y111" s="312"/>
      <c r="Z111" s="312"/>
    </row>
    <row r="112" spans="1:26" ht="12.75" customHeight="1">
      <c r="A112" s="312"/>
      <c r="B112" s="312"/>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row>
    <row r="113" spans="1:26" ht="12.75" customHeight="1">
      <c r="A113" s="312"/>
      <c r="B113" s="312"/>
      <c r="C113" s="312"/>
      <c r="D113" s="312"/>
      <c r="E113" s="312"/>
      <c r="F113" s="312"/>
      <c r="G113" s="312"/>
      <c r="H113" s="312"/>
      <c r="I113" s="312"/>
      <c r="J113" s="312"/>
      <c r="K113" s="312"/>
      <c r="L113" s="312"/>
      <c r="M113" s="312"/>
      <c r="N113" s="312"/>
      <c r="O113" s="312"/>
      <c r="P113" s="312"/>
      <c r="Q113" s="312"/>
      <c r="R113" s="312"/>
      <c r="S113" s="312"/>
      <c r="T113" s="312"/>
      <c r="U113" s="312"/>
      <c r="V113" s="312"/>
      <c r="W113" s="312"/>
      <c r="X113" s="312"/>
      <c r="Y113" s="312"/>
      <c r="Z113" s="312"/>
    </row>
    <row r="114" spans="1:26" ht="12.75" customHeight="1">
      <c r="A114" s="312"/>
      <c r="B114" s="312"/>
      <c r="C114" s="312"/>
      <c r="D114" s="312"/>
      <c r="E114" s="312"/>
      <c r="F114" s="312"/>
      <c r="G114" s="312"/>
      <c r="H114" s="312"/>
      <c r="I114" s="312"/>
      <c r="J114" s="312"/>
      <c r="K114" s="312"/>
      <c r="L114" s="312"/>
      <c r="M114" s="312"/>
      <c r="N114" s="312"/>
      <c r="O114" s="312"/>
      <c r="P114" s="312"/>
      <c r="Q114" s="312"/>
      <c r="R114" s="312"/>
      <c r="S114" s="312"/>
      <c r="T114" s="312"/>
      <c r="U114" s="312"/>
      <c r="V114" s="312"/>
      <c r="W114" s="312"/>
      <c r="X114" s="312"/>
      <c r="Y114" s="312"/>
      <c r="Z114" s="312"/>
    </row>
    <row r="115" spans="1:26" ht="12.75" customHeight="1">
      <c r="A115" s="312"/>
      <c r="B115" s="312"/>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row>
    <row r="116" spans="1:26" ht="12.75" customHeight="1">
      <c r="A116" s="312"/>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row>
    <row r="117" spans="1:26" ht="12.75" customHeight="1">
      <c r="A117" s="312"/>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row>
    <row r="118" spans="1:26" ht="12.75" customHeight="1">
      <c r="A118" s="312"/>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row>
    <row r="119" spans="1:26" ht="12.75" customHeight="1">
      <c r="A119" s="312"/>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row>
    <row r="120" spans="1:26" ht="12.75" customHeight="1">
      <c r="A120" s="312"/>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row>
    <row r="121" spans="1:26" ht="12.75" customHeight="1">
      <c r="A121" s="312"/>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row>
    <row r="122" spans="1:26" ht="12.75" customHeight="1">
      <c r="A122" s="312"/>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row>
    <row r="123" spans="1:26" ht="12.75" customHeight="1">
      <c r="A123" s="312"/>
      <c r="B123" s="312"/>
      <c r="C123" s="312"/>
      <c r="D123" s="312"/>
      <c r="E123" s="312"/>
      <c r="F123" s="312"/>
      <c r="G123" s="312"/>
      <c r="H123" s="312"/>
      <c r="I123" s="312"/>
      <c r="J123" s="312"/>
      <c r="K123" s="312"/>
      <c r="L123" s="312"/>
      <c r="M123" s="312"/>
      <c r="N123" s="312"/>
      <c r="O123" s="312"/>
      <c r="P123" s="312"/>
      <c r="Q123" s="312"/>
      <c r="R123" s="312"/>
      <c r="S123" s="312"/>
      <c r="T123" s="312"/>
      <c r="U123" s="312"/>
      <c r="V123" s="312"/>
      <c r="W123" s="312"/>
      <c r="X123" s="312"/>
      <c r="Y123" s="312"/>
      <c r="Z123" s="312"/>
    </row>
    <row r="124" spans="1:26" ht="12.75" customHeight="1">
      <c r="A124" s="312"/>
      <c r="B124" s="312"/>
      <c r="C124" s="312"/>
      <c r="D124" s="312"/>
      <c r="E124" s="312"/>
      <c r="F124" s="312"/>
      <c r="G124" s="312"/>
      <c r="H124" s="312"/>
      <c r="I124" s="312"/>
      <c r="J124" s="312"/>
      <c r="K124" s="312"/>
      <c r="L124" s="312"/>
      <c r="M124" s="312"/>
      <c r="N124" s="312"/>
      <c r="O124" s="312"/>
      <c r="P124" s="312"/>
      <c r="Q124" s="312"/>
      <c r="R124" s="312"/>
      <c r="S124" s="312"/>
      <c r="T124" s="312"/>
      <c r="U124" s="312"/>
      <c r="V124" s="312"/>
      <c r="W124" s="312"/>
      <c r="X124" s="312"/>
      <c r="Y124" s="312"/>
      <c r="Z124" s="312"/>
    </row>
    <row r="125" spans="1:26" ht="12.75" customHeight="1">
      <c r="A125" s="312"/>
      <c r="B125" s="312"/>
      <c r="C125" s="312"/>
      <c r="D125" s="312"/>
      <c r="E125" s="312"/>
      <c r="F125" s="312"/>
      <c r="G125" s="312"/>
      <c r="H125" s="312"/>
      <c r="I125" s="312"/>
      <c r="J125" s="312"/>
      <c r="K125" s="312"/>
      <c r="L125" s="312"/>
      <c r="M125" s="312"/>
      <c r="N125" s="312"/>
      <c r="O125" s="312"/>
      <c r="P125" s="312"/>
      <c r="Q125" s="312"/>
      <c r="R125" s="312"/>
      <c r="S125" s="312"/>
      <c r="T125" s="312"/>
      <c r="U125" s="312"/>
      <c r="V125" s="312"/>
      <c r="W125" s="312"/>
      <c r="X125" s="312"/>
      <c r="Y125" s="312"/>
      <c r="Z125" s="312"/>
    </row>
    <row r="126" spans="1:26" ht="12.75" customHeight="1">
      <c r="A126" s="312"/>
      <c r="B126" s="312"/>
      <c r="C126" s="312"/>
      <c r="D126" s="312"/>
      <c r="E126" s="312"/>
      <c r="F126" s="312"/>
      <c r="G126" s="312"/>
      <c r="H126" s="312"/>
      <c r="I126" s="312"/>
      <c r="J126" s="312"/>
      <c r="K126" s="312"/>
      <c r="L126" s="312"/>
      <c r="M126" s="312"/>
      <c r="N126" s="312"/>
      <c r="O126" s="312"/>
      <c r="P126" s="312"/>
      <c r="Q126" s="312"/>
      <c r="R126" s="312"/>
      <c r="S126" s="312"/>
      <c r="T126" s="312"/>
      <c r="U126" s="312"/>
      <c r="V126" s="312"/>
      <c r="W126" s="312"/>
      <c r="X126" s="312"/>
      <c r="Y126" s="312"/>
      <c r="Z126" s="312"/>
    </row>
    <row r="127" spans="1:26" ht="12.75" customHeight="1">
      <c r="A127" s="312"/>
      <c r="B127" s="312"/>
      <c r="C127" s="312"/>
      <c r="D127" s="312"/>
      <c r="E127" s="312"/>
      <c r="F127" s="312"/>
      <c r="G127" s="312"/>
      <c r="H127" s="312"/>
      <c r="I127" s="312"/>
      <c r="J127" s="312"/>
      <c r="K127" s="312"/>
      <c r="L127" s="312"/>
      <c r="M127" s="312"/>
      <c r="N127" s="312"/>
      <c r="O127" s="312"/>
      <c r="P127" s="312"/>
      <c r="Q127" s="312"/>
      <c r="R127" s="312"/>
      <c r="S127" s="312"/>
      <c r="T127" s="312"/>
      <c r="U127" s="312"/>
      <c r="V127" s="312"/>
      <c r="W127" s="312"/>
      <c r="X127" s="312"/>
      <c r="Y127" s="312"/>
      <c r="Z127" s="312"/>
    </row>
    <row r="128" spans="1:26" ht="12.75" customHeight="1">
      <c r="A128" s="312"/>
      <c r="B128" s="312"/>
      <c r="C128" s="312"/>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row>
    <row r="129" spans="1:26" ht="12.75" customHeight="1">
      <c r="A129" s="312"/>
      <c r="B129" s="312"/>
      <c r="C129" s="312"/>
      <c r="D129" s="312"/>
      <c r="E129" s="312"/>
      <c r="F129" s="312"/>
      <c r="G129" s="312"/>
      <c r="H129" s="312"/>
      <c r="I129" s="312"/>
      <c r="J129" s="312"/>
      <c r="K129" s="312"/>
      <c r="L129" s="312"/>
      <c r="M129" s="312"/>
      <c r="N129" s="312"/>
      <c r="O129" s="312"/>
      <c r="P129" s="312"/>
      <c r="Q129" s="312"/>
      <c r="R129" s="312"/>
      <c r="S129" s="312"/>
      <c r="T129" s="312"/>
      <c r="U129" s="312"/>
      <c r="V129" s="312"/>
      <c r="W129" s="312"/>
      <c r="X129" s="312"/>
      <c r="Y129" s="312"/>
      <c r="Z129" s="312"/>
    </row>
    <row r="130" spans="1:26" ht="12.75" customHeight="1">
      <c r="A130" s="312"/>
      <c r="B130" s="312"/>
      <c r="C130" s="312"/>
      <c r="D130" s="312"/>
      <c r="E130" s="312"/>
      <c r="F130" s="312"/>
      <c r="G130" s="312"/>
      <c r="H130" s="312"/>
      <c r="I130" s="312"/>
      <c r="J130" s="312"/>
      <c r="K130" s="312"/>
      <c r="L130" s="312"/>
      <c r="M130" s="312"/>
      <c r="N130" s="312"/>
      <c r="O130" s="312"/>
      <c r="P130" s="312"/>
      <c r="Q130" s="312"/>
      <c r="R130" s="312"/>
      <c r="S130" s="312"/>
      <c r="T130" s="312"/>
      <c r="U130" s="312"/>
      <c r="V130" s="312"/>
      <c r="W130" s="312"/>
      <c r="X130" s="312"/>
      <c r="Y130" s="312"/>
      <c r="Z130" s="312"/>
    </row>
    <row r="131" spans="1:26" ht="12.75" customHeight="1">
      <c r="A131" s="312"/>
      <c r="B131" s="312"/>
      <c r="C131" s="312"/>
      <c r="D131" s="312"/>
      <c r="E131" s="312"/>
      <c r="F131" s="312"/>
      <c r="G131" s="312"/>
      <c r="H131" s="312"/>
      <c r="I131" s="312"/>
      <c r="J131" s="312"/>
      <c r="K131" s="312"/>
      <c r="L131" s="312"/>
      <c r="M131" s="312"/>
      <c r="N131" s="312"/>
      <c r="O131" s="312"/>
      <c r="P131" s="312"/>
      <c r="Q131" s="312"/>
      <c r="R131" s="312"/>
      <c r="S131" s="312"/>
      <c r="T131" s="312"/>
      <c r="U131" s="312"/>
      <c r="V131" s="312"/>
      <c r="W131" s="312"/>
      <c r="X131" s="312"/>
      <c r="Y131" s="312"/>
      <c r="Z131" s="312"/>
    </row>
    <row r="132" spans="1:26" ht="12.75" customHeight="1">
      <c r="A132" s="312"/>
      <c r="B132" s="312"/>
      <c r="C132" s="312"/>
      <c r="D132" s="312"/>
      <c r="E132" s="312"/>
      <c r="F132" s="312"/>
      <c r="G132" s="312"/>
      <c r="H132" s="312"/>
      <c r="I132" s="312"/>
      <c r="J132" s="312"/>
      <c r="K132" s="312"/>
      <c r="L132" s="312"/>
      <c r="M132" s="312"/>
      <c r="N132" s="312"/>
      <c r="O132" s="312"/>
      <c r="P132" s="312"/>
      <c r="Q132" s="312"/>
      <c r="R132" s="312"/>
      <c r="S132" s="312"/>
      <c r="T132" s="312"/>
      <c r="U132" s="312"/>
      <c r="V132" s="312"/>
      <c r="W132" s="312"/>
      <c r="X132" s="312"/>
      <c r="Y132" s="312"/>
      <c r="Z132" s="312"/>
    </row>
    <row r="133" spans="1:26" ht="12.75" customHeight="1">
      <c r="A133" s="312"/>
      <c r="B133" s="312"/>
      <c r="C133" s="312"/>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row>
    <row r="134" spans="1:26" ht="12.75" customHeight="1">
      <c r="A134" s="312"/>
      <c r="B134" s="312"/>
      <c r="C134" s="312"/>
      <c r="D134" s="312"/>
      <c r="E134" s="312"/>
      <c r="F134" s="312"/>
      <c r="G134" s="312"/>
      <c r="H134" s="312"/>
      <c r="I134" s="312"/>
      <c r="J134" s="312"/>
      <c r="K134" s="312"/>
      <c r="L134" s="312"/>
      <c r="M134" s="312"/>
      <c r="N134" s="312"/>
      <c r="O134" s="312"/>
      <c r="P134" s="312"/>
      <c r="Q134" s="312"/>
      <c r="R134" s="312"/>
      <c r="S134" s="312"/>
      <c r="T134" s="312"/>
      <c r="U134" s="312"/>
      <c r="V134" s="312"/>
      <c r="W134" s="312"/>
      <c r="X134" s="312"/>
      <c r="Y134" s="312"/>
      <c r="Z134" s="312"/>
    </row>
    <row r="135" spans="1:26" ht="12.75" customHeight="1">
      <c r="A135" s="312"/>
      <c r="B135" s="312"/>
      <c r="C135" s="312"/>
      <c r="D135" s="312"/>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row>
    <row r="136" spans="1:26" ht="12.75" customHeight="1">
      <c r="A136" s="312"/>
      <c r="B136" s="312"/>
      <c r="C136" s="312"/>
      <c r="D136" s="312"/>
      <c r="E136" s="312"/>
      <c r="F136" s="312"/>
      <c r="G136" s="312"/>
      <c r="H136" s="312"/>
      <c r="I136" s="312"/>
      <c r="J136" s="312"/>
      <c r="K136" s="312"/>
      <c r="L136" s="312"/>
      <c r="M136" s="312"/>
      <c r="N136" s="312"/>
      <c r="O136" s="312"/>
      <c r="P136" s="312"/>
      <c r="Q136" s="312"/>
      <c r="R136" s="312"/>
      <c r="S136" s="312"/>
      <c r="T136" s="312"/>
      <c r="U136" s="312"/>
      <c r="V136" s="312"/>
      <c r="W136" s="312"/>
      <c r="X136" s="312"/>
      <c r="Y136" s="312"/>
      <c r="Z136" s="312"/>
    </row>
    <row r="137" spans="1:26" ht="12.75" customHeight="1">
      <c r="A137" s="312"/>
      <c r="B137" s="312"/>
      <c r="C137" s="312"/>
      <c r="D137" s="312"/>
      <c r="E137" s="312"/>
      <c r="F137" s="312"/>
      <c r="G137" s="312"/>
      <c r="H137" s="312"/>
      <c r="I137" s="312"/>
      <c r="J137" s="312"/>
      <c r="K137" s="312"/>
      <c r="L137" s="312"/>
      <c r="M137" s="312"/>
      <c r="N137" s="312"/>
      <c r="O137" s="312"/>
      <c r="P137" s="312"/>
      <c r="Q137" s="312"/>
      <c r="R137" s="312"/>
      <c r="S137" s="312"/>
      <c r="T137" s="312"/>
      <c r="U137" s="312"/>
      <c r="V137" s="312"/>
      <c r="W137" s="312"/>
      <c r="X137" s="312"/>
      <c r="Y137" s="312"/>
      <c r="Z137" s="312"/>
    </row>
    <row r="138" spans="1:26" ht="12.75" customHeight="1">
      <c r="A138" s="312"/>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row>
    <row r="139" spans="1:26" ht="12.75" customHeight="1">
      <c r="A139" s="312"/>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row>
    <row r="140" spans="1:26" ht="12.75" customHeight="1">
      <c r="A140" s="312"/>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row>
    <row r="141" spans="1:26" ht="12.75" customHeight="1">
      <c r="A141" s="312"/>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row>
    <row r="142" spans="1:26" ht="12.75" customHeight="1">
      <c r="A142" s="312"/>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row>
    <row r="143" spans="1:26" ht="12.75" customHeight="1">
      <c r="A143" s="312"/>
      <c r="B143" s="312"/>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row>
    <row r="144" spans="1:26" ht="12.75" customHeight="1">
      <c r="A144" s="312"/>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row>
    <row r="145" spans="1:26" ht="12.75" customHeight="1">
      <c r="A145" s="312"/>
      <c r="B145" s="312"/>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row>
    <row r="146" spans="1:26" ht="12.75" customHeight="1">
      <c r="A146" s="312"/>
      <c r="B146" s="312"/>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row>
    <row r="147" spans="1:26" ht="12.75" customHeight="1">
      <c r="A147" s="312"/>
      <c r="B147" s="312"/>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row>
    <row r="148" spans="1:26" ht="12.75" customHeight="1">
      <c r="A148" s="312"/>
      <c r="B148" s="312"/>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row>
    <row r="149" spans="1:26" ht="12.75" customHeight="1">
      <c r="A149" s="312"/>
      <c r="B149" s="312"/>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row>
    <row r="150" spans="1:26" ht="12.75" customHeight="1">
      <c r="A150" s="312"/>
      <c r="B150" s="312"/>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row>
    <row r="151" spans="1:26" ht="12.75" customHeight="1">
      <c r="A151" s="312"/>
      <c r="B151" s="312"/>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row>
    <row r="152" spans="1:26" ht="12.75" customHeight="1">
      <c r="A152" s="312"/>
      <c r="B152" s="312"/>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row>
    <row r="153" spans="1:26" ht="12.75" customHeight="1">
      <c r="A153" s="312"/>
      <c r="B153" s="312"/>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row>
    <row r="154" spans="1:26" ht="12.75" customHeight="1">
      <c r="A154" s="312"/>
      <c r="B154" s="312"/>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row>
    <row r="155" spans="1:26" ht="12.75" customHeight="1">
      <c r="A155" s="312"/>
      <c r="B155" s="312"/>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row>
    <row r="156" spans="1:26" ht="12.75" customHeight="1">
      <c r="A156" s="312"/>
      <c r="B156" s="312"/>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row>
    <row r="157" spans="1:26" ht="12.75" customHeight="1">
      <c r="A157" s="312"/>
      <c r="B157" s="312"/>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row>
    <row r="158" spans="1:26" ht="12.75" customHeight="1">
      <c r="A158" s="312"/>
      <c r="B158" s="312"/>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row>
    <row r="159" spans="1:26" ht="12.75" customHeight="1">
      <c r="A159" s="312"/>
      <c r="B159" s="312"/>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row>
    <row r="160" spans="1:26" ht="12.75" customHeight="1">
      <c r="A160" s="312"/>
      <c r="B160" s="312"/>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row>
    <row r="161" spans="1:26" ht="12.75" customHeight="1">
      <c r="A161" s="312"/>
      <c r="B161" s="312"/>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row>
    <row r="162" spans="1:26" ht="12.75" customHeight="1">
      <c r="A162" s="312"/>
      <c r="B162" s="312"/>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row>
    <row r="163" spans="1:26" ht="12.75" customHeight="1">
      <c r="A163" s="312"/>
      <c r="B163" s="312"/>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row>
    <row r="164" spans="1:26" ht="12.75" customHeight="1">
      <c r="A164" s="312"/>
      <c r="B164" s="312"/>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row>
    <row r="165" spans="1:26" ht="12.75" customHeight="1">
      <c r="A165" s="312"/>
      <c r="B165" s="312"/>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row>
    <row r="166" spans="1:26" ht="12.75" customHeight="1">
      <c r="A166" s="312"/>
      <c r="B166" s="312"/>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row>
    <row r="167" spans="1:26" ht="12.75" customHeight="1">
      <c r="A167" s="312"/>
      <c r="B167" s="312"/>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row>
    <row r="168" spans="1:26" ht="12.75" customHeight="1">
      <c r="A168" s="312"/>
      <c r="B168" s="312"/>
      <c r="C168" s="312"/>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row>
    <row r="169" spans="1:26" ht="12.75" customHeight="1">
      <c r="A169" s="312"/>
      <c r="B169" s="312"/>
      <c r="C169" s="312"/>
      <c r="D169" s="312"/>
      <c r="E169" s="312"/>
      <c r="F169" s="312"/>
      <c r="G169" s="312"/>
      <c r="H169" s="312"/>
      <c r="I169" s="312"/>
      <c r="J169" s="312"/>
      <c r="K169" s="312"/>
      <c r="L169" s="312"/>
      <c r="M169" s="312"/>
      <c r="N169" s="312"/>
      <c r="O169" s="312"/>
      <c r="P169" s="312"/>
      <c r="Q169" s="312"/>
      <c r="R169" s="312"/>
      <c r="S169" s="312"/>
      <c r="T169" s="312"/>
      <c r="U169" s="312"/>
      <c r="V169" s="312"/>
      <c r="W169" s="312"/>
      <c r="X169" s="312"/>
      <c r="Y169" s="312"/>
      <c r="Z169" s="312"/>
    </row>
    <row r="170" spans="1:26" ht="12.75" customHeight="1">
      <c r="A170" s="312"/>
      <c r="B170" s="312"/>
      <c r="C170" s="312"/>
      <c r="D170" s="312"/>
      <c r="E170" s="312"/>
      <c r="F170" s="312"/>
      <c r="G170" s="312"/>
      <c r="H170" s="312"/>
      <c r="I170" s="312"/>
      <c r="J170" s="312"/>
      <c r="K170" s="312"/>
      <c r="L170" s="312"/>
      <c r="M170" s="312"/>
      <c r="N170" s="312"/>
      <c r="O170" s="312"/>
      <c r="P170" s="312"/>
      <c r="Q170" s="312"/>
      <c r="R170" s="312"/>
      <c r="S170" s="312"/>
      <c r="T170" s="312"/>
      <c r="U170" s="312"/>
      <c r="V170" s="312"/>
      <c r="W170" s="312"/>
      <c r="X170" s="312"/>
      <c r="Y170" s="312"/>
      <c r="Z170" s="312"/>
    </row>
    <row r="171" spans="1:26" ht="12.75" customHeight="1">
      <c r="A171" s="312"/>
      <c r="B171" s="312"/>
      <c r="C171" s="312"/>
      <c r="D171" s="312"/>
      <c r="E171" s="312"/>
      <c r="F171" s="312"/>
      <c r="G171" s="312"/>
      <c r="H171" s="312"/>
      <c r="I171" s="312"/>
      <c r="J171" s="312"/>
      <c r="K171" s="312"/>
      <c r="L171" s="312"/>
      <c r="M171" s="312"/>
      <c r="N171" s="312"/>
      <c r="O171" s="312"/>
      <c r="P171" s="312"/>
      <c r="Q171" s="312"/>
      <c r="R171" s="312"/>
      <c r="S171" s="312"/>
      <c r="T171" s="312"/>
      <c r="U171" s="312"/>
      <c r="V171" s="312"/>
      <c r="W171" s="312"/>
      <c r="X171" s="312"/>
      <c r="Y171" s="312"/>
      <c r="Z171" s="312"/>
    </row>
    <row r="172" spans="1:26" ht="12.75" customHeight="1">
      <c r="A172" s="312"/>
      <c r="B172" s="312"/>
      <c r="C172" s="312"/>
      <c r="D172" s="312"/>
      <c r="E172" s="312"/>
      <c r="F172" s="312"/>
      <c r="G172" s="312"/>
      <c r="H172" s="312"/>
      <c r="I172" s="312"/>
      <c r="J172" s="312"/>
      <c r="K172" s="312"/>
      <c r="L172" s="312"/>
      <c r="M172" s="312"/>
      <c r="N172" s="312"/>
      <c r="O172" s="312"/>
      <c r="P172" s="312"/>
      <c r="Q172" s="312"/>
      <c r="R172" s="312"/>
      <c r="S172" s="312"/>
      <c r="T172" s="312"/>
      <c r="U172" s="312"/>
      <c r="V172" s="312"/>
      <c r="W172" s="312"/>
      <c r="X172" s="312"/>
      <c r="Y172" s="312"/>
      <c r="Z172" s="312"/>
    </row>
    <row r="173" spans="1:26" ht="12.75" customHeight="1">
      <c r="A173" s="312"/>
      <c r="B173" s="312"/>
      <c r="C173" s="312"/>
      <c r="D173" s="312"/>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row>
    <row r="174" spans="1:26" ht="12.75" customHeight="1">
      <c r="A174" s="312"/>
      <c r="B174" s="312"/>
      <c r="C174" s="312"/>
      <c r="D174" s="312"/>
      <c r="E174" s="312"/>
      <c r="F174" s="312"/>
      <c r="G174" s="312"/>
      <c r="H174" s="312"/>
      <c r="I174" s="312"/>
      <c r="J174" s="312"/>
      <c r="K174" s="312"/>
      <c r="L174" s="312"/>
      <c r="M174" s="312"/>
      <c r="N174" s="312"/>
      <c r="O174" s="312"/>
      <c r="P174" s="312"/>
      <c r="Q174" s="312"/>
      <c r="R174" s="312"/>
      <c r="S174" s="312"/>
      <c r="T174" s="312"/>
      <c r="U174" s="312"/>
      <c r="V174" s="312"/>
      <c r="W174" s="312"/>
      <c r="X174" s="312"/>
      <c r="Y174" s="312"/>
      <c r="Z174" s="312"/>
    </row>
    <row r="175" spans="1:26" ht="12.75" customHeight="1">
      <c r="A175" s="312"/>
      <c r="B175" s="312"/>
      <c r="C175" s="312"/>
      <c r="D175" s="312"/>
      <c r="E175" s="312"/>
      <c r="F175" s="312"/>
      <c r="G175" s="312"/>
      <c r="H175" s="312"/>
      <c r="I175" s="312"/>
      <c r="J175" s="312"/>
      <c r="K175" s="312"/>
      <c r="L175" s="312"/>
      <c r="M175" s="312"/>
      <c r="N175" s="312"/>
      <c r="O175" s="312"/>
      <c r="P175" s="312"/>
      <c r="Q175" s="312"/>
      <c r="R175" s="312"/>
      <c r="S175" s="312"/>
      <c r="T175" s="312"/>
      <c r="U175" s="312"/>
      <c r="V175" s="312"/>
      <c r="W175" s="312"/>
      <c r="X175" s="312"/>
      <c r="Y175" s="312"/>
      <c r="Z175" s="312"/>
    </row>
    <row r="176" spans="1:26" ht="12.75" customHeight="1">
      <c r="A176" s="312"/>
      <c r="B176" s="312"/>
      <c r="C176" s="312"/>
      <c r="D176" s="312"/>
      <c r="E176" s="312"/>
      <c r="F176" s="312"/>
      <c r="G176" s="312"/>
      <c r="H176" s="312"/>
      <c r="I176" s="312"/>
      <c r="J176" s="312"/>
      <c r="K176" s="312"/>
      <c r="L176" s="312"/>
      <c r="M176" s="312"/>
      <c r="N176" s="312"/>
      <c r="O176" s="312"/>
      <c r="P176" s="312"/>
      <c r="Q176" s="312"/>
      <c r="R176" s="312"/>
      <c r="S176" s="312"/>
      <c r="T176" s="312"/>
      <c r="U176" s="312"/>
      <c r="V176" s="312"/>
      <c r="W176" s="312"/>
      <c r="X176" s="312"/>
      <c r="Y176" s="312"/>
      <c r="Z176" s="312"/>
    </row>
    <row r="177" spans="1:26" ht="12.75" customHeight="1">
      <c r="A177" s="312"/>
      <c r="B177" s="312"/>
      <c r="C177" s="312"/>
      <c r="D177" s="312"/>
      <c r="E177" s="312"/>
      <c r="F177" s="312"/>
      <c r="G177" s="312"/>
      <c r="H177" s="312"/>
      <c r="I177" s="312"/>
      <c r="J177" s="312"/>
      <c r="K177" s="312"/>
      <c r="L177" s="312"/>
      <c r="M177" s="312"/>
      <c r="N177" s="312"/>
      <c r="O177" s="312"/>
      <c r="P177" s="312"/>
      <c r="Q177" s="312"/>
      <c r="R177" s="312"/>
      <c r="S177" s="312"/>
      <c r="T177" s="312"/>
      <c r="U177" s="312"/>
      <c r="V177" s="312"/>
      <c r="W177" s="312"/>
      <c r="X177" s="312"/>
      <c r="Y177" s="312"/>
      <c r="Z177" s="312"/>
    </row>
    <row r="178" spans="1:26" ht="12.75" customHeight="1">
      <c r="A178" s="312"/>
      <c r="B178" s="312"/>
      <c r="C178" s="312"/>
      <c r="D178" s="312"/>
      <c r="E178" s="312"/>
      <c r="F178" s="312"/>
      <c r="G178" s="312"/>
      <c r="H178" s="312"/>
      <c r="I178" s="312"/>
      <c r="J178" s="312"/>
      <c r="K178" s="312"/>
      <c r="L178" s="312"/>
      <c r="M178" s="312"/>
      <c r="N178" s="312"/>
      <c r="O178" s="312"/>
      <c r="P178" s="312"/>
      <c r="Q178" s="312"/>
      <c r="R178" s="312"/>
      <c r="S178" s="312"/>
      <c r="T178" s="312"/>
      <c r="U178" s="312"/>
      <c r="V178" s="312"/>
      <c r="W178" s="312"/>
      <c r="X178" s="312"/>
      <c r="Y178" s="312"/>
      <c r="Z178" s="312"/>
    </row>
    <row r="179" spans="1:26" ht="12.75" customHeight="1">
      <c r="A179" s="312"/>
      <c r="B179" s="312"/>
      <c r="C179" s="312"/>
      <c r="D179" s="312"/>
      <c r="E179" s="312"/>
      <c r="F179" s="312"/>
      <c r="G179" s="312"/>
      <c r="H179" s="312"/>
      <c r="I179" s="312"/>
      <c r="J179" s="312"/>
      <c r="K179" s="312"/>
      <c r="L179" s="312"/>
      <c r="M179" s="312"/>
      <c r="N179" s="312"/>
      <c r="O179" s="312"/>
      <c r="P179" s="312"/>
      <c r="Q179" s="312"/>
      <c r="R179" s="312"/>
      <c r="S179" s="312"/>
      <c r="T179" s="312"/>
      <c r="U179" s="312"/>
      <c r="V179" s="312"/>
      <c r="W179" s="312"/>
      <c r="X179" s="312"/>
      <c r="Y179" s="312"/>
      <c r="Z179" s="312"/>
    </row>
    <row r="180" spans="1:26" ht="12.75" customHeight="1">
      <c r="A180" s="312"/>
      <c r="B180" s="312"/>
      <c r="C180" s="312"/>
      <c r="D180" s="312"/>
      <c r="E180" s="312"/>
      <c r="F180" s="312"/>
      <c r="G180" s="312"/>
      <c r="H180" s="312"/>
      <c r="I180" s="312"/>
      <c r="J180" s="312"/>
      <c r="K180" s="312"/>
      <c r="L180" s="312"/>
      <c r="M180" s="312"/>
      <c r="N180" s="312"/>
      <c r="O180" s="312"/>
      <c r="P180" s="312"/>
      <c r="Q180" s="312"/>
      <c r="R180" s="312"/>
      <c r="S180" s="312"/>
      <c r="T180" s="312"/>
      <c r="U180" s="312"/>
      <c r="V180" s="312"/>
      <c r="W180" s="312"/>
      <c r="X180" s="312"/>
      <c r="Y180" s="312"/>
      <c r="Z180" s="312"/>
    </row>
    <row r="181" spans="1:26" ht="12.75" customHeight="1">
      <c r="A181" s="312"/>
      <c r="B181" s="312"/>
      <c r="C181" s="312"/>
      <c r="D181" s="312"/>
      <c r="E181" s="312"/>
      <c r="F181" s="312"/>
      <c r="G181" s="312"/>
      <c r="H181" s="312"/>
      <c r="I181" s="312"/>
      <c r="J181" s="312"/>
      <c r="K181" s="312"/>
      <c r="L181" s="312"/>
      <c r="M181" s="312"/>
      <c r="N181" s="312"/>
      <c r="O181" s="312"/>
      <c r="P181" s="312"/>
      <c r="Q181" s="312"/>
      <c r="R181" s="312"/>
      <c r="S181" s="312"/>
      <c r="T181" s="312"/>
      <c r="U181" s="312"/>
      <c r="V181" s="312"/>
      <c r="W181" s="312"/>
      <c r="X181" s="312"/>
      <c r="Y181" s="312"/>
      <c r="Z181" s="312"/>
    </row>
    <row r="182" spans="1:26" ht="12.75" customHeight="1">
      <c r="A182" s="312"/>
      <c r="B182" s="312"/>
      <c r="C182" s="312"/>
      <c r="D182" s="312"/>
      <c r="E182" s="312"/>
      <c r="F182" s="312"/>
      <c r="G182" s="312"/>
      <c r="H182" s="312"/>
      <c r="I182" s="312"/>
      <c r="J182" s="312"/>
      <c r="K182" s="312"/>
      <c r="L182" s="312"/>
      <c r="M182" s="312"/>
      <c r="N182" s="312"/>
      <c r="O182" s="312"/>
      <c r="P182" s="312"/>
      <c r="Q182" s="312"/>
      <c r="R182" s="312"/>
      <c r="S182" s="312"/>
      <c r="T182" s="312"/>
      <c r="U182" s="312"/>
      <c r="V182" s="312"/>
      <c r="W182" s="312"/>
      <c r="X182" s="312"/>
      <c r="Y182" s="312"/>
      <c r="Z182" s="312"/>
    </row>
    <row r="183" spans="1:26" ht="12.75" customHeight="1">
      <c r="A183" s="312"/>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row>
    <row r="184" spans="1:26" ht="12.75" customHeight="1">
      <c r="A184" s="312"/>
      <c r="B184" s="312"/>
      <c r="C184" s="312"/>
      <c r="D184" s="312"/>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row>
    <row r="185" spans="1:26" ht="12.75" customHeight="1">
      <c r="A185" s="312"/>
      <c r="B185" s="312"/>
      <c r="C185" s="312"/>
      <c r="D185" s="312"/>
      <c r="E185" s="312"/>
      <c r="F185" s="312"/>
      <c r="G185" s="312"/>
      <c r="H185" s="312"/>
      <c r="I185" s="312"/>
      <c r="J185" s="312"/>
      <c r="K185" s="312"/>
      <c r="L185" s="312"/>
      <c r="M185" s="312"/>
      <c r="N185" s="312"/>
      <c r="O185" s="312"/>
      <c r="P185" s="312"/>
      <c r="Q185" s="312"/>
      <c r="R185" s="312"/>
      <c r="S185" s="312"/>
      <c r="T185" s="312"/>
      <c r="U185" s="312"/>
      <c r="V185" s="312"/>
      <c r="W185" s="312"/>
      <c r="X185" s="312"/>
      <c r="Y185" s="312"/>
      <c r="Z185" s="312"/>
    </row>
    <row r="186" spans="1:26" ht="12.75" customHeight="1">
      <c r="A186" s="312"/>
      <c r="B186" s="312"/>
      <c r="C186" s="312"/>
      <c r="D186" s="31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row>
    <row r="187" spans="1:26" ht="12.75" customHeight="1">
      <c r="A187" s="312"/>
      <c r="B187" s="312"/>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row>
    <row r="188" spans="1:26" ht="12.75" customHeight="1">
      <c r="A188" s="312"/>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row>
    <row r="189" spans="1:26" ht="12.75" customHeight="1">
      <c r="A189" s="312"/>
      <c r="B189" s="312"/>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row>
    <row r="190" spans="1:26" ht="12.75" customHeight="1">
      <c r="A190" s="312"/>
      <c r="B190" s="312"/>
      <c r="C190" s="31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row>
    <row r="191" spans="1:26" ht="12.75" customHeight="1">
      <c r="A191" s="312"/>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row>
    <row r="192" spans="1:26" ht="12.75" customHeight="1">
      <c r="A192" s="312"/>
      <c r="B192" s="312"/>
      <c r="C192" s="312"/>
      <c r="D192" s="312"/>
      <c r="E192" s="312"/>
      <c r="F192" s="312"/>
      <c r="G192" s="312"/>
      <c r="H192" s="312"/>
      <c r="I192" s="312"/>
      <c r="J192" s="312"/>
      <c r="K192" s="312"/>
      <c r="L192" s="312"/>
      <c r="M192" s="312"/>
      <c r="N192" s="312"/>
      <c r="O192" s="312"/>
      <c r="P192" s="312"/>
      <c r="Q192" s="312"/>
      <c r="R192" s="312"/>
      <c r="S192" s="312"/>
      <c r="T192" s="312"/>
      <c r="U192" s="312"/>
      <c r="V192" s="312"/>
      <c r="W192" s="312"/>
      <c r="X192" s="312"/>
      <c r="Y192" s="312"/>
      <c r="Z192" s="312"/>
    </row>
    <row r="193" spans="1:26" ht="12.75" customHeight="1">
      <c r="A193" s="312"/>
      <c r="B193" s="312"/>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row>
    <row r="194" spans="1:26" ht="12.75" customHeight="1">
      <c r="A194" s="312"/>
      <c r="B194" s="312"/>
      <c r="C194" s="312"/>
      <c r="D194" s="312"/>
      <c r="E194" s="312"/>
      <c r="F194" s="312"/>
      <c r="G194" s="312"/>
      <c r="H194" s="312"/>
      <c r="I194" s="312"/>
      <c r="J194" s="312"/>
      <c r="K194" s="312"/>
      <c r="L194" s="312"/>
      <c r="M194" s="312"/>
      <c r="N194" s="312"/>
      <c r="O194" s="312"/>
      <c r="P194" s="312"/>
      <c r="Q194" s="312"/>
      <c r="R194" s="312"/>
      <c r="S194" s="312"/>
      <c r="T194" s="312"/>
      <c r="U194" s="312"/>
      <c r="V194" s="312"/>
      <c r="W194" s="312"/>
      <c r="X194" s="312"/>
      <c r="Y194" s="312"/>
      <c r="Z194" s="312"/>
    </row>
    <row r="195" spans="1:26" ht="12.75" customHeight="1">
      <c r="A195" s="312"/>
      <c r="B195" s="312"/>
      <c r="C195" s="312"/>
      <c r="D195" s="312"/>
      <c r="E195" s="312"/>
      <c r="F195" s="312"/>
      <c r="G195" s="312"/>
      <c r="H195" s="312"/>
      <c r="I195" s="312"/>
      <c r="J195" s="312"/>
      <c r="K195" s="312"/>
      <c r="L195" s="312"/>
      <c r="M195" s="312"/>
      <c r="N195" s="312"/>
      <c r="O195" s="312"/>
      <c r="P195" s="312"/>
      <c r="Q195" s="312"/>
      <c r="R195" s="312"/>
      <c r="S195" s="312"/>
      <c r="T195" s="312"/>
      <c r="U195" s="312"/>
      <c r="V195" s="312"/>
      <c r="W195" s="312"/>
      <c r="X195" s="312"/>
      <c r="Y195" s="312"/>
      <c r="Z195" s="312"/>
    </row>
    <row r="196" spans="1:26" ht="12.75" customHeight="1">
      <c r="A196" s="312"/>
      <c r="B196" s="312"/>
      <c r="C196" s="312"/>
      <c r="D196" s="312"/>
      <c r="E196" s="312"/>
      <c r="F196" s="312"/>
      <c r="G196" s="312"/>
      <c r="H196" s="312"/>
      <c r="I196" s="312"/>
      <c r="J196" s="312"/>
      <c r="K196" s="312"/>
      <c r="L196" s="312"/>
      <c r="M196" s="312"/>
      <c r="N196" s="312"/>
      <c r="O196" s="312"/>
      <c r="P196" s="312"/>
      <c r="Q196" s="312"/>
      <c r="R196" s="312"/>
      <c r="S196" s="312"/>
      <c r="T196" s="312"/>
      <c r="U196" s="312"/>
      <c r="V196" s="312"/>
      <c r="W196" s="312"/>
      <c r="X196" s="312"/>
      <c r="Y196" s="312"/>
      <c r="Z196" s="312"/>
    </row>
    <row r="197" spans="1:26" ht="12.75" customHeight="1">
      <c r="A197" s="312"/>
      <c r="B197" s="312"/>
      <c r="C197" s="312"/>
      <c r="D197" s="312"/>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row>
    <row r="198" spans="1:26" ht="12.75" customHeight="1">
      <c r="A198" s="312"/>
      <c r="B198" s="312"/>
      <c r="C198" s="312"/>
      <c r="D198" s="312"/>
      <c r="E198" s="312"/>
      <c r="F198" s="312"/>
      <c r="G198" s="312"/>
      <c r="H198" s="312"/>
      <c r="I198" s="312"/>
      <c r="J198" s="312"/>
      <c r="K198" s="312"/>
      <c r="L198" s="312"/>
      <c r="M198" s="312"/>
      <c r="N198" s="312"/>
      <c r="O198" s="312"/>
      <c r="P198" s="312"/>
      <c r="Q198" s="312"/>
      <c r="R198" s="312"/>
      <c r="S198" s="312"/>
      <c r="T198" s="312"/>
      <c r="U198" s="312"/>
      <c r="V198" s="312"/>
      <c r="W198" s="312"/>
      <c r="X198" s="312"/>
      <c r="Y198" s="312"/>
      <c r="Z198" s="312"/>
    </row>
    <row r="199" spans="1:26" ht="12.75" customHeight="1">
      <c r="A199" s="312"/>
      <c r="B199" s="312"/>
      <c r="C199" s="312"/>
      <c r="D199" s="312"/>
      <c r="E199" s="312"/>
      <c r="F199" s="312"/>
      <c r="G199" s="312"/>
      <c r="H199" s="312"/>
      <c r="I199" s="312"/>
      <c r="J199" s="312"/>
      <c r="K199" s="312"/>
      <c r="L199" s="312"/>
      <c r="M199" s="312"/>
      <c r="N199" s="312"/>
      <c r="O199" s="312"/>
      <c r="P199" s="312"/>
      <c r="Q199" s="312"/>
      <c r="R199" s="312"/>
      <c r="S199" s="312"/>
      <c r="T199" s="312"/>
      <c r="U199" s="312"/>
      <c r="V199" s="312"/>
      <c r="W199" s="312"/>
      <c r="X199" s="312"/>
      <c r="Y199" s="312"/>
      <c r="Z199" s="312"/>
    </row>
    <row r="200" spans="1:26" ht="12.75" customHeight="1">
      <c r="A200" s="312"/>
      <c r="B200" s="312"/>
      <c r="C200" s="312"/>
      <c r="D200" s="312"/>
      <c r="E200" s="312"/>
      <c r="F200" s="312"/>
      <c r="G200" s="312"/>
      <c r="H200" s="312"/>
      <c r="I200" s="312"/>
      <c r="J200" s="312"/>
      <c r="K200" s="312"/>
      <c r="L200" s="312"/>
      <c r="M200" s="312"/>
      <c r="N200" s="312"/>
      <c r="O200" s="312"/>
      <c r="P200" s="312"/>
      <c r="Q200" s="312"/>
      <c r="R200" s="312"/>
      <c r="S200" s="312"/>
      <c r="T200" s="312"/>
      <c r="U200" s="312"/>
      <c r="V200" s="312"/>
      <c r="W200" s="312"/>
      <c r="X200" s="312"/>
      <c r="Y200" s="312"/>
      <c r="Z200" s="312"/>
    </row>
    <row r="201" spans="1:26" ht="12.75" customHeight="1">
      <c r="A201" s="312"/>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312"/>
      <c r="Z201" s="312"/>
    </row>
    <row r="202" spans="1:26" ht="12.75" customHeight="1">
      <c r="A202" s="312"/>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312"/>
      <c r="Z202" s="312"/>
    </row>
    <row r="203" spans="1:26" ht="12.75" customHeight="1">
      <c r="A203" s="312"/>
      <c r="B203" s="312"/>
      <c r="C203" s="312"/>
      <c r="D203" s="312"/>
      <c r="E203" s="312"/>
      <c r="F203" s="312"/>
      <c r="G203" s="312"/>
      <c r="H203" s="312"/>
      <c r="I203" s="312"/>
      <c r="J203" s="312"/>
      <c r="K203" s="312"/>
      <c r="L203" s="312"/>
      <c r="M203" s="312"/>
      <c r="N203" s="312"/>
      <c r="O203" s="312"/>
      <c r="P203" s="312"/>
      <c r="Q203" s="312"/>
      <c r="R203" s="312"/>
      <c r="S203" s="312"/>
      <c r="T203" s="312"/>
      <c r="U203" s="312"/>
      <c r="V203" s="312"/>
      <c r="W203" s="312"/>
      <c r="X203" s="312"/>
      <c r="Y203" s="312"/>
      <c r="Z203" s="312"/>
    </row>
    <row r="204" spans="1:26" ht="12.75" customHeight="1">
      <c r="A204" s="312"/>
      <c r="B204" s="312"/>
      <c r="C204" s="312"/>
      <c r="D204" s="312"/>
      <c r="E204" s="312"/>
      <c r="F204" s="312"/>
      <c r="G204" s="312"/>
      <c r="H204" s="312"/>
      <c r="I204" s="312"/>
      <c r="J204" s="312"/>
      <c r="K204" s="312"/>
      <c r="L204" s="312"/>
      <c r="M204" s="312"/>
      <c r="N204" s="312"/>
      <c r="O204" s="312"/>
      <c r="P204" s="312"/>
      <c r="Q204" s="312"/>
      <c r="R204" s="312"/>
      <c r="S204" s="312"/>
      <c r="T204" s="312"/>
      <c r="U204" s="312"/>
      <c r="V204" s="312"/>
      <c r="W204" s="312"/>
      <c r="X204" s="312"/>
      <c r="Y204" s="312"/>
      <c r="Z204" s="312"/>
    </row>
    <row r="205" spans="1:26" ht="12.75" customHeight="1">
      <c r="A205" s="312"/>
      <c r="B205" s="312"/>
      <c r="C205" s="312"/>
      <c r="D205" s="312"/>
      <c r="E205" s="312"/>
      <c r="F205" s="312"/>
      <c r="G205" s="312"/>
      <c r="H205" s="312"/>
      <c r="I205" s="312"/>
      <c r="J205" s="312"/>
      <c r="K205" s="312"/>
      <c r="L205" s="312"/>
      <c r="M205" s="312"/>
      <c r="N205" s="312"/>
      <c r="O205" s="312"/>
      <c r="P205" s="312"/>
      <c r="Q205" s="312"/>
      <c r="R205" s="312"/>
      <c r="S205" s="312"/>
      <c r="T205" s="312"/>
      <c r="U205" s="312"/>
      <c r="V205" s="312"/>
      <c r="W205" s="312"/>
      <c r="X205" s="312"/>
      <c r="Y205" s="312"/>
      <c r="Z205" s="312"/>
    </row>
    <row r="206" spans="1:26" ht="12.75" customHeight="1">
      <c r="A206" s="312"/>
      <c r="B206" s="312"/>
      <c r="C206" s="312"/>
      <c r="D206" s="312"/>
      <c r="E206" s="312"/>
      <c r="F206" s="312"/>
      <c r="G206" s="312"/>
      <c r="H206" s="312"/>
      <c r="I206" s="312"/>
      <c r="J206" s="312"/>
      <c r="K206" s="312"/>
      <c r="L206" s="312"/>
      <c r="M206" s="312"/>
      <c r="N206" s="312"/>
      <c r="O206" s="312"/>
      <c r="P206" s="312"/>
      <c r="Q206" s="312"/>
      <c r="R206" s="312"/>
      <c r="S206" s="312"/>
      <c r="T206" s="312"/>
      <c r="U206" s="312"/>
      <c r="V206" s="312"/>
      <c r="W206" s="312"/>
      <c r="X206" s="312"/>
      <c r="Y206" s="312"/>
      <c r="Z206" s="312"/>
    </row>
    <row r="207" spans="1:26" ht="12.75" customHeight="1">
      <c r="A207" s="312"/>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row>
    <row r="208" spans="1:26" ht="12.75" customHeight="1">
      <c r="A208" s="312"/>
      <c r="B208" s="312"/>
      <c r="C208" s="312"/>
      <c r="D208" s="312"/>
      <c r="E208" s="312"/>
      <c r="F208" s="312"/>
      <c r="G208" s="312"/>
      <c r="H208" s="312"/>
      <c r="I208" s="312"/>
      <c r="J208" s="312"/>
      <c r="K208" s="312"/>
      <c r="L208" s="312"/>
      <c r="M208" s="312"/>
      <c r="N208" s="312"/>
      <c r="O208" s="312"/>
      <c r="P208" s="312"/>
      <c r="Q208" s="312"/>
      <c r="R208" s="312"/>
      <c r="S208" s="312"/>
      <c r="T208" s="312"/>
      <c r="U208" s="312"/>
      <c r="V208" s="312"/>
      <c r="W208" s="312"/>
      <c r="X208" s="312"/>
      <c r="Y208" s="312"/>
      <c r="Z208" s="312"/>
    </row>
    <row r="209" spans="1:26" ht="12.75" customHeight="1">
      <c r="A209" s="312"/>
      <c r="B209" s="312"/>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row>
    <row r="210" spans="1:26" ht="12.75" customHeight="1">
      <c r="A210" s="312"/>
      <c r="B210" s="312"/>
      <c r="C210" s="312"/>
      <c r="D210" s="312"/>
      <c r="E210" s="312"/>
      <c r="F210" s="312"/>
      <c r="G210" s="312"/>
      <c r="H210" s="312"/>
      <c r="I210" s="312"/>
      <c r="J210" s="312"/>
      <c r="K210" s="312"/>
      <c r="L210" s="312"/>
      <c r="M210" s="312"/>
      <c r="N210" s="312"/>
      <c r="O210" s="312"/>
      <c r="P210" s="312"/>
      <c r="Q210" s="312"/>
      <c r="R210" s="312"/>
      <c r="S210" s="312"/>
      <c r="T210" s="312"/>
      <c r="U210" s="312"/>
      <c r="V210" s="312"/>
      <c r="W210" s="312"/>
      <c r="X210" s="312"/>
      <c r="Y210" s="312"/>
      <c r="Z210" s="312"/>
    </row>
    <row r="211" spans="1:26" ht="12.75" customHeight="1">
      <c r="A211" s="312"/>
      <c r="B211" s="312"/>
      <c r="C211" s="312"/>
      <c r="D211" s="312"/>
      <c r="E211" s="312"/>
      <c r="F211" s="312"/>
      <c r="G211" s="312"/>
      <c r="H211" s="312"/>
      <c r="I211" s="312"/>
      <c r="J211" s="312"/>
      <c r="K211" s="312"/>
      <c r="L211" s="312"/>
      <c r="M211" s="312"/>
      <c r="N211" s="312"/>
      <c r="O211" s="312"/>
      <c r="P211" s="312"/>
      <c r="Q211" s="312"/>
      <c r="R211" s="312"/>
      <c r="S211" s="312"/>
      <c r="T211" s="312"/>
      <c r="U211" s="312"/>
      <c r="V211" s="312"/>
      <c r="W211" s="312"/>
      <c r="X211" s="312"/>
      <c r="Y211" s="312"/>
      <c r="Z211" s="312"/>
    </row>
    <row r="212" spans="1:26" ht="12.75" customHeight="1">
      <c r="A212" s="312"/>
      <c r="B212" s="312"/>
      <c r="C212" s="312"/>
      <c r="D212" s="312"/>
      <c r="E212" s="312"/>
      <c r="F212" s="312"/>
      <c r="G212" s="312"/>
      <c r="H212" s="312"/>
      <c r="I212" s="312"/>
      <c r="J212" s="312"/>
      <c r="K212" s="312"/>
      <c r="L212" s="312"/>
      <c r="M212" s="312"/>
      <c r="N212" s="312"/>
      <c r="O212" s="312"/>
      <c r="P212" s="312"/>
      <c r="Q212" s="312"/>
      <c r="R212" s="312"/>
      <c r="S212" s="312"/>
      <c r="T212" s="312"/>
      <c r="U212" s="312"/>
      <c r="V212" s="312"/>
      <c r="W212" s="312"/>
      <c r="X212" s="312"/>
      <c r="Y212" s="312"/>
      <c r="Z212" s="312"/>
    </row>
    <row r="213" spans="1:26" ht="12.75" customHeight="1">
      <c r="A213" s="312"/>
      <c r="B213" s="312"/>
      <c r="C213" s="312"/>
      <c r="D213" s="312"/>
      <c r="E213" s="312"/>
      <c r="F213" s="312"/>
      <c r="G213" s="312"/>
      <c r="H213" s="312"/>
      <c r="I213" s="312"/>
      <c r="J213" s="312"/>
      <c r="K213" s="312"/>
      <c r="L213" s="312"/>
      <c r="M213" s="312"/>
      <c r="N213" s="312"/>
      <c r="O213" s="312"/>
      <c r="P213" s="312"/>
      <c r="Q213" s="312"/>
      <c r="R213" s="312"/>
      <c r="S213" s="312"/>
      <c r="T213" s="312"/>
      <c r="U213" s="312"/>
      <c r="V213" s="312"/>
      <c r="W213" s="312"/>
      <c r="X213" s="312"/>
      <c r="Y213" s="312"/>
      <c r="Z213" s="312"/>
    </row>
    <row r="214" spans="1:26" ht="12.75" customHeight="1">
      <c r="A214" s="312"/>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row>
    <row r="215" spans="1:26" ht="12.75" customHeight="1">
      <c r="A215" s="312"/>
      <c r="B215" s="312"/>
      <c r="C215" s="312"/>
      <c r="D215" s="312"/>
      <c r="E215" s="312"/>
      <c r="F215" s="312"/>
      <c r="G215" s="312"/>
      <c r="H215" s="312"/>
      <c r="I215" s="312"/>
      <c r="J215" s="312"/>
      <c r="K215" s="312"/>
      <c r="L215" s="312"/>
      <c r="M215" s="312"/>
      <c r="N215" s="312"/>
      <c r="O215" s="312"/>
      <c r="P215" s="312"/>
      <c r="Q215" s="312"/>
      <c r="R215" s="312"/>
      <c r="S215" s="312"/>
      <c r="T215" s="312"/>
      <c r="U215" s="312"/>
      <c r="V215" s="312"/>
      <c r="W215" s="312"/>
      <c r="X215" s="312"/>
      <c r="Y215" s="312"/>
      <c r="Z215" s="312"/>
    </row>
    <row r="216" spans="1:26" ht="12.75" customHeight="1">
      <c r="A216" s="312"/>
      <c r="B216" s="312"/>
      <c r="C216" s="312"/>
      <c r="D216" s="312"/>
      <c r="E216" s="312"/>
      <c r="F216" s="312"/>
      <c r="G216" s="312"/>
      <c r="H216" s="312"/>
      <c r="I216" s="312"/>
      <c r="J216" s="312"/>
      <c r="K216" s="312"/>
      <c r="L216" s="312"/>
      <c r="M216" s="312"/>
      <c r="N216" s="312"/>
      <c r="O216" s="312"/>
      <c r="P216" s="312"/>
      <c r="Q216" s="312"/>
      <c r="R216" s="312"/>
      <c r="S216" s="312"/>
      <c r="T216" s="312"/>
      <c r="U216" s="312"/>
      <c r="V216" s="312"/>
      <c r="W216" s="312"/>
      <c r="X216" s="312"/>
      <c r="Y216" s="312"/>
      <c r="Z216" s="312"/>
    </row>
    <row r="217" spans="1:26" ht="12.75" customHeight="1">
      <c r="A217" s="312"/>
      <c r="B217" s="312"/>
      <c r="C217" s="312"/>
      <c r="D217" s="312"/>
      <c r="E217" s="312"/>
      <c r="F217" s="312"/>
      <c r="G217" s="312"/>
      <c r="H217" s="312"/>
      <c r="I217" s="312"/>
      <c r="J217" s="312"/>
      <c r="K217" s="312"/>
      <c r="L217" s="312"/>
      <c r="M217" s="312"/>
      <c r="N217" s="312"/>
      <c r="O217" s="312"/>
      <c r="P217" s="312"/>
      <c r="Q217" s="312"/>
      <c r="R217" s="312"/>
      <c r="S217" s="312"/>
      <c r="T217" s="312"/>
      <c r="U217" s="312"/>
      <c r="V217" s="312"/>
      <c r="W217" s="312"/>
      <c r="X217" s="312"/>
      <c r="Y217" s="312"/>
      <c r="Z217" s="312"/>
    </row>
    <row r="218" spans="1:26" ht="12.75" customHeight="1">
      <c r="A218" s="312"/>
      <c r="B218" s="312"/>
      <c r="C218" s="312"/>
      <c r="D218" s="312"/>
      <c r="E218" s="312"/>
      <c r="F218" s="312"/>
      <c r="G218" s="312"/>
      <c r="H218" s="312"/>
      <c r="I218" s="312"/>
      <c r="J218" s="312"/>
      <c r="K218" s="312"/>
      <c r="L218" s="312"/>
      <c r="M218" s="312"/>
      <c r="N218" s="312"/>
      <c r="O218" s="312"/>
      <c r="P218" s="312"/>
      <c r="Q218" s="312"/>
      <c r="R218" s="312"/>
      <c r="S218" s="312"/>
      <c r="T218" s="312"/>
      <c r="U218" s="312"/>
      <c r="V218" s="312"/>
      <c r="W218" s="312"/>
      <c r="X218" s="312"/>
      <c r="Y218" s="312"/>
      <c r="Z218" s="312"/>
    </row>
    <row r="219" spans="1:26" ht="12.75" customHeight="1">
      <c r="A219" s="312"/>
      <c r="B219" s="312"/>
      <c r="C219" s="312"/>
      <c r="D219" s="312"/>
      <c r="E219" s="312"/>
      <c r="F219" s="312"/>
      <c r="G219" s="312"/>
      <c r="H219" s="312"/>
      <c r="I219" s="312"/>
      <c r="J219" s="312"/>
      <c r="K219" s="312"/>
      <c r="L219" s="312"/>
      <c r="M219" s="312"/>
      <c r="N219" s="312"/>
      <c r="O219" s="312"/>
      <c r="P219" s="312"/>
      <c r="Q219" s="312"/>
      <c r="R219" s="312"/>
      <c r="S219" s="312"/>
      <c r="T219" s="312"/>
      <c r="U219" s="312"/>
      <c r="V219" s="312"/>
      <c r="W219" s="312"/>
      <c r="X219" s="312"/>
      <c r="Y219" s="312"/>
      <c r="Z219" s="312"/>
    </row>
    <row r="220" spans="1:26" ht="12.75" customHeight="1">
      <c r="A220" s="312"/>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999"/>
  <sheetViews>
    <sheetView workbookViewId="0"/>
  </sheetViews>
  <sheetFormatPr baseColWidth="10" defaultColWidth="12.625" defaultRowHeight="15" customHeight="1"/>
  <sheetData>
    <row r="1" spans="1:19">
      <c r="A1" s="531" t="s">
        <v>343</v>
      </c>
      <c r="B1" s="364"/>
    </row>
    <row r="2" spans="1:19" ht="39" customHeight="1">
      <c r="G2" s="532" t="s">
        <v>344</v>
      </c>
      <c r="H2" s="364"/>
      <c r="I2" s="364"/>
      <c r="J2" s="364"/>
      <c r="K2" s="364"/>
      <c r="M2" s="533" t="s">
        <v>345</v>
      </c>
      <c r="N2" s="364"/>
      <c r="O2" s="364"/>
      <c r="P2" s="364"/>
      <c r="Q2" s="364"/>
      <c r="S2" s="2" t="s">
        <v>346</v>
      </c>
    </row>
    <row r="3" spans="1:19" ht="15" customHeight="1">
      <c r="G3" s="364"/>
      <c r="H3" s="364"/>
      <c r="I3" s="364"/>
      <c r="J3" s="364"/>
      <c r="K3" s="364"/>
      <c r="M3" s="364"/>
      <c r="N3" s="364"/>
      <c r="O3" s="364"/>
      <c r="P3" s="364"/>
      <c r="Q3" s="364"/>
    </row>
    <row r="4" spans="1:19" ht="14.25">
      <c r="G4" s="532" t="s">
        <v>347</v>
      </c>
      <c r="H4" s="364"/>
      <c r="I4" s="364"/>
      <c r="J4" s="364"/>
      <c r="K4" s="364"/>
      <c r="M4" s="534" t="s">
        <v>348</v>
      </c>
      <c r="N4" s="364"/>
      <c r="O4" s="364"/>
      <c r="P4" s="364"/>
      <c r="Q4" s="364"/>
    </row>
    <row r="5" spans="1:19" ht="37.5" customHeight="1">
      <c r="G5" s="364"/>
      <c r="H5" s="364"/>
      <c r="I5" s="364"/>
      <c r="J5" s="364"/>
      <c r="K5" s="364"/>
      <c r="M5" s="364"/>
      <c r="N5" s="364"/>
      <c r="O5" s="364"/>
      <c r="P5" s="364"/>
      <c r="Q5" s="364"/>
    </row>
    <row r="6" spans="1:19" ht="25.5" customHeight="1">
      <c r="G6" s="535" t="s">
        <v>349</v>
      </c>
      <c r="H6" s="364"/>
      <c r="I6" s="364"/>
      <c r="J6" s="364"/>
      <c r="K6" s="364"/>
      <c r="M6" s="364"/>
      <c r="N6" s="364"/>
      <c r="O6" s="364"/>
      <c r="P6" s="364"/>
      <c r="Q6" s="364"/>
    </row>
    <row r="7" spans="1:19" ht="30" customHeight="1">
      <c r="G7" s="364"/>
      <c r="H7" s="364"/>
      <c r="I7" s="364"/>
      <c r="J7" s="364"/>
      <c r="K7" s="364"/>
      <c r="M7" s="364"/>
      <c r="N7" s="364"/>
      <c r="O7" s="364"/>
      <c r="P7" s="364"/>
      <c r="Q7" s="364"/>
    </row>
    <row r="8" spans="1:19" ht="42" customHeight="1">
      <c r="G8" s="534" t="s">
        <v>350</v>
      </c>
      <c r="H8" s="364"/>
      <c r="I8" s="364"/>
      <c r="J8" s="364"/>
      <c r="K8" s="364"/>
      <c r="M8" s="534" t="s">
        <v>351</v>
      </c>
      <c r="N8" s="364"/>
      <c r="O8" s="364"/>
      <c r="P8" s="364"/>
      <c r="Q8" s="364"/>
    </row>
    <row r="9" spans="1:19" ht="15" customHeight="1">
      <c r="G9" s="364"/>
      <c r="H9" s="364"/>
      <c r="I9" s="364"/>
      <c r="J9" s="364"/>
      <c r="K9" s="364"/>
      <c r="M9" s="364"/>
      <c r="N9" s="364"/>
      <c r="O9" s="364"/>
      <c r="P9" s="364"/>
      <c r="Q9" s="364"/>
    </row>
    <row r="10" spans="1:19" ht="15" customHeight="1">
      <c r="G10" s="536" t="s">
        <v>352</v>
      </c>
      <c r="H10" s="364"/>
      <c r="I10" s="364"/>
      <c r="J10" s="364"/>
      <c r="K10" s="364"/>
      <c r="M10" s="534" t="s">
        <v>142</v>
      </c>
      <c r="N10" s="364"/>
      <c r="O10" s="364"/>
      <c r="P10" s="364"/>
      <c r="Q10" s="364"/>
    </row>
    <row r="11" spans="1:19" ht="15" customHeight="1">
      <c r="G11" s="364"/>
      <c r="H11" s="364"/>
      <c r="I11" s="364"/>
      <c r="J11" s="364"/>
      <c r="K11" s="364"/>
      <c r="M11" s="364"/>
      <c r="N11" s="364"/>
      <c r="O11" s="364"/>
      <c r="P11" s="364"/>
      <c r="Q11" s="364"/>
    </row>
    <row r="12" spans="1:19" ht="15" customHeight="1">
      <c r="G12" s="364"/>
      <c r="H12" s="364"/>
      <c r="I12" s="364"/>
      <c r="J12" s="364"/>
      <c r="K12" s="364"/>
      <c r="M12" s="364"/>
      <c r="N12" s="364"/>
      <c r="O12" s="364"/>
      <c r="P12" s="364"/>
      <c r="Q12" s="364"/>
    </row>
    <row r="13" spans="1:19" ht="15" customHeight="1">
      <c r="G13" s="364"/>
      <c r="H13" s="364"/>
      <c r="I13" s="364"/>
      <c r="J13" s="364"/>
      <c r="K13" s="364"/>
      <c r="M13" s="537" t="s">
        <v>353</v>
      </c>
      <c r="N13" s="364"/>
      <c r="O13" s="364"/>
      <c r="P13" s="364"/>
      <c r="Q13" s="364"/>
    </row>
    <row r="14" spans="1:19" ht="34.5" customHeight="1">
      <c r="G14" s="536" t="s">
        <v>354</v>
      </c>
      <c r="H14" s="364"/>
      <c r="I14" s="364"/>
      <c r="J14" s="364"/>
      <c r="K14" s="364"/>
      <c r="M14" s="364"/>
      <c r="N14" s="364"/>
      <c r="O14" s="364"/>
      <c r="P14" s="364"/>
      <c r="Q14" s="364"/>
    </row>
    <row r="15" spans="1:19" ht="15" customHeight="1">
      <c r="G15" s="364"/>
      <c r="H15" s="364"/>
      <c r="I15" s="364"/>
      <c r="J15" s="364"/>
      <c r="K15" s="364"/>
      <c r="M15" s="364"/>
      <c r="N15" s="364"/>
      <c r="O15" s="364"/>
      <c r="P15" s="364"/>
      <c r="Q15" s="364"/>
    </row>
    <row r="16" spans="1:19" ht="14.25">
      <c r="G16" s="364"/>
      <c r="H16" s="364"/>
      <c r="I16" s="364"/>
      <c r="J16" s="364"/>
      <c r="K16" s="364"/>
      <c r="M16" s="537" t="s">
        <v>355</v>
      </c>
      <c r="N16" s="364"/>
      <c r="O16" s="364"/>
      <c r="P16" s="364"/>
      <c r="Q16" s="364"/>
    </row>
    <row r="17" spans="1:17" ht="15" customHeight="1">
      <c r="G17" s="364"/>
      <c r="H17" s="364"/>
      <c r="I17" s="364"/>
      <c r="J17" s="364"/>
      <c r="K17" s="364"/>
      <c r="M17" s="364"/>
      <c r="N17" s="364"/>
      <c r="O17" s="364"/>
      <c r="P17" s="364"/>
      <c r="Q17" s="364"/>
    </row>
    <row r="18" spans="1:17" ht="14.25">
      <c r="G18" s="536" t="s">
        <v>356</v>
      </c>
      <c r="H18" s="364"/>
      <c r="I18" s="364"/>
      <c r="J18" s="364"/>
      <c r="K18" s="364"/>
      <c r="M18" s="364"/>
      <c r="N18" s="364"/>
      <c r="O18" s="364"/>
      <c r="P18" s="364"/>
      <c r="Q18" s="364"/>
    </row>
    <row r="19" spans="1:17" ht="14.25">
      <c r="G19" s="364"/>
      <c r="H19" s="364"/>
      <c r="I19" s="364"/>
      <c r="J19" s="364"/>
      <c r="K19" s="364"/>
      <c r="M19" s="537" t="s">
        <v>357</v>
      </c>
      <c r="N19" s="364"/>
      <c r="O19" s="364"/>
      <c r="P19" s="364"/>
      <c r="Q19" s="364"/>
    </row>
    <row r="20" spans="1:17" ht="15.75" customHeight="1">
      <c r="G20" s="364"/>
      <c r="H20" s="364"/>
      <c r="I20" s="364"/>
      <c r="J20" s="364"/>
      <c r="K20" s="364"/>
      <c r="M20" s="364"/>
      <c r="N20" s="364"/>
      <c r="O20" s="364"/>
      <c r="P20" s="364"/>
      <c r="Q20" s="364"/>
    </row>
    <row r="21" spans="1:17" ht="15.75" customHeight="1">
      <c r="G21" s="364"/>
      <c r="H21" s="364"/>
      <c r="I21" s="364"/>
      <c r="J21" s="364"/>
      <c r="K21" s="364"/>
      <c r="M21" s="364"/>
      <c r="N21" s="364"/>
      <c r="O21" s="364"/>
      <c r="P21" s="364"/>
      <c r="Q21" s="364"/>
    </row>
    <row r="22" spans="1:17" ht="15.75" customHeight="1">
      <c r="A22" s="327" t="s">
        <v>358</v>
      </c>
      <c r="G22" s="328"/>
      <c r="H22" s="328"/>
      <c r="I22" s="328"/>
      <c r="J22" s="328"/>
      <c r="K22" s="328"/>
      <c r="M22" s="329"/>
      <c r="N22" s="329"/>
      <c r="O22" s="329"/>
      <c r="P22" s="329"/>
      <c r="Q22" s="329"/>
    </row>
    <row r="23" spans="1:17" ht="15.75" customHeight="1">
      <c r="G23" s="542" t="s">
        <v>359</v>
      </c>
      <c r="H23" s="542" t="s">
        <v>359</v>
      </c>
      <c r="I23" s="542" t="s">
        <v>359</v>
      </c>
      <c r="J23" s="542" t="s">
        <v>359</v>
      </c>
      <c r="K23" s="542" t="s">
        <v>359</v>
      </c>
      <c r="M23" s="330"/>
      <c r="N23" s="330"/>
      <c r="O23" s="330"/>
      <c r="P23" s="330"/>
      <c r="Q23" s="330"/>
    </row>
    <row r="24" spans="1:17" ht="15.75" customHeight="1">
      <c r="G24" s="353"/>
      <c r="H24" s="353"/>
      <c r="I24" s="353"/>
      <c r="J24" s="353"/>
      <c r="K24" s="353"/>
      <c r="M24" s="538" t="s">
        <v>355</v>
      </c>
      <c r="N24" s="538" t="s">
        <v>355</v>
      </c>
      <c r="O24" s="538" t="s">
        <v>355</v>
      </c>
      <c r="P24" s="538"/>
      <c r="Q24" s="538"/>
    </row>
    <row r="25" spans="1:17" ht="15.75" customHeight="1">
      <c r="G25" s="353"/>
      <c r="H25" s="353"/>
      <c r="I25" s="353"/>
      <c r="J25" s="353"/>
      <c r="K25" s="353"/>
      <c r="M25" s="539"/>
      <c r="N25" s="539"/>
      <c r="O25" s="539"/>
      <c r="P25" s="539"/>
      <c r="Q25" s="539"/>
    </row>
    <row r="26" spans="1:17" ht="15.75" customHeight="1">
      <c r="G26" s="543"/>
      <c r="H26" s="543"/>
      <c r="I26" s="543"/>
      <c r="J26" s="543"/>
      <c r="K26" s="543"/>
      <c r="M26" s="539"/>
      <c r="N26" s="539"/>
      <c r="O26" s="539"/>
      <c r="P26" s="539"/>
      <c r="Q26" s="539"/>
    </row>
    <row r="27" spans="1:17" ht="15.75" customHeight="1">
      <c r="G27" s="329"/>
      <c r="M27" s="540"/>
      <c r="N27" s="540"/>
      <c r="O27" s="540"/>
      <c r="P27" s="540"/>
      <c r="Q27" s="540"/>
    </row>
    <row r="28" spans="1:17" ht="15.75" customHeight="1">
      <c r="G28" s="329"/>
      <c r="M28" s="541" t="s">
        <v>360</v>
      </c>
      <c r="N28" s="541" t="s">
        <v>360</v>
      </c>
      <c r="O28" s="541" t="s">
        <v>360</v>
      </c>
      <c r="P28" s="541"/>
      <c r="Q28" s="541"/>
    </row>
    <row r="29" spans="1:17" ht="15.75" customHeight="1">
      <c r="G29" s="329"/>
      <c r="M29" s="349"/>
      <c r="N29" s="349"/>
      <c r="O29" s="349"/>
      <c r="P29" s="349"/>
      <c r="Q29" s="349"/>
    </row>
    <row r="30" spans="1:17" ht="15.75" customHeight="1">
      <c r="G30" s="544"/>
    </row>
    <row r="31" spans="1:17" ht="15.75" customHeight="1">
      <c r="G31" s="364"/>
    </row>
    <row r="32" spans="1:17" ht="15.75" customHeight="1">
      <c r="G32" s="364"/>
    </row>
    <row r="33" spans="7:7" ht="15.75" customHeight="1">
      <c r="G33" s="364"/>
    </row>
    <row r="34" spans="7:7" ht="15.75" customHeight="1">
      <c r="G34" s="364"/>
    </row>
    <row r="35" spans="7:7" ht="15.75" customHeight="1">
      <c r="G35" s="364"/>
    </row>
    <row r="36" spans="7:7" ht="15.75" customHeight="1">
      <c r="G36" s="545" t="s">
        <v>142</v>
      </c>
    </row>
    <row r="37" spans="7:7" ht="15.75" customHeight="1">
      <c r="G37" s="353"/>
    </row>
    <row r="38" spans="7:7" ht="15.75" customHeight="1">
      <c r="G38" s="353"/>
    </row>
    <row r="39" spans="7:7" ht="15.75" customHeight="1">
      <c r="G39" s="353"/>
    </row>
    <row r="40" spans="7:7" ht="15.75" customHeight="1">
      <c r="G40" s="353"/>
    </row>
    <row r="41" spans="7:7" ht="15.75" customHeight="1">
      <c r="G41" s="351"/>
    </row>
    <row r="42" spans="7:7" ht="15.75" customHeight="1">
      <c r="G42" s="544" t="s">
        <v>361</v>
      </c>
    </row>
    <row r="43" spans="7:7" ht="15.75" customHeight="1">
      <c r="G43" s="364"/>
    </row>
    <row r="44" spans="7:7" ht="15.75" customHeight="1">
      <c r="G44" s="364"/>
    </row>
    <row r="45" spans="7:7" ht="15.75" customHeight="1">
      <c r="G45" s="546"/>
    </row>
    <row r="46" spans="7:7" ht="15.75" customHeight="1">
      <c r="G46" s="538" t="s">
        <v>355</v>
      </c>
    </row>
    <row r="47" spans="7:7" ht="15.75" customHeight="1">
      <c r="G47" s="539"/>
    </row>
    <row r="48" spans="7:7" ht="15.75" customHeight="1">
      <c r="G48" s="539"/>
    </row>
    <row r="49" spans="1:15" ht="15.75" customHeight="1">
      <c r="G49" s="540"/>
    </row>
    <row r="50" spans="1:15" ht="15.75" customHeight="1">
      <c r="G50" s="541" t="s">
        <v>360</v>
      </c>
    </row>
    <row r="51" spans="1:15" ht="15.75" customHeight="1">
      <c r="G51" s="349"/>
    </row>
    <row r="52" spans="1:15" ht="15.75" customHeight="1"/>
    <row r="53" spans="1:15" ht="15.75" customHeight="1"/>
    <row r="54" spans="1:15" ht="15.75" customHeight="1"/>
    <row r="55" spans="1:15" ht="15.75" customHeight="1"/>
    <row r="56" spans="1:15" ht="15.75" customHeight="1"/>
    <row r="57" spans="1:15" ht="15.75" customHeight="1"/>
    <row r="58" spans="1:15" ht="15.75" customHeight="1"/>
    <row r="59" spans="1:15" ht="15.75" customHeight="1"/>
    <row r="60" spans="1:15" ht="15.75" customHeight="1"/>
    <row r="61" spans="1:15" ht="15.75" customHeight="1"/>
    <row r="62" spans="1:15" ht="15.75" customHeight="1"/>
    <row r="63" spans="1:15" ht="15.75" customHeight="1">
      <c r="A63" s="327" t="s">
        <v>362</v>
      </c>
    </row>
    <row r="64" spans="1:15" ht="15.75" customHeight="1">
      <c r="O64" s="327" t="s">
        <v>363</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5">
    <mergeCell ref="G30:G35"/>
    <mergeCell ref="G36:G41"/>
    <mergeCell ref="G42:G45"/>
    <mergeCell ref="G46:G49"/>
    <mergeCell ref="G50:G51"/>
    <mergeCell ref="N28:N29"/>
    <mergeCell ref="O28:O29"/>
    <mergeCell ref="P28:P29"/>
    <mergeCell ref="Q28:Q29"/>
    <mergeCell ref="G23:G26"/>
    <mergeCell ref="H23:H26"/>
    <mergeCell ref="I23:I26"/>
    <mergeCell ref="J23:J26"/>
    <mergeCell ref="K23:K26"/>
    <mergeCell ref="M24:M27"/>
    <mergeCell ref="M28:M29"/>
    <mergeCell ref="M19:Q21"/>
    <mergeCell ref="N24:N27"/>
    <mergeCell ref="O24:O27"/>
    <mergeCell ref="P24:P27"/>
    <mergeCell ref="Q24:Q27"/>
    <mergeCell ref="M8:Q9"/>
    <mergeCell ref="G8:K9"/>
    <mergeCell ref="G10:K13"/>
    <mergeCell ref="M10:Q12"/>
    <mergeCell ref="M13:Q15"/>
    <mergeCell ref="G14:K17"/>
    <mergeCell ref="M16:Q18"/>
    <mergeCell ref="G18:K21"/>
    <mergeCell ref="A1:B1"/>
    <mergeCell ref="G2:K3"/>
    <mergeCell ref="M2:Q3"/>
    <mergeCell ref="G4:K5"/>
    <mergeCell ref="M4:Q7"/>
    <mergeCell ref="G6:K7"/>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I79"/>
  <sheetViews>
    <sheetView workbookViewId="0"/>
  </sheetViews>
  <sheetFormatPr baseColWidth="10" defaultColWidth="12.625" defaultRowHeight="15" customHeight="1"/>
  <cols>
    <col min="3" max="3" width="20.375" customWidth="1"/>
    <col min="4" max="4" width="44.375" customWidth="1"/>
  </cols>
  <sheetData>
    <row r="3" spans="2:2" ht="14.25">
      <c r="B3" s="331"/>
    </row>
    <row r="39" spans="3:9" ht="14.25">
      <c r="G39" s="547" t="s">
        <v>364</v>
      </c>
      <c r="H39" s="361"/>
      <c r="I39" s="362"/>
    </row>
    <row r="40" spans="3:9" ht="15" customHeight="1">
      <c r="C40" s="548" t="s">
        <v>365</v>
      </c>
      <c r="D40" s="371"/>
      <c r="G40" s="366"/>
      <c r="H40" s="367"/>
      <c r="I40" s="368"/>
    </row>
    <row r="41" spans="3:9" ht="15" customHeight="1">
      <c r="C41" s="549" t="s">
        <v>366</v>
      </c>
      <c r="D41" s="332" t="s">
        <v>367</v>
      </c>
      <c r="G41" s="333" t="s">
        <v>368</v>
      </c>
      <c r="H41" s="333" t="s">
        <v>369</v>
      </c>
      <c r="I41" s="333" t="s">
        <v>370</v>
      </c>
    </row>
    <row r="42" spans="3:9" ht="15" customHeight="1">
      <c r="C42" s="492"/>
      <c r="D42" s="332" t="s">
        <v>371</v>
      </c>
      <c r="G42" s="334" t="s">
        <v>366</v>
      </c>
      <c r="H42" s="334" t="s">
        <v>372</v>
      </c>
      <c r="I42" s="334" t="s">
        <v>373</v>
      </c>
    </row>
    <row r="43" spans="3:9" ht="15" customHeight="1">
      <c r="C43" s="492"/>
      <c r="D43" s="332" t="s">
        <v>374</v>
      </c>
      <c r="G43" s="334" t="s">
        <v>375</v>
      </c>
      <c r="H43" s="334" t="s">
        <v>376</v>
      </c>
      <c r="I43" s="334" t="s">
        <v>377</v>
      </c>
    </row>
    <row r="44" spans="3:9" ht="15" customHeight="1">
      <c r="C44" s="492"/>
      <c r="D44" s="332" t="s">
        <v>378</v>
      </c>
      <c r="G44" s="334" t="s">
        <v>379</v>
      </c>
      <c r="H44" s="334" t="s">
        <v>380</v>
      </c>
      <c r="I44" s="334" t="s">
        <v>381</v>
      </c>
    </row>
    <row r="45" spans="3:9" ht="15" customHeight="1">
      <c r="C45" s="492"/>
      <c r="D45" s="332" t="s">
        <v>382</v>
      </c>
      <c r="G45" s="334" t="s">
        <v>383</v>
      </c>
      <c r="H45" s="334" t="s">
        <v>384</v>
      </c>
      <c r="I45" s="334" t="s">
        <v>385</v>
      </c>
    </row>
    <row r="46" spans="3:9" ht="15" customHeight="1">
      <c r="C46" s="492"/>
      <c r="D46" s="332" t="s">
        <v>386</v>
      </c>
      <c r="G46" s="334" t="s">
        <v>387</v>
      </c>
      <c r="H46" s="334" t="s">
        <v>388</v>
      </c>
      <c r="I46" s="334" t="s">
        <v>389</v>
      </c>
    </row>
    <row r="47" spans="3:9" ht="15" customHeight="1">
      <c r="C47" s="493"/>
      <c r="D47" s="332" t="s">
        <v>390</v>
      </c>
      <c r="G47" s="334" t="s">
        <v>391</v>
      </c>
      <c r="H47" s="334" t="s">
        <v>392</v>
      </c>
      <c r="I47" s="334" t="s">
        <v>377</v>
      </c>
    </row>
    <row r="48" spans="3:9" ht="15" customHeight="1">
      <c r="C48" s="550" t="s">
        <v>375</v>
      </c>
      <c r="D48" s="332" t="s">
        <v>393</v>
      </c>
    </row>
    <row r="49" spans="3:4" ht="15" customHeight="1">
      <c r="C49" s="492"/>
      <c r="D49" s="332" t="s">
        <v>394</v>
      </c>
    </row>
    <row r="50" spans="3:4" ht="15" customHeight="1">
      <c r="C50" s="492"/>
      <c r="D50" s="332" t="s">
        <v>395</v>
      </c>
    </row>
    <row r="51" spans="3:4" ht="15" customHeight="1">
      <c r="C51" s="492"/>
      <c r="D51" s="332" t="s">
        <v>396</v>
      </c>
    </row>
    <row r="52" spans="3:4" ht="15" customHeight="1">
      <c r="C52" s="492"/>
      <c r="D52" s="332" t="s">
        <v>397</v>
      </c>
    </row>
    <row r="53" spans="3:4" ht="15" customHeight="1">
      <c r="C53" s="492"/>
      <c r="D53" s="332" t="s">
        <v>398</v>
      </c>
    </row>
    <row r="54" spans="3:4" ht="15" customHeight="1">
      <c r="C54" s="492"/>
      <c r="D54" s="332" t="s">
        <v>399</v>
      </c>
    </row>
    <row r="55" spans="3:4" ht="15" customHeight="1">
      <c r="C55" s="492"/>
      <c r="D55" s="332" t="s">
        <v>400</v>
      </c>
    </row>
    <row r="56" spans="3:4" ht="15" customHeight="1">
      <c r="C56" s="492"/>
      <c r="D56" s="332" t="s">
        <v>401</v>
      </c>
    </row>
    <row r="57" spans="3:4" ht="15" customHeight="1">
      <c r="C57" s="493"/>
      <c r="D57" s="332" t="s">
        <v>402</v>
      </c>
    </row>
    <row r="58" spans="3:4" ht="15" customHeight="1">
      <c r="C58" s="550" t="s">
        <v>379</v>
      </c>
      <c r="D58" s="332" t="s">
        <v>403</v>
      </c>
    </row>
    <row r="59" spans="3:4" ht="15" customHeight="1">
      <c r="C59" s="492"/>
      <c r="D59" s="332" t="s">
        <v>380</v>
      </c>
    </row>
    <row r="60" spans="3:4" ht="15" customHeight="1">
      <c r="C60" s="492"/>
      <c r="D60" s="332" t="s">
        <v>404</v>
      </c>
    </row>
    <row r="61" spans="3:4" ht="15" customHeight="1">
      <c r="C61" s="492"/>
      <c r="D61" s="332" t="s">
        <v>405</v>
      </c>
    </row>
    <row r="62" spans="3:4" ht="15" customHeight="1">
      <c r="C62" s="493"/>
      <c r="D62" s="332" t="s">
        <v>406</v>
      </c>
    </row>
    <row r="63" spans="3:4" ht="15" customHeight="1">
      <c r="C63" s="550" t="s">
        <v>387</v>
      </c>
      <c r="D63" s="332" t="s">
        <v>407</v>
      </c>
    </row>
    <row r="64" spans="3:4" ht="15" customHeight="1">
      <c r="C64" s="492"/>
      <c r="D64" s="332" t="s">
        <v>408</v>
      </c>
    </row>
    <row r="65" spans="3:4" ht="15" customHeight="1">
      <c r="C65" s="492"/>
      <c r="D65" s="332" t="s">
        <v>409</v>
      </c>
    </row>
    <row r="66" spans="3:4" ht="15" customHeight="1">
      <c r="C66" s="492"/>
      <c r="D66" s="332" t="s">
        <v>410</v>
      </c>
    </row>
    <row r="67" spans="3:4" ht="15" customHeight="1">
      <c r="C67" s="493"/>
      <c r="D67" s="332" t="s">
        <v>411</v>
      </c>
    </row>
    <row r="68" spans="3:4" ht="15" customHeight="1">
      <c r="C68" s="550" t="s">
        <v>412</v>
      </c>
      <c r="D68" s="332" t="s">
        <v>413</v>
      </c>
    </row>
    <row r="69" spans="3:4" ht="15" customHeight="1">
      <c r="C69" s="492"/>
      <c r="D69" s="332" t="s">
        <v>414</v>
      </c>
    </row>
    <row r="70" spans="3:4" ht="15" customHeight="1">
      <c r="C70" s="492"/>
      <c r="D70" s="332" t="s">
        <v>415</v>
      </c>
    </row>
    <row r="71" spans="3:4" ht="15" customHeight="1">
      <c r="C71" s="493"/>
      <c r="D71" s="332" t="s">
        <v>416</v>
      </c>
    </row>
    <row r="72" spans="3:4" ht="15" customHeight="1">
      <c r="C72" s="551" t="s">
        <v>417</v>
      </c>
      <c r="D72" s="332" t="s">
        <v>418</v>
      </c>
    </row>
    <row r="73" spans="3:4" ht="15" customHeight="1">
      <c r="C73" s="492"/>
      <c r="D73" s="332" t="s">
        <v>419</v>
      </c>
    </row>
    <row r="74" spans="3:4" ht="15" customHeight="1">
      <c r="C74" s="492"/>
      <c r="D74" s="332" t="s">
        <v>420</v>
      </c>
    </row>
    <row r="75" spans="3:4" ht="15" customHeight="1">
      <c r="C75" s="492"/>
      <c r="D75" s="332" t="s">
        <v>421</v>
      </c>
    </row>
    <row r="76" spans="3:4" ht="15" customHeight="1">
      <c r="C76" s="492"/>
      <c r="D76" s="332" t="s">
        <v>422</v>
      </c>
    </row>
    <row r="77" spans="3:4" ht="15" customHeight="1">
      <c r="C77" s="492"/>
      <c r="D77" s="332" t="s">
        <v>423</v>
      </c>
    </row>
    <row r="78" spans="3:4" ht="15" customHeight="1">
      <c r="C78" s="493"/>
      <c r="D78" s="332" t="s">
        <v>424</v>
      </c>
    </row>
    <row r="79" spans="3:4" ht="14.25">
      <c r="C79" s="229"/>
    </row>
  </sheetData>
  <mergeCells count="8">
    <mergeCell ref="C63:C67"/>
    <mergeCell ref="C68:C71"/>
    <mergeCell ref="C72:C78"/>
    <mergeCell ref="G39:I40"/>
    <mergeCell ref="C40:D40"/>
    <mergeCell ref="C41:C47"/>
    <mergeCell ref="C48:C57"/>
    <mergeCell ref="C58:C6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Amenazas y vulnerabilidades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Jalil Mahuad Alean</cp:lastModifiedBy>
  <dcterms:created xsi:type="dcterms:W3CDTF">2020-03-24T23:12:47Z</dcterms:created>
  <dcterms:modified xsi:type="dcterms:W3CDTF">2024-05-07T16:28:50Z</dcterms:modified>
</cp:coreProperties>
</file>