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C:\Users\Administrador\Desktop\"/>
    </mc:Choice>
  </mc:AlternateContent>
  <bookViews>
    <workbookView xWindow="0" yWindow="0" windowWidth="21600" windowHeight="9720"/>
  </bookViews>
  <sheets>
    <sheet name="Hoja1" sheetId="1" r:id="rId1"/>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9" i="1" l="1"/>
  <c r="G59" i="1"/>
  <c r="H68" i="1"/>
  <c r="G68" i="1"/>
  <c r="H35" i="1" l="1"/>
  <c r="G35" i="1"/>
  <c r="H32" i="1"/>
  <c r="G32" i="1"/>
  <c r="H76" i="1"/>
  <c r="H75" i="1"/>
  <c r="H74" i="1"/>
  <c r="H73" i="1"/>
  <c r="H72" i="1"/>
  <c r="H71" i="1"/>
  <c r="H70" i="1"/>
  <c r="H69" i="1"/>
  <c r="H86" i="1" l="1"/>
  <c r="G86" i="1"/>
  <c r="G39" i="1"/>
  <c r="H39" i="1"/>
  <c r="H93" i="1" l="1"/>
  <c r="G93" i="1"/>
  <c r="C100" i="1" l="1"/>
  <c r="G40" i="1" l="1"/>
  <c r="H40" i="1"/>
  <c r="H95" i="1"/>
  <c r="G55" i="1"/>
  <c r="H55" i="1"/>
  <c r="H78" i="1" l="1"/>
  <c r="H80" i="1"/>
  <c r="G81" i="1"/>
  <c r="H81" i="1"/>
  <c r="H94" i="1" l="1"/>
  <c r="G95" i="1"/>
  <c r="G90" i="1" l="1"/>
  <c r="G91" i="1"/>
  <c r="G33" i="1"/>
  <c r="H33" i="1"/>
  <c r="G22" i="1"/>
  <c r="H22" i="1"/>
  <c r="G41" i="1" l="1"/>
  <c r="G51" i="1" l="1"/>
  <c r="H45" i="1"/>
  <c r="G45" i="1"/>
  <c r="G87" i="1" l="1"/>
  <c r="H46" i="1"/>
  <c r="G46" i="1"/>
  <c r="H51" i="1" l="1"/>
  <c r="H52" i="1"/>
  <c r="H44" i="1"/>
  <c r="H87" i="1" l="1"/>
  <c r="H96" i="1" l="1"/>
  <c r="H90" i="1"/>
  <c r="H89" i="1" l="1"/>
  <c r="H85" i="1"/>
  <c r="H84" i="1"/>
  <c r="H92" i="1"/>
  <c r="H91" i="1"/>
  <c r="H62" i="1"/>
  <c r="H67" i="1"/>
  <c r="G66" i="1"/>
  <c r="H65" i="1"/>
  <c r="H64" i="1"/>
  <c r="H63" i="1"/>
  <c r="H60" i="1"/>
  <c r="G54" i="1"/>
  <c r="H54" i="1" s="1"/>
  <c r="H53" i="1"/>
  <c r="H50" i="1"/>
  <c r="G43" i="1" l="1"/>
  <c r="H42" i="1"/>
  <c r="H41" i="1"/>
  <c r="H38" i="1"/>
  <c r="H37" i="1"/>
  <c r="H36" i="1"/>
  <c r="H29" i="1"/>
  <c r="H31" i="1"/>
  <c r="H26" i="1"/>
  <c r="H25" i="1"/>
  <c r="H24" i="1"/>
  <c r="B15" i="1" l="1"/>
</calcChain>
</file>

<file path=xl/sharedStrings.xml><?xml version="1.0" encoding="utf-8"?>
<sst xmlns="http://schemas.openxmlformats.org/spreadsheetml/2006/main" count="569" uniqueCount="149">
  <si>
    <t>PLAN ANUAL DE ADQUISICIONES - SENADO DE LA REPÚBLICA
 VIGENCIA 2017</t>
  </si>
  <si>
    <t>A. INFORMACIÓN GENERAL DE LA ENTIDAD</t>
  </si>
  <si>
    <t>Nombre</t>
  </si>
  <si>
    <t>Senado de la República</t>
  </si>
  <si>
    <t>Dirección</t>
  </si>
  <si>
    <t>Capitolio Nacional, Carrera 7 No 8 - 68 - Bogotá D.C. Colombia</t>
  </si>
  <si>
    <t>Teléfono</t>
  </si>
  <si>
    <t xml:space="preserve">PBX: (57)(1) 3823000 - (57)(1) 3824000. Fáx: (57)(1) 382 6112. Línea Gratuita: 01800 122512 </t>
  </si>
  <si>
    <t>Página web</t>
  </si>
  <si>
    <t>http://www.senado.gov.co/</t>
  </si>
  <si>
    <t>Misión y visión</t>
  </si>
  <si>
    <t>Perspectiva estratégica</t>
  </si>
  <si>
    <t>Información de contacto</t>
  </si>
  <si>
    <t xml:space="preserve">Astrid Salamanca Rahin - Directora General </t>
  </si>
  <si>
    <t>Límite de contratación menor cuantía</t>
  </si>
  <si>
    <t>Límite de contratación mínima cuantía</t>
  </si>
  <si>
    <t>Fecha de última actualización del PAA</t>
  </si>
  <si>
    <t>B. ADQUISICIONES PLANEADAS</t>
  </si>
  <si>
    <t>Códigos UNSPSC</t>
  </si>
  <si>
    <t>Descripción</t>
  </si>
  <si>
    <t>Fecha estimada de inicio de proceso de selección</t>
  </si>
  <si>
    <t>Duración estimada del contrato (MESES)</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</si>
  <si>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</si>
  <si>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</si>
  <si>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</si>
  <si>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</si>
  <si>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</si>
  <si>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</si>
  <si>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</si>
  <si>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80111500 80121500 80161500 81121500 81111500 81111600 84111700</t>
  </si>
  <si>
    <t>Servicios Personales Indirectos</t>
  </si>
  <si>
    <t xml:space="preserve">Recursos Nación </t>
  </si>
  <si>
    <t xml:space="preserve">Astrid Salamanca Rahin
Directora General
Tel. 3824366
email: direccion.administrativa@senado.gov.co                                                                        </t>
  </si>
  <si>
    <t>Suministro de bonos con el fin de que sean intercambiados por gasolina</t>
  </si>
  <si>
    <t>46181500 51101500 51102700</t>
  </si>
  <si>
    <t>14111500  44103100  44121600  44121700  44121800</t>
  </si>
  <si>
    <t xml:space="preserve">Papeleria, utiles de escritorio y oficina </t>
  </si>
  <si>
    <t>Elementos brigada emergencia</t>
  </si>
  <si>
    <t>Medallas</t>
  </si>
  <si>
    <t>Sevicios de apoyo al mantenimiento de inmuebles</t>
  </si>
  <si>
    <t>Servicios de mantenimiento de ascensores</t>
  </si>
  <si>
    <t>Servicios de soporte técnico o de mesa de ayuda</t>
  </si>
  <si>
    <t>Sevicios de apoyo al mantenimiento de equipos de computo y comunicación</t>
  </si>
  <si>
    <t>Mantenimiento vehiculos propiedad del Senado de la República</t>
  </si>
  <si>
    <t>Personal apoyo prensa</t>
  </si>
  <si>
    <t>Actualizacion de leyes a traves de la pagina de internet</t>
  </si>
  <si>
    <t>Programa de seguros que ampara los bienes e intereses patrimoniales de propiedad del Senado de la República</t>
  </si>
  <si>
    <t>Suministro tiquetes aéreos</t>
  </si>
  <si>
    <t>Servicios de bienestar social</t>
  </si>
  <si>
    <t>Servicios Apoyo Logístico</t>
  </si>
  <si>
    <t>Seguro de Vida Senadores</t>
  </si>
  <si>
    <t>INVERSION</t>
  </si>
  <si>
    <t>Otros Recursos del Tesoro</t>
  </si>
  <si>
    <t>C. NECESIDADES ADICIONALES</t>
  </si>
  <si>
    <t>Posibles códigos UNSPSC</t>
  </si>
  <si>
    <t>El principal objetivo del Plan Anual de Adquisiciones es permitir que la entidad estatal aumente la probabilidad de lograr mejores condiciones de competencia a través de la participación de un mayor número de operadores económicos interesados en los proce</t>
  </si>
  <si>
    <t>El Senado de la República cuenta con dos ejes estratégico; i.) Modernización de la gestión administrativa documental y de comunicaciones de la organización y ii.) Modernización de la Gestión Legislativa; la unica sede de la Entidad se encuentra en Bogotá,</t>
  </si>
  <si>
    <t>El Plan Anual de Adquisiciones es un documento de naturaleza informativa y las adquisiciones incluidas en el mismo pueden ser canceladas, revisadas o modificadas. Esta información no representa compromiso u obligación alguna por parte de la entidad estata</t>
  </si>
  <si>
    <r>
      <rPr>
        <b/>
        <sz val="10"/>
        <color indexed="8"/>
        <rFont val="Arial"/>
        <family val="2"/>
      </rPr>
      <t xml:space="preserve">Misión: </t>
    </r>
    <r>
      <rPr>
        <sz val="10"/>
        <color indexed="8"/>
        <rFont val="Arial"/>
        <family val="2"/>
      </rPr>
      <t>El Senado de la República, como parte de la rama legislativa del poder público, en cumplimiento de la representación soberana que el pueblo le ha encomendado, ejerce con autonomía las funciones constituyente y legislativa; de control político y púb</t>
    </r>
  </si>
  <si>
    <t>No</t>
  </si>
  <si>
    <t>Enero</t>
  </si>
  <si>
    <t>En ejecucion</t>
  </si>
  <si>
    <t>Febrero</t>
  </si>
  <si>
    <t>Acuerdo Marco</t>
  </si>
  <si>
    <t>Elementos de Proteccion personal</t>
  </si>
  <si>
    <t>Medicamentos y productos farmaceuticos (para botiquines y consultorio Medico)</t>
  </si>
  <si>
    <t>Grandes Superficies</t>
  </si>
  <si>
    <t>Junio</t>
  </si>
  <si>
    <t>Marzo</t>
  </si>
  <si>
    <t>Subasta Inversa</t>
  </si>
  <si>
    <t>Mayo</t>
  </si>
  <si>
    <t>Mantenimiento de inmuebles</t>
  </si>
  <si>
    <t>Directa</t>
  </si>
  <si>
    <t>Materiales electricos, sanitarios y de construccion para mantenimiento</t>
  </si>
  <si>
    <t>Recurso Nacion</t>
  </si>
  <si>
    <t>Si</t>
  </si>
  <si>
    <t>Pendiente</t>
  </si>
  <si>
    <t>Contrato en ejecucion suscrito en 2015</t>
  </si>
  <si>
    <t>Abril</t>
  </si>
  <si>
    <t>Contratacion Directa</t>
  </si>
  <si>
    <t>Administracion de aplicación movil (MiSenado)</t>
  </si>
  <si>
    <t xml:space="preserve">Enero </t>
  </si>
  <si>
    <t>Contrato en ejecucion suscrito en 2016</t>
  </si>
  <si>
    <t>Contratación Directa</t>
  </si>
  <si>
    <t>Julio</t>
  </si>
  <si>
    <t>Operación, Soporte tecnico y acompañamiento sala de medios</t>
  </si>
  <si>
    <t>Servicio integral de aseo y cafeteria con suministro de mano de obra, equipos e insumos</t>
  </si>
  <si>
    <t>76111500                                                90101700</t>
  </si>
  <si>
    <t>Mantenimiento y soporte tecnico del aplicativo de nomina Hominis</t>
  </si>
  <si>
    <t>Noticiero del Senado</t>
  </si>
  <si>
    <t>Operación Canal Congreso</t>
  </si>
  <si>
    <t>Edición, impresión y publicación Gaceta</t>
  </si>
  <si>
    <t>Arrendamiento Oficinas Senado de la Republica</t>
  </si>
  <si>
    <t>Arrendamiento de bienes muebles computadores</t>
  </si>
  <si>
    <t>Agosto</t>
  </si>
  <si>
    <t>Licitación Pública</t>
  </si>
  <si>
    <t>Capacitacion, Seminarios y Conferencias</t>
  </si>
  <si>
    <t xml:space="preserve">Febrero </t>
  </si>
  <si>
    <t>Septiembre</t>
  </si>
  <si>
    <t>Compra de licencias Aranda</t>
  </si>
  <si>
    <t>Servicios de organización operativa para el desarrollo y realizacion de Foros</t>
  </si>
  <si>
    <t>Preproduccion y Produccion de programas de television</t>
  </si>
  <si>
    <t>Dotación de vehículos para el mejoramiento de las condiciones de seguridad y oportunidad en los desplazamientos del Senado de la República</t>
  </si>
  <si>
    <t>Adquicision de software de Recursos Humanos</t>
  </si>
  <si>
    <t>Programa para la transformacion cultural y aprovechamiento de los cambios tecnologicos de la Corporacion</t>
  </si>
  <si>
    <t>Adquicision de software de Inventarios</t>
  </si>
  <si>
    <t>Mejoramiento Sistema Acustico y modernización del sistema que soporta la Plenaria</t>
  </si>
  <si>
    <t>Licitacion publica</t>
  </si>
  <si>
    <t>Adecuacion de Terrazas</t>
  </si>
  <si>
    <t>Modernizacion y adecuacion del auditorio Luis Guillermo Velez</t>
  </si>
  <si>
    <t>Contratacion directa</t>
  </si>
  <si>
    <t>Adecuación Fisica al Salon de Apoyo al recinto de Plenaria y espacios adyacentes</t>
  </si>
  <si>
    <t>391200                                  301500                                  301600                                         301800</t>
  </si>
  <si>
    <t>72102900                                                   56101700</t>
  </si>
  <si>
    <t>Minima Cuantia</t>
  </si>
  <si>
    <t>Soporte Tecnico al sistema Integrado de Seguridad</t>
  </si>
  <si>
    <t>Interventoria a la ejecución de las obras de adecuación física al Salon de Apoyo al recinto de Plenaria y espacios adyacentes</t>
  </si>
  <si>
    <t>Realizacion de obras y actividades para la restauración del Capitolio Nacional y Casa del Procer Jose Nicolas Rivas</t>
  </si>
  <si>
    <t>Servicio de apoyo a la gestión para la administración de la plataforma tecnológica</t>
  </si>
  <si>
    <t>Valor total del PAA 2017</t>
  </si>
  <si>
    <t xml:space="preserve">Empaste de Gaceta </t>
  </si>
  <si>
    <t xml:space="preserve">Postes ordenadores de filas </t>
  </si>
  <si>
    <t>43211507 - 80111608</t>
  </si>
  <si>
    <t>72102900        56105700</t>
  </si>
  <si>
    <t>43222503 43233204  92121754</t>
  </si>
  <si>
    <t>Memorando de entendimeinto con la OEA para impulsar actividades de cooperación internacional.</t>
  </si>
  <si>
    <t>Diseño y elaboración de piezas publicitarias para divulgar la actividad legislativa.</t>
  </si>
  <si>
    <t xml:space="preserve">Otros gastos por impresos y publicaciones - Publicación avisos. </t>
  </si>
  <si>
    <t>Avaluó de los bienes muebles y vehiculos de propiedad del senado</t>
  </si>
  <si>
    <t>Actualizar el sistema de circuito cerrado de televisión acorde a los requerimientos actuales de seguridad.</t>
  </si>
  <si>
    <t>Suministro e instalación de mobiliario</t>
  </si>
  <si>
    <t>Adquisición de unidades de debate y microfonos para la comisión primera.</t>
  </si>
  <si>
    <t>PROCESO GESTIÓN DE BIENES E INFRAESTRUCTURA</t>
  </si>
  <si>
    <r>
      <t xml:space="preserve">CODIGO: </t>
    </r>
    <r>
      <rPr>
        <sz val="11"/>
        <color indexed="8"/>
        <rFont val="Arial"/>
        <family val="2"/>
      </rPr>
      <t>BI-Fr06</t>
    </r>
  </si>
  <si>
    <t xml:space="preserve"> PLAN ANUAL DE ADQUISICIONES</t>
  </si>
  <si>
    <t>SENADO DE LA REPÚBLICA</t>
  </si>
  <si>
    <t>PLAN ANUAL DE ADQUISICIONES 2017</t>
  </si>
  <si>
    <r>
      <rPr>
        <b/>
        <sz val="10"/>
        <color theme="1"/>
        <rFont val="Arial"/>
        <family val="2"/>
      </rPr>
      <t xml:space="preserve">FECHA DE APROBACIÓN: </t>
    </r>
    <r>
      <rPr>
        <sz val="10"/>
        <color indexed="8"/>
        <rFont val="Arial"/>
        <family val="2"/>
      </rPr>
      <t>2014-10-23</t>
    </r>
  </si>
  <si>
    <t>Etapas procesales y procedencia de medidas cautelares. Programa de reinducción de planta, valores corporativos de la entidad y sencibilización de ética de lo publico.</t>
  </si>
  <si>
    <t>Técnicas de argumentación verbal y escrita, análisis de texto y expresión oral, corporal y escrita.</t>
  </si>
  <si>
    <t xml:space="preserve">Idioma Extranjero Ingles </t>
  </si>
  <si>
    <t>Formulación de indicadores de gestión y Administración del riesgo.</t>
  </si>
  <si>
    <t>Audiroria enfocada a normas IIA</t>
  </si>
  <si>
    <t>Gestión de creatividad Desing Thinkingenfocada a la optimización de procesos.</t>
  </si>
  <si>
    <t>Herramientas de análisis jurisprudencial y derecho comparado bloque de constitucionalidad.</t>
  </si>
  <si>
    <t>Derecho parlamentario, procedimiento legislativo, técnica legislativa ( Ley organica y ordinaria) ordenamiento territorial, actos legislativos, inhabilidades, proyectos, derechos de petición, ley 1755 del 2015, el decreto 1166 del 2016 y demás normas aplicables</t>
  </si>
  <si>
    <t>Mantenimiento y actualizacion del sistema de plenaria</t>
  </si>
  <si>
    <r>
      <t xml:space="preserve">VERSIÓN: </t>
    </r>
    <r>
      <rPr>
        <sz val="11"/>
        <color indexed="8"/>
        <rFont val="Arial"/>
        <family val="2"/>
      </rPr>
      <t>04</t>
    </r>
  </si>
  <si>
    <t>jumio 14 de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</si>
</sst>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_(&quot;$&quot;\ * \(#,##0.00\);_(&quot;$&quot;\ * &quot;-&quot;??_);_(@_)"/>
    <numFmt numFmtId="43" formatCode="_(* #,##0.00_);_(* \(#,##0.00\);_(* &quot;-&quot;??_);_(@_)"/>
    <numFmt numFmtId="164" formatCode="&quot;$&quot;\ #,##0.00"/>
  </numFmts>
  <fonts count="15"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0"/>
      <color indexed="8"/>
      <name val="Arial"/>
      <family val="2"/>
    </font>
    <font>
      <sz val="10"/>
      <color indexed="8"/>
      <name val="Arial"/>
      <family val="2"/>
    </font>
    <font>
      <sz val="18"/>
      <color indexed="8"/>
      <name val="Arial"/>
      <family val="2"/>
    </font>
    <font>
      <u/>
      <sz val="11"/>
      <color theme="10"/>
      <name val="Calibri"/>
      <family val="2"/>
      <scheme val="minor"/>
    </font>
    <font>
      <sz val="10"/>
      <color theme="1"/>
      <name val="Arial"/>
      <family val="2"/>
    </font>
    <font>
      <b/>
      <sz val="10"/>
      <color theme="1"/>
      <name val="Arial"/>
      <family val="2"/>
    </font>
    <font>
      <sz val="10"/>
      <color theme="0"/>
      <name val="Arial"/>
      <family val="2"/>
    </font>
    <font>
      <b/>
      <sz val="11"/>
      <color theme="1"/>
      <name val="Calibri"/>
      <family val="2"/>
      <scheme val="minor"/>
    </font>
    <font>
      <sz val="8"/>
      <color theme="1"/>
      <name val="Calibri"/>
      <family val="2"/>
      <scheme val="minor"/>
    </font>
    <font>
      <b/>
      <sz val="11"/>
      <color theme="1"/>
      <name val="Arial"/>
      <family val="2"/>
    </font>
    <font>
      <sz val="11"/>
      <color indexed="8"/>
      <name val="Arial"/>
      <family val="2"/>
    </font>
  </fonts>
  <fills count="5">
    <fill>
      <patternFill patternType="none"/>
    </fill>
    <fill>
      <patternFill patternType="gray125"/>
    </fill>
    <fill>
      <patternFill patternType="solid">
        <fgColor theme="4"/>
      </patternFill>
    </fill>
    <fill>
      <patternFill patternType="solid">
        <fgColor theme="3" tint="0.79998168889431442"/>
        <bgColor indexed="64"/>
      </patternFill>
    </fill>
    <fill>
      <patternFill patternType="solid">
        <fgColor theme="0"/>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2" fillId="2" borderId="0" applyNumberFormat="0" applyBorder="0" applyAlignment="0" applyProtection="0"/>
    <xf numFmtId="0" fontId="7" fillId="0" borderId="0" applyNumberFormat="0" applyFill="0" applyBorder="0" applyAlignment="0" applyProtection="0"/>
    <xf numFmtId="44" fontId="1" fillId="0" borderId="0" applyFont="0" applyFill="0" applyBorder="0" applyAlignment="0" applyProtection="0"/>
  </cellStyleXfs>
  <cellXfs count="84">
    <xf numFmtId="0" fontId="0" fillId="0" borderId="0" xfId="0"/>
    <xf numFmtId="0" fontId="8" fillId="0" borderId="4" xfId="0" applyFont="1" applyBorder="1" applyAlignment="1">
      <alignment vertical="center" wrapText="1"/>
    </xf>
    <xf numFmtId="0" fontId="8" fillId="0" borderId="4" xfId="0" quotePrefix="1" applyFont="1" applyBorder="1" applyAlignment="1">
      <alignment vertical="center" wrapText="1"/>
    </xf>
    <xf numFmtId="0" fontId="3" fillId="0" borderId="4" xfId="3" quotePrefix="1" applyFont="1" applyBorder="1" applyAlignment="1">
      <alignment vertical="center" wrapText="1"/>
    </xf>
    <xf numFmtId="0" fontId="10" fillId="2" borderId="7" xfId="2" applyFont="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0" xfId="0" applyAlignment="1">
      <alignment vertical="center"/>
    </xf>
    <xf numFmtId="0" fontId="9" fillId="0" borderId="0" xfId="0" applyFont="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5" fillId="0" borderId="4" xfId="0" applyFont="1" applyBorder="1" applyAlignment="1">
      <alignment horizontal="left" vertical="center" wrapText="1"/>
    </xf>
    <xf numFmtId="164" fontId="8" fillId="0" borderId="0" xfId="0" applyNumberFormat="1" applyFont="1" applyFill="1" applyAlignment="1">
      <alignment vertical="center" wrapText="1"/>
    </xf>
    <xf numFmtId="0" fontId="8" fillId="0" borderId="0" xfId="0" applyFont="1" applyFill="1" applyAlignment="1">
      <alignment vertical="center" wrapText="1"/>
    </xf>
    <xf numFmtId="0" fontId="8" fillId="0" borderId="4" xfId="0" applyFont="1" applyBorder="1" applyAlignment="1">
      <alignment horizontal="left" vertical="center" wrapText="1"/>
    </xf>
    <xf numFmtId="164" fontId="9" fillId="0" borderId="4" xfId="0" applyNumberFormat="1" applyFont="1" applyFill="1" applyBorder="1" applyAlignment="1">
      <alignment horizontal="left" vertical="center" wrapText="1"/>
    </xf>
    <xf numFmtId="164" fontId="8" fillId="0" borderId="4" xfId="0" applyNumberFormat="1" applyFont="1" applyBorder="1" applyAlignment="1">
      <alignment horizontal="left" vertical="center" wrapText="1"/>
    </xf>
    <xf numFmtId="0" fontId="8" fillId="0" borderId="5" xfId="0" applyFont="1" applyBorder="1" applyAlignment="1">
      <alignment vertical="center" wrapText="1"/>
    </xf>
    <xf numFmtId="14" fontId="8" fillId="0" borderId="6" xfId="0" applyNumberFormat="1" applyFont="1" applyBorder="1" applyAlignment="1">
      <alignment horizontal="left" vertical="center" wrapText="1"/>
    </xf>
    <xf numFmtId="0" fontId="8" fillId="0" borderId="7" xfId="0" applyFont="1" applyBorder="1" applyAlignment="1">
      <alignment vertical="center" wrapText="1"/>
    </xf>
    <xf numFmtId="17" fontId="3" fillId="0" borderId="7" xfId="0" applyNumberFormat="1" applyFont="1" applyFill="1" applyBorder="1" applyAlignment="1">
      <alignment vertical="center" wrapText="1"/>
    </xf>
    <xf numFmtId="0" fontId="3" fillId="0" borderId="7" xfId="0" applyFont="1" applyFill="1" applyBorder="1" applyAlignment="1">
      <alignment horizontal="center" vertical="center" wrapText="1"/>
    </xf>
    <xf numFmtId="0" fontId="8" fillId="0" borderId="7" xfId="0" applyFont="1" applyBorder="1" applyAlignment="1">
      <alignment horizontal="justify" vertical="center" wrapText="1"/>
    </xf>
    <xf numFmtId="0" fontId="8" fillId="0" borderId="7" xfId="0" applyFont="1" applyFill="1" applyBorder="1" applyAlignment="1">
      <alignment horizontal="right" vertical="center" wrapText="1"/>
    </xf>
    <xf numFmtId="0" fontId="8" fillId="0" borderId="7" xfId="0" applyFont="1" applyFill="1" applyBorder="1" applyAlignment="1">
      <alignment vertical="center" wrapText="1"/>
    </xf>
    <xf numFmtId="0" fontId="8" fillId="0" borderId="7" xfId="0" applyFont="1" applyFill="1" applyBorder="1" applyAlignment="1">
      <alignment horizontal="center" vertical="center" wrapText="1"/>
    </xf>
    <xf numFmtId="0" fontId="8" fillId="0" borderId="7" xfId="0" applyFont="1" applyFill="1" applyBorder="1" applyAlignment="1">
      <alignment horizontal="justify" vertical="center" wrapText="1"/>
    </xf>
    <xf numFmtId="0" fontId="8" fillId="3" borderId="7" xfId="0" applyFont="1" applyFill="1" applyBorder="1" applyAlignment="1">
      <alignment horizontal="right" vertical="center" wrapText="1"/>
    </xf>
    <xf numFmtId="0" fontId="6" fillId="3" borderId="7" xfId="0" applyFont="1" applyFill="1" applyBorder="1" applyAlignment="1" applyProtection="1">
      <alignment vertical="center" wrapText="1"/>
      <protection locked="0"/>
    </xf>
    <xf numFmtId="0" fontId="8" fillId="3" borderId="7" xfId="0" applyFont="1" applyFill="1" applyBorder="1" applyAlignment="1">
      <alignment vertical="center" wrapText="1"/>
    </xf>
    <xf numFmtId="0" fontId="8" fillId="3" borderId="7" xfId="0" applyFont="1" applyFill="1" applyBorder="1" applyAlignment="1">
      <alignment horizontal="center" vertical="center" wrapText="1"/>
    </xf>
    <xf numFmtId="0" fontId="5" fillId="0" borderId="7" xfId="0" applyFont="1" applyFill="1" applyBorder="1" applyAlignment="1" applyProtection="1">
      <alignment vertical="center" wrapText="1"/>
      <protection locked="0"/>
    </xf>
    <xf numFmtId="0" fontId="9" fillId="0" borderId="0" xfId="0" applyFont="1" applyAlignment="1">
      <alignment vertical="center" wrapText="1"/>
    </xf>
    <xf numFmtId="0" fontId="10" fillId="2" borderId="1" xfId="2" applyFont="1" applyBorder="1" applyAlignment="1">
      <alignment vertical="center" wrapText="1"/>
    </xf>
    <xf numFmtId="0" fontId="10" fillId="2" borderId="9" xfId="2" applyFont="1" applyBorder="1" applyAlignment="1">
      <alignment horizontal="left" vertical="center" wrapText="1"/>
    </xf>
    <xf numFmtId="0" fontId="10" fillId="2" borderId="2" xfId="2" applyFont="1" applyBorder="1" applyAlignment="1">
      <alignment vertical="center" wrapText="1"/>
    </xf>
    <xf numFmtId="0" fontId="8" fillId="0" borderId="8" xfId="0" applyFont="1" applyBorder="1" applyAlignment="1">
      <alignment vertical="center" wrapText="1"/>
    </xf>
    <xf numFmtId="0" fontId="8" fillId="0" borderId="6" xfId="0" applyFont="1" applyBorder="1" applyAlignment="1">
      <alignment vertical="center" wrapText="1"/>
    </xf>
    <xf numFmtId="0" fontId="3" fillId="0" borderId="7" xfId="0" applyFont="1" applyFill="1" applyBorder="1" applyAlignment="1">
      <alignment vertical="center" wrapText="1"/>
    </xf>
    <xf numFmtId="0" fontId="0" fillId="0" borderId="0" xfId="0" applyFill="1" applyAlignment="1">
      <alignment vertical="center"/>
    </xf>
    <xf numFmtId="0" fontId="8" fillId="0" borderId="7" xfId="0" applyFont="1" applyFill="1" applyBorder="1" applyAlignment="1">
      <alignment horizontal="left" vertical="center" wrapText="1"/>
    </xf>
    <xf numFmtId="0" fontId="8" fillId="0" borderId="7" xfId="0" applyFont="1" applyFill="1" applyBorder="1" applyAlignment="1">
      <alignment horizontal="right" vertical="center"/>
    </xf>
    <xf numFmtId="0" fontId="0" fillId="0" borderId="0" xfId="0" applyFill="1" applyAlignment="1">
      <alignment horizontal="center" vertical="center"/>
    </xf>
    <xf numFmtId="0" fontId="0" fillId="0" borderId="0" xfId="0" applyFill="1" applyBorder="1" applyAlignment="1">
      <alignment horizontal="center" vertical="center"/>
    </xf>
    <xf numFmtId="43" fontId="5" fillId="0" borderId="0" xfId="1" applyFont="1" applyFill="1" applyBorder="1" applyAlignment="1" applyProtection="1">
      <alignment horizontal="right" vertical="center" wrapText="1"/>
      <protection locked="0"/>
    </xf>
    <xf numFmtId="44" fontId="8" fillId="0" borderId="0" xfId="4" applyFont="1" applyAlignment="1">
      <alignment vertical="center" wrapText="1"/>
    </xf>
    <xf numFmtId="44" fontId="8" fillId="0" borderId="0" xfId="4" applyFont="1" applyFill="1" applyBorder="1" applyAlignment="1">
      <alignment horizontal="center" vertical="center" wrapText="1"/>
    </xf>
    <xf numFmtId="44" fontId="8" fillId="0" borderId="0" xfId="4" applyFont="1" applyFill="1" applyAlignment="1">
      <alignment vertical="center" wrapText="1"/>
    </xf>
    <xf numFmtId="44" fontId="10" fillId="2" borderId="7" xfId="4" applyFont="1" applyFill="1" applyBorder="1" applyAlignment="1">
      <alignment horizontal="center" vertical="center" wrapText="1"/>
    </xf>
    <xf numFmtId="44" fontId="8" fillId="0" borderId="7" xfId="4" applyFont="1" applyFill="1" applyBorder="1" applyAlignment="1">
      <alignment vertical="center" wrapText="1"/>
    </xf>
    <xf numFmtId="44" fontId="8" fillId="0" borderId="7" xfId="4" applyFont="1" applyFill="1" applyBorder="1" applyAlignment="1">
      <alignment horizontal="right" vertical="center" wrapText="1"/>
    </xf>
    <xf numFmtId="44" fontId="5" fillId="3" borderId="7" xfId="4" applyFont="1" applyFill="1" applyBorder="1" applyAlignment="1" applyProtection="1">
      <alignment horizontal="right" vertical="center" wrapText="1"/>
      <protection locked="0"/>
    </xf>
    <xf numFmtId="44" fontId="5" fillId="0" borderId="7" xfId="4" applyFont="1" applyFill="1" applyBorder="1" applyAlignment="1" applyProtection="1">
      <alignment horizontal="right" vertical="center" wrapText="1"/>
      <protection locked="0"/>
    </xf>
    <xf numFmtId="44" fontId="0" fillId="0" borderId="0" xfId="4" applyFont="1" applyAlignment="1">
      <alignment vertical="center"/>
    </xf>
    <xf numFmtId="0" fontId="8" fillId="4" borderId="7" xfId="0" applyFont="1" applyFill="1" applyBorder="1" applyAlignment="1">
      <alignment vertical="center" wrapText="1"/>
    </xf>
    <xf numFmtId="0" fontId="8" fillId="4" borderId="7" xfId="0" applyFont="1" applyFill="1" applyBorder="1" applyAlignment="1">
      <alignment horizontal="center" vertical="center" wrapText="1"/>
    </xf>
    <xf numFmtId="49" fontId="9" fillId="0" borderId="0" xfId="0" applyNumberFormat="1" applyFont="1" applyAlignment="1">
      <alignment horizontal="center" vertical="center" wrapText="1"/>
    </xf>
    <xf numFmtId="44" fontId="8" fillId="0" borderId="0" xfId="0" applyNumberFormat="1" applyFont="1" applyAlignment="1">
      <alignment vertical="center" wrapText="1"/>
    </xf>
    <xf numFmtId="0" fontId="12" fillId="0" borderId="0" xfId="0" applyFont="1" applyAlignment="1">
      <alignment vertical="center"/>
    </xf>
    <xf numFmtId="0" fontId="0" fillId="0" borderId="0" xfId="0" applyBorder="1" applyAlignment="1">
      <alignment vertical="center"/>
    </xf>
    <xf numFmtId="0" fontId="8" fillId="4" borderId="7" xfId="0" applyFont="1" applyFill="1" applyBorder="1" applyAlignment="1">
      <alignment horizontal="right" vertical="center"/>
    </xf>
    <xf numFmtId="44" fontId="8" fillId="4" borderId="7" xfId="4" applyFont="1" applyFill="1" applyBorder="1" applyAlignment="1">
      <alignment horizontal="right" vertical="center" wrapText="1"/>
    </xf>
    <xf numFmtId="0" fontId="8" fillId="4" borderId="7" xfId="0" applyFont="1" applyFill="1" applyBorder="1" applyAlignment="1">
      <alignment horizontal="justify"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vertical="center" wrapText="1"/>
    </xf>
    <xf numFmtId="49" fontId="9" fillId="0" borderId="0" xfId="0" applyNumberFormat="1" applyFont="1" applyAlignment="1">
      <alignment horizontal="center" vertical="center" wrapText="1"/>
    </xf>
    <xf numFmtId="0" fontId="0" fillId="0" borderId="18" xfId="0" applyFill="1" applyBorder="1" applyAlignment="1">
      <alignment horizontal="center" vertical="center"/>
    </xf>
    <xf numFmtId="0" fontId="0" fillId="0" borderId="0" xfId="0" applyFill="1" applyAlignment="1">
      <alignment horizontal="center" vertical="center"/>
    </xf>
    <xf numFmtId="0" fontId="0" fillId="0" borderId="7" xfId="0" applyBorder="1" applyAlignment="1">
      <alignment horizontal="center" wrapText="1"/>
    </xf>
    <xf numFmtId="0" fontId="13" fillId="0" borderId="19" xfId="0" applyFont="1" applyBorder="1" applyAlignment="1">
      <alignment horizontal="center" vertical="center" wrapText="1"/>
    </xf>
    <xf numFmtId="0" fontId="13" fillId="0" borderId="7" xfId="0" applyFont="1" applyBorder="1" applyAlignment="1">
      <alignment horizontal="left" vertical="center" wrapText="1"/>
    </xf>
    <xf numFmtId="0" fontId="13" fillId="0" borderId="20" xfId="0" applyFont="1" applyBorder="1" applyAlignment="1">
      <alignment horizontal="center" vertical="center" wrapText="1"/>
    </xf>
    <xf numFmtId="0" fontId="13" fillId="0" borderId="7" xfId="0" applyFont="1" applyBorder="1" applyAlignment="1">
      <alignment horizontal="center" vertical="center" wrapText="1"/>
    </xf>
    <xf numFmtId="0" fontId="9" fillId="0" borderId="7" xfId="0" applyFont="1" applyBorder="1" applyAlignment="1">
      <alignment horizontal="left" vertical="center" wrapText="1"/>
    </xf>
    <xf numFmtId="0" fontId="11" fillId="0" borderId="0" xfId="0" applyFont="1" applyAlignment="1">
      <alignment horizontal="left"/>
    </xf>
  </cellXfs>
  <cellStyles count="5">
    <cellStyle name="Énfasis1" xfId="2" builtinId="29"/>
    <cellStyle name="Hipervínculo" xfId="3" builtinId="8"/>
    <cellStyle name="Millares" xfId="1" builtinId="3"/>
    <cellStyle name="Moneda" xfId="4" builtinId="4"/>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xdr:colOff>
      <xdr:row>1</xdr:row>
      <xdr:rowOff>83344</xdr:rowOff>
    </xdr:from>
    <xdr:to>
      <xdr:col>3</xdr:col>
      <xdr:colOff>509587</xdr:colOff>
      <xdr:row>5</xdr:row>
      <xdr:rowOff>83344</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 y="83344"/>
          <a:ext cx="3459956"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enado.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
  <sheetViews>
    <sheetView tabSelected="1" topLeftCell="A2" zoomScale="80" zoomScaleNormal="80" workbookViewId="0">
      <selection activeCell="K12" sqref="K12"/>
    </sheetView>
  </sheetViews>
  <sheetFormatPr baseColWidth="10" defaultRowHeight="15" x14ac:dyDescent="0.25"/>
  <cols>
    <col min="1" max="1" width="17.5703125" style="8" customWidth="1"/>
    <col min="2" max="2" width="33" style="8" customWidth="1"/>
    <col min="3" max="5" width="11.42578125" style="8"/>
    <col min="6" max="6" width="14" style="8" customWidth="1"/>
    <col min="7" max="7" width="23.85546875" style="55" customWidth="1"/>
    <col min="8" max="8" width="25" style="55" customWidth="1"/>
    <col min="9" max="10" width="11.42578125" style="8"/>
    <col min="11" max="11" width="35.140625" style="8" customWidth="1"/>
    <col min="12" max="16384" width="11.42578125" style="8"/>
  </cols>
  <sheetData>
    <row r="1" spans="1:15" ht="15" hidden="1" customHeight="1" x14ac:dyDescent="0.25">
      <c r="A1" s="74" t="s">
        <v>0</v>
      </c>
      <c r="B1" s="74"/>
      <c r="C1" s="74"/>
      <c r="D1" s="6"/>
      <c r="E1" s="7"/>
      <c r="F1" s="7"/>
      <c r="G1" s="47"/>
      <c r="H1" s="47"/>
    </row>
    <row r="2" spans="1:15" ht="15" customHeight="1" x14ac:dyDescent="0.25">
      <c r="B2" s="58"/>
      <c r="C2" s="58"/>
      <c r="D2" s="58"/>
      <c r="E2" s="6"/>
      <c r="F2" s="7"/>
      <c r="G2" s="7"/>
      <c r="H2" s="7"/>
      <c r="I2" s="59"/>
      <c r="L2" s="60"/>
      <c r="M2" s="61"/>
      <c r="N2" s="61"/>
      <c r="O2" s="61"/>
    </row>
    <row r="3" spans="1:15" ht="15" customHeight="1" x14ac:dyDescent="0.25">
      <c r="B3" s="77"/>
      <c r="C3" s="77"/>
      <c r="D3" s="78" t="s">
        <v>132</v>
      </c>
      <c r="E3" s="78"/>
      <c r="F3" s="78"/>
      <c r="G3" s="78"/>
      <c r="H3" s="78"/>
      <c r="I3" s="78"/>
      <c r="J3" s="78"/>
      <c r="K3" s="79" t="s">
        <v>133</v>
      </c>
      <c r="L3" s="79"/>
      <c r="M3" s="79"/>
      <c r="N3" s="61"/>
      <c r="O3" s="61"/>
    </row>
    <row r="4" spans="1:15" ht="15" customHeight="1" x14ac:dyDescent="0.25">
      <c r="B4" s="77"/>
      <c r="C4" s="77"/>
      <c r="D4" s="80" t="s">
        <v>134</v>
      </c>
      <c r="E4" s="80"/>
      <c r="F4" s="80"/>
      <c r="G4" s="80"/>
      <c r="H4" s="80"/>
      <c r="I4" s="80"/>
      <c r="J4" s="80"/>
      <c r="K4" s="79" t="s">
        <v>147</v>
      </c>
      <c r="L4" s="79"/>
      <c r="M4" s="79"/>
      <c r="N4" s="61"/>
      <c r="O4" s="61"/>
    </row>
    <row r="5" spans="1:15" ht="26.25" customHeight="1" x14ac:dyDescent="0.25">
      <c r="B5" s="77"/>
      <c r="C5" s="77"/>
      <c r="D5" s="81" t="s">
        <v>135</v>
      </c>
      <c r="E5" s="81"/>
      <c r="F5" s="81"/>
      <c r="G5" s="81"/>
      <c r="H5" s="81"/>
      <c r="I5" s="81"/>
      <c r="J5" s="81"/>
      <c r="K5" s="82" t="s">
        <v>137</v>
      </c>
      <c r="L5" s="79"/>
      <c r="M5" s="79"/>
      <c r="N5" s="61"/>
      <c r="O5" s="61"/>
    </row>
    <row r="6" spans="1:15" ht="40.5" customHeight="1" x14ac:dyDescent="0.25">
      <c r="A6" s="9"/>
      <c r="B6" s="83" t="s">
        <v>136</v>
      </c>
      <c r="C6" s="83"/>
      <c r="D6" s="6"/>
      <c r="E6" s="7"/>
      <c r="F6" s="7"/>
      <c r="G6" s="47"/>
      <c r="H6" s="47"/>
    </row>
    <row r="7" spans="1:15" ht="42" customHeight="1" thickBot="1" x14ac:dyDescent="0.3">
      <c r="A7" s="9" t="s">
        <v>1</v>
      </c>
      <c r="B7" s="7"/>
      <c r="C7" s="7"/>
      <c r="D7" s="6"/>
      <c r="E7" s="7"/>
      <c r="F7" s="7"/>
      <c r="G7" s="47"/>
      <c r="H7" s="47"/>
    </row>
    <row r="8" spans="1:15" x14ac:dyDescent="0.25">
      <c r="A8" s="10" t="s">
        <v>2</v>
      </c>
      <c r="B8" s="11" t="s">
        <v>3</v>
      </c>
      <c r="C8" s="7"/>
      <c r="D8" s="6"/>
      <c r="E8" s="65" t="s">
        <v>55</v>
      </c>
      <c r="F8" s="66"/>
      <c r="G8" s="66"/>
      <c r="H8" s="67"/>
    </row>
    <row r="9" spans="1:15" ht="25.5" x14ac:dyDescent="0.25">
      <c r="A9" s="12" t="s">
        <v>4</v>
      </c>
      <c r="B9" s="1" t="s">
        <v>5</v>
      </c>
      <c r="C9" s="7"/>
      <c r="D9" s="6"/>
      <c r="E9" s="68"/>
      <c r="F9" s="69"/>
      <c r="G9" s="69"/>
      <c r="H9" s="70"/>
    </row>
    <row r="10" spans="1:15" ht="38.25" x14ac:dyDescent="0.25">
      <c r="A10" s="12" t="s">
        <v>6</v>
      </c>
      <c r="B10" s="2" t="s">
        <v>7</v>
      </c>
      <c r="C10" s="7"/>
      <c r="D10" s="6"/>
      <c r="E10" s="68"/>
      <c r="F10" s="69"/>
      <c r="G10" s="69"/>
      <c r="H10" s="70"/>
    </row>
    <row r="11" spans="1:15" ht="21.75" customHeight="1" thickBot="1" x14ac:dyDescent="0.3">
      <c r="A11" s="12" t="s">
        <v>8</v>
      </c>
      <c r="B11" s="3" t="s">
        <v>9</v>
      </c>
      <c r="C11" s="7"/>
      <c r="D11" s="6"/>
      <c r="E11" s="71"/>
      <c r="F11" s="72"/>
      <c r="G11" s="72"/>
      <c r="H11" s="73"/>
    </row>
    <row r="12" spans="1:15" ht="102" x14ac:dyDescent="0.25">
      <c r="A12" s="12" t="s">
        <v>10</v>
      </c>
      <c r="B12" s="13" t="s">
        <v>58</v>
      </c>
      <c r="C12" s="7"/>
      <c r="D12" s="6"/>
      <c r="E12" s="5"/>
      <c r="F12" s="5"/>
      <c r="G12" s="48"/>
      <c r="H12" s="48"/>
    </row>
    <row r="13" spans="1:15" ht="120" customHeight="1" thickBot="1" x14ac:dyDescent="0.3">
      <c r="A13" s="12" t="s">
        <v>11</v>
      </c>
      <c r="B13" s="1" t="s">
        <v>56</v>
      </c>
      <c r="C13" s="7"/>
      <c r="D13" s="6"/>
      <c r="E13" s="14"/>
      <c r="F13" s="15"/>
      <c r="G13" s="49"/>
      <c r="H13" s="49"/>
    </row>
    <row r="14" spans="1:15" ht="25.5" x14ac:dyDescent="0.25">
      <c r="A14" s="12" t="s">
        <v>12</v>
      </c>
      <c r="B14" s="16" t="s">
        <v>13</v>
      </c>
      <c r="C14" s="7"/>
      <c r="D14" s="6"/>
      <c r="E14" s="65" t="s">
        <v>57</v>
      </c>
      <c r="F14" s="66"/>
      <c r="G14" s="66"/>
      <c r="H14" s="67"/>
    </row>
    <row r="15" spans="1:15" ht="25.5" x14ac:dyDescent="0.25">
      <c r="A15" s="12" t="s">
        <v>119</v>
      </c>
      <c r="B15" s="17">
        <f>SUM(H22:H78)+SUM(H80:H96)</f>
        <v>72832866757.520004</v>
      </c>
      <c r="C15" s="7"/>
      <c r="D15" s="6"/>
      <c r="E15" s="68"/>
      <c r="F15" s="69"/>
      <c r="G15" s="69"/>
      <c r="H15" s="70"/>
    </row>
    <row r="16" spans="1:15" ht="38.25" x14ac:dyDescent="0.25">
      <c r="A16" s="12" t="s">
        <v>14</v>
      </c>
      <c r="B16" s="18">
        <v>331972650</v>
      </c>
      <c r="C16" s="7"/>
      <c r="D16" s="6"/>
      <c r="E16" s="68"/>
      <c r="F16" s="69"/>
      <c r="G16" s="69"/>
      <c r="H16" s="70"/>
    </row>
    <row r="17" spans="1:14" ht="38.25" x14ac:dyDescent="0.25">
      <c r="A17" s="12" t="s">
        <v>15</v>
      </c>
      <c r="B17" s="18">
        <v>33197265</v>
      </c>
      <c r="C17" s="7"/>
      <c r="D17" s="6"/>
      <c r="E17" s="68"/>
      <c r="F17" s="69"/>
      <c r="G17" s="69"/>
      <c r="H17" s="70"/>
    </row>
    <row r="18" spans="1:14" ht="39" thickBot="1" x14ac:dyDescent="0.3">
      <c r="A18" s="19" t="s">
        <v>16</v>
      </c>
      <c r="B18" s="20" t="s">
        <v>148</v>
      </c>
      <c r="C18" s="7"/>
      <c r="D18" s="6"/>
      <c r="E18" s="71"/>
      <c r="F18" s="72"/>
      <c r="G18" s="72"/>
      <c r="H18" s="73"/>
    </row>
    <row r="20" spans="1:14" x14ac:dyDescent="0.25">
      <c r="A20" s="9" t="s">
        <v>17</v>
      </c>
      <c r="B20" s="7"/>
      <c r="C20" s="7"/>
      <c r="D20" s="6"/>
      <c r="E20" s="7"/>
      <c r="F20" s="7"/>
      <c r="G20" s="47"/>
      <c r="H20" s="47"/>
    </row>
    <row r="21" spans="1:14" ht="63.75" x14ac:dyDescent="0.25">
      <c r="A21" s="4" t="s">
        <v>18</v>
      </c>
      <c r="B21" s="4" t="s">
        <v>19</v>
      </c>
      <c r="C21" s="4" t="s">
        <v>20</v>
      </c>
      <c r="D21" s="4" t="s">
        <v>21</v>
      </c>
      <c r="E21" s="4" t="s">
        <v>22</v>
      </c>
      <c r="F21" s="4" t="s">
        <v>23</v>
      </c>
      <c r="G21" s="50" t="s">
        <v>24</v>
      </c>
      <c r="H21" s="50" t="s">
        <v>25</v>
      </c>
      <c r="I21" s="4" t="s">
        <v>26</v>
      </c>
      <c r="J21" s="4" t="s">
        <v>27</v>
      </c>
      <c r="K21" s="4" t="s">
        <v>28</v>
      </c>
    </row>
    <row r="22" spans="1:14" s="41" customFormat="1" ht="89.25" x14ac:dyDescent="0.25">
      <c r="A22" s="25" t="s">
        <v>29</v>
      </c>
      <c r="B22" s="26" t="s">
        <v>30</v>
      </c>
      <c r="C22" s="22" t="s">
        <v>60</v>
      </c>
      <c r="D22" s="23">
        <v>3</v>
      </c>
      <c r="E22" s="40" t="s">
        <v>61</v>
      </c>
      <c r="F22" s="27" t="s">
        <v>31</v>
      </c>
      <c r="G22" s="51">
        <f>5446894350+2000000000+2500000000+1500000000</f>
        <v>11446894350</v>
      </c>
      <c r="H22" s="51">
        <f>5446894350+2000000000+2500000000+1500000000</f>
        <v>11446894350</v>
      </c>
      <c r="I22" s="27" t="s">
        <v>59</v>
      </c>
      <c r="J22" s="27" t="s">
        <v>59</v>
      </c>
      <c r="K22" s="28" t="s">
        <v>32</v>
      </c>
    </row>
    <row r="23" spans="1:14" s="41" customFormat="1" ht="63.75" x14ac:dyDescent="0.25">
      <c r="A23" s="25">
        <v>15101506</v>
      </c>
      <c r="B23" s="26" t="s">
        <v>33</v>
      </c>
      <c r="C23" s="22" t="s">
        <v>62</v>
      </c>
      <c r="D23" s="23">
        <v>10</v>
      </c>
      <c r="E23" s="40" t="s">
        <v>63</v>
      </c>
      <c r="F23" s="27" t="s">
        <v>31</v>
      </c>
      <c r="G23" s="52">
        <v>10000000</v>
      </c>
      <c r="H23" s="52">
        <v>10000000</v>
      </c>
      <c r="I23" s="27" t="s">
        <v>59</v>
      </c>
      <c r="J23" s="27" t="s">
        <v>59</v>
      </c>
      <c r="K23" s="28" t="s">
        <v>32</v>
      </c>
    </row>
    <row r="24" spans="1:14" s="41" customFormat="1" ht="63.75" x14ac:dyDescent="0.25">
      <c r="A24" s="25" t="s">
        <v>34</v>
      </c>
      <c r="B24" s="26" t="s">
        <v>65</v>
      </c>
      <c r="C24" s="26" t="s">
        <v>67</v>
      </c>
      <c r="D24" s="27">
        <v>6</v>
      </c>
      <c r="E24" s="26" t="s">
        <v>66</v>
      </c>
      <c r="F24" s="27" t="s">
        <v>31</v>
      </c>
      <c r="G24" s="52">
        <v>13000000</v>
      </c>
      <c r="H24" s="52">
        <f>G24</f>
        <v>13000000</v>
      </c>
      <c r="I24" s="27" t="s">
        <v>59</v>
      </c>
      <c r="J24" s="27" t="s">
        <v>59</v>
      </c>
      <c r="K24" s="28" t="s">
        <v>32</v>
      </c>
    </row>
    <row r="25" spans="1:14" s="41" customFormat="1" ht="63.75" x14ac:dyDescent="0.25">
      <c r="A25" s="25">
        <v>51102700</v>
      </c>
      <c r="B25" s="26" t="s">
        <v>64</v>
      </c>
      <c r="C25" s="26" t="s">
        <v>67</v>
      </c>
      <c r="D25" s="27">
        <v>6</v>
      </c>
      <c r="E25" s="26" t="s">
        <v>66</v>
      </c>
      <c r="F25" s="27" t="s">
        <v>31</v>
      </c>
      <c r="G25" s="52">
        <v>18000000</v>
      </c>
      <c r="H25" s="52">
        <f>G25</f>
        <v>18000000</v>
      </c>
      <c r="I25" s="27" t="s">
        <v>59</v>
      </c>
      <c r="J25" s="27" t="s">
        <v>59</v>
      </c>
      <c r="K25" s="28" t="s">
        <v>32</v>
      </c>
    </row>
    <row r="26" spans="1:14" s="41" customFormat="1" ht="63.75" x14ac:dyDescent="0.25">
      <c r="A26" s="25" t="s">
        <v>35</v>
      </c>
      <c r="B26" s="26" t="s">
        <v>36</v>
      </c>
      <c r="C26" s="26" t="s">
        <v>68</v>
      </c>
      <c r="D26" s="27">
        <v>9</v>
      </c>
      <c r="E26" s="26" t="s">
        <v>69</v>
      </c>
      <c r="F26" s="27" t="s">
        <v>31</v>
      </c>
      <c r="G26" s="51">
        <v>300000000</v>
      </c>
      <c r="H26" s="51">
        <f>G26</f>
        <v>300000000</v>
      </c>
      <c r="I26" s="27" t="s">
        <v>59</v>
      </c>
      <c r="J26" s="27" t="s">
        <v>59</v>
      </c>
      <c r="K26" s="28" t="s">
        <v>32</v>
      </c>
    </row>
    <row r="27" spans="1:14" s="41" customFormat="1" ht="63.75" x14ac:dyDescent="0.25">
      <c r="A27" s="25">
        <v>46181500</v>
      </c>
      <c r="B27" s="26" t="s">
        <v>37</v>
      </c>
      <c r="C27" s="26" t="s">
        <v>70</v>
      </c>
      <c r="D27" s="27">
        <v>3</v>
      </c>
      <c r="E27" s="26" t="s">
        <v>114</v>
      </c>
      <c r="F27" s="27" t="s">
        <v>31</v>
      </c>
      <c r="G27" s="52">
        <v>15000000</v>
      </c>
      <c r="H27" s="52">
        <v>15000000</v>
      </c>
      <c r="I27" s="27" t="s">
        <v>59</v>
      </c>
      <c r="J27" s="27" t="s">
        <v>59</v>
      </c>
      <c r="K27" s="28" t="s">
        <v>32</v>
      </c>
    </row>
    <row r="28" spans="1:14" s="41" customFormat="1" ht="63.75" x14ac:dyDescent="0.25">
      <c r="A28" s="25">
        <v>49101701</v>
      </c>
      <c r="B28" s="26" t="s">
        <v>38</v>
      </c>
      <c r="C28" s="26" t="s">
        <v>68</v>
      </c>
      <c r="D28" s="27">
        <v>9</v>
      </c>
      <c r="E28" s="26" t="s">
        <v>69</v>
      </c>
      <c r="F28" s="27" t="s">
        <v>31</v>
      </c>
      <c r="G28" s="52">
        <v>100000000</v>
      </c>
      <c r="H28" s="52">
        <v>100000000</v>
      </c>
      <c r="I28" s="27" t="s">
        <v>59</v>
      </c>
      <c r="J28" s="27" t="s">
        <v>59</v>
      </c>
      <c r="K28" s="28" t="s">
        <v>32</v>
      </c>
    </row>
    <row r="29" spans="1:14" s="41" customFormat="1" ht="63.75" x14ac:dyDescent="0.25">
      <c r="A29" s="25" t="s">
        <v>112</v>
      </c>
      <c r="B29" s="26" t="s">
        <v>73</v>
      </c>
      <c r="C29" s="26" t="s">
        <v>68</v>
      </c>
      <c r="D29" s="27">
        <v>3</v>
      </c>
      <c r="E29" s="26" t="s">
        <v>69</v>
      </c>
      <c r="F29" s="27" t="s">
        <v>31</v>
      </c>
      <c r="G29" s="51">
        <v>50000000</v>
      </c>
      <c r="H29" s="51">
        <f>G29</f>
        <v>50000000</v>
      </c>
      <c r="I29" s="27" t="s">
        <v>59</v>
      </c>
      <c r="J29" s="27" t="s">
        <v>59</v>
      </c>
      <c r="K29" s="28" t="s">
        <v>32</v>
      </c>
    </row>
    <row r="30" spans="1:14" s="41" customFormat="1" ht="63" customHeight="1" x14ac:dyDescent="0.25">
      <c r="A30" s="25">
        <v>80131802</v>
      </c>
      <c r="B30" s="26" t="s">
        <v>128</v>
      </c>
      <c r="C30" s="56" t="s">
        <v>84</v>
      </c>
      <c r="D30" s="57">
        <v>3</v>
      </c>
      <c r="E30" s="56" t="s">
        <v>114</v>
      </c>
      <c r="F30" s="27" t="s">
        <v>31</v>
      </c>
      <c r="G30" s="51">
        <v>41000000</v>
      </c>
      <c r="H30" s="51">
        <v>41000000</v>
      </c>
      <c r="I30" s="27" t="s">
        <v>59</v>
      </c>
      <c r="J30" s="27" t="s">
        <v>59</v>
      </c>
      <c r="K30" s="28" t="s">
        <v>32</v>
      </c>
    </row>
    <row r="31" spans="1:14" s="41" customFormat="1" ht="63.75" x14ac:dyDescent="0.25">
      <c r="A31" s="25">
        <v>72102900</v>
      </c>
      <c r="B31" s="26" t="s">
        <v>39</v>
      </c>
      <c r="C31" s="26" t="s">
        <v>60</v>
      </c>
      <c r="D31" s="27">
        <v>12</v>
      </c>
      <c r="E31" s="26" t="s">
        <v>72</v>
      </c>
      <c r="F31" s="27" t="s">
        <v>31</v>
      </c>
      <c r="G31" s="51">
        <v>150000000</v>
      </c>
      <c r="H31" s="51">
        <f>G31</f>
        <v>150000000</v>
      </c>
      <c r="I31" s="27" t="s">
        <v>59</v>
      </c>
      <c r="J31" s="27" t="s">
        <v>59</v>
      </c>
      <c r="K31" s="28" t="s">
        <v>32</v>
      </c>
      <c r="L31" s="75"/>
      <c r="M31" s="76"/>
      <c r="N31" s="76"/>
    </row>
    <row r="32" spans="1:14" s="41" customFormat="1" ht="63.75" x14ac:dyDescent="0.25">
      <c r="A32" s="25">
        <v>72102900</v>
      </c>
      <c r="B32" s="26" t="s">
        <v>71</v>
      </c>
      <c r="C32" s="26" t="s">
        <v>67</v>
      </c>
      <c r="D32" s="27">
        <v>12</v>
      </c>
      <c r="E32" s="26" t="s">
        <v>95</v>
      </c>
      <c r="F32" s="27" t="s">
        <v>74</v>
      </c>
      <c r="G32" s="51">
        <f>1200000000-170000000</f>
        <v>1030000000</v>
      </c>
      <c r="H32" s="51">
        <f>250000000-170000000</f>
        <v>80000000</v>
      </c>
      <c r="I32" s="27" t="s">
        <v>75</v>
      </c>
      <c r="J32" s="27" t="s">
        <v>76</v>
      </c>
      <c r="K32" s="28" t="s">
        <v>32</v>
      </c>
    </row>
    <row r="33" spans="1:14" s="41" customFormat="1" ht="63.75" x14ac:dyDescent="0.25">
      <c r="A33" s="25">
        <v>72101506</v>
      </c>
      <c r="B33" s="26" t="s">
        <v>40</v>
      </c>
      <c r="C33" s="26" t="s">
        <v>60</v>
      </c>
      <c r="D33" s="27">
        <v>4</v>
      </c>
      <c r="E33" s="40" t="s">
        <v>77</v>
      </c>
      <c r="F33" s="27" t="s">
        <v>31</v>
      </c>
      <c r="G33" s="52">
        <f>12896588+2410442</f>
        <v>15307030</v>
      </c>
      <c r="H33" s="52">
        <f>12896588+2410442</f>
        <v>15307030</v>
      </c>
      <c r="I33" s="27" t="s">
        <v>59</v>
      </c>
      <c r="J33" s="27" t="s">
        <v>59</v>
      </c>
      <c r="K33" s="28" t="s">
        <v>32</v>
      </c>
    </row>
    <row r="34" spans="1:14" s="41" customFormat="1" ht="63.75" x14ac:dyDescent="0.25">
      <c r="A34" s="25">
        <v>72101506</v>
      </c>
      <c r="B34" s="26" t="s">
        <v>40</v>
      </c>
      <c r="C34" s="26" t="s">
        <v>78</v>
      </c>
      <c r="D34" s="27">
        <v>15</v>
      </c>
      <c r="E34" s="40" t="s">
        <v>79</v>
      </c>
      <c r="F34" s="27" t="s">
        <v>31</v>
      </c>
      <c r="G34" s="52">
        <v>49000000</v>
      </c>
      <c r="H34" s="52">
        <v>26000000</v>
      </c>
      <c r="I34" s="27" t="s">
        <v>75</v>
      </c>
      <c r="J34" s="27" t="s">
        <v>76</v>
      </c>
      <c r="K34" s="28" t="s">
        <v>32</v>
      </c>
    </row>
    <row r="35" spans="1:14" s="41" customFormat="1" ht="63.75" x14ac:dyDescent="0.25">
      <c r="A35" s="25">
        <v>81111811</v>
      </c>
      <c r="B35" s="26" t="s">
        <v>41</v>
      </c>
      <c r="C35" s="26" t="s">
        <v>68</v>
      </c>
      <c r="D35" s="27">
        <v>15</v>
      </c>
      <c r="E35" s="40" t="s">
        <v>95</v>
      </c>
      <c r="F35" s="27" t="s">
        <v>31</v>
      </c>
      <c r="G35" s="52">
        <f>1275000000-25653655-16125550-74410442-78135400</f>
        <v>1080674953</v>
      </c>
      <c r="H35" s="52">
        <f>680000000-25653655-16125550-74410442-78135400</f>
        <v>485674953</v>
      </c>
      <c r="I35" s="27" t="s">
        <v>75</v>
      </c>
      <c r="J35" s="27" t="s">
        <v>76</v>
      </c>
      <c r="K35" s="28" t="s">
        <v>32</v>
      </c>
    </row>
    <row r="36" spans="1:14" s="41" customFormat="1" ht="63.75" x14ac:dyDescent="0.25">
      <c r="A36" s="25" t="s">
        <v>124</v>
      </c>
      <c r="B36" s="26" t="s">
        <v>115</v>
      </c>
      <c r="C36" s="26" t="s">
        <v>60</v>
      </c>
      <c r="D36" s="27">
        <v>11.5</v>
      </c>
      <c r="E36" s="40" t="s">
        <v>83</v>
      </c>
      <c r="F36" s="27" t="s">
        <v>31</v>
      </c>
      <c r="G36" s="52">
        <v>345000000</v>
      </c>
      <c r="H36" s="52">
        <f>G36</f>
        <v>345000000</v>
      </c>
      <c r="I36" s="27" t="s">
        <v>59</v>
      </c>
      <c r="J36" s="27" t="s">
        <v>59</v>
      </c>
      <c r="K36" s="28" t="s">
        <v>32</v>
      </c>
    </row>
    <row r="37" spans="1:14" s="41" customFormat="1" ht="63.75" x14ac:dyDescent="0.25">
      <c r="A37" s="25">
        <v>81111802</v>
      </c>
      <c r="B37" s="26" t="s">
        <v>118</v>
      </c>
      <c r="C37" s="26" t="s">
        <v>67</v>
      </c>
      <c r="D37" s="27">
        <v>6</v>
      </c>
      <c r="E37" s="26" t="s">
        <v>95</v>
      </c>
      <c r="F37" s="27" t="s">
        <v>31</v>
      </c>
      <c r="G37" s="52">
        <v>514901912.62</v>
      </c>
      <c r="H37" s="52">
        <f>G37</f>
        <v>514901912.62</v>
      </c>
      <c r="I37" s="27" t="s">
        <v>59</v>
      </c>
      <c r="J37" s="27" t="s">
        <v>59</v>
      </c>
      <c r="K37" s="28" t="s">
        <v>32</v>
      </c>
    </row>
    <row r="38" spans="1:14" s="41" customFormat="1" ht="63.75" x14ac:dyDescent="0.25">
      <c r="A38" s="25">
        <v>43211600</v>
      </c>
      <c r="B38" s="26" t="s">
        <v>80</v>
      </c>
      <c r="C38" s="26" t="s">
        <v>81</v>
      </c>
      <c r="D38" s="27">
        <v>11.5</v>
      </c>
      <c r="E38" s="26" t="s">
        <v>79</v>
      </c>
      <c r="F38" s="27" t="s">
        <v>31</v>
      </c>
      <c r="G38" s="52">
        <v>123165000</v>
      </c>
      <c r="H38" s="52">
        <f>G38</f>
        <v>123165000</v>
      </c>
      <c r="I38" s="27" t="s">
        <v>59</v>
      </c>
      <c r="J38" s="27" t="s">
        <v>59</v>
      </c>
      <c r="K38" s="28" t="s">
        <v>32</v>
      </c>
    </row>
    <row r="39" spans="1:14" s="41" customFormat="1" ht="63.75" x14ac:dyDescent="0.25">
      <c r="A39" s="25">
        <v>81111800</v>
      </c>
      <c r="B39" s="26" t="s">
        <v>42</v>
      </c>
      <c r="C39" s="26" t="s">
        <v>60</v>
      </c>
      <c r="D39" s="27">
        <v>6</v>
      </c>
      <c r="E39" s="40" t="s">
        <v>82</v>
      </c>
      <c r="F39" s="27" t="s">
        <v>31</v>
      </c>
      <c r="G39" s="52">
        <f>115584000</f>
        <v>115584000</v>
      </c>
      <c r="H39" s="52">
        <f>115584000</f>
        <v>115584000</v>
      </c>
      <c r="I39" s="27" t="s">
        <v>59</v>
      </c>
      <c r="J39" s="27" t="s">
        <v>59</v>
      </c>
      <c r="K39" s="28" t="s">
        <v>32</v>
      </c>
    </row>
    <row r="40" spans="1:14" s="41" customFormat="1" ht="63.75" x14ac:dyDescent="0.25">
      <c r="A40" s="25">
        <v>81111800</v>
      </c>
      <c r="B40" s="26" t="s">
        <v>42</v>
      </c>
      <c r="C40" s="26" t="s">
        <v>84</v>
      </c>
      <c r="D40" s="27">
        <v>15</v>
      </c>
      <c r="E40" s="26" t="s">
        <v>83</v>
      </c>
      <c r="F40" s="27" t="s">
        <v>31</v>
      </c>
      <c r="G40" s="52">
        <f>115584000+140000000</f>
        <v>255584000</v>
      </c>
      <c r="H40" s="52">
        <f>115584000</f>
        <v>115584000</v>
      </c>
      <c r="I40" s="27" t="s">
        <v>75</v>
      </c>
      <c r="J40" s="27" t="s">
        <v>76</v>
      </c>
      <c r="K40" s="28" t="s">
        <v>32</v>
      </c>
    </row>
    <row r="41" spans="1:14" s="41" customFormat="1" ht="63.75" x14ac:dyDescent="0.25">
      <c r="A41" s="25">
        <v>81111811</v>
      </c>
      <c r="B41" s="26" t="s">
        <v>85</v>
      </c>
      <c r="C41" s="26" t="s">
        <v>62</v>
      </c>
      <c r="D41" s="27">
        <v>11</v>
      </c>
      <c r="E41" s="26" t="s">
        <v>79</v>
      </c>
      <c r="F41" s="27" t="s">
        <v>31</v>
      </c>
      <c r="G41" s="52">
        <f>200000000+16125550</f>
        <v>216125550</v>
      </c>
      <c r="H41" s="52">
        <f>G41</f>
        <v>216125550</v>
      </c>
      <c r="I41" s="27" t="s">
        <v>59</v>
      </c>
      <c r="J41" s="27" t="s">
        <v>59</v>
      </c>
      <c r="K41" s="28" t="s">
        <v>32</v>
      </c>
    </row>
    <row r="42" spans="1:14" s="41" customFormat="1" ht="63.75" x14ac:dyDescent="0.25">
      <c r="A42" s="25">
        <v>78181500</v>
      </c>
      <c r="B42" s="26" t="s">
        <v>43</v>
      </c>
      <c r="C42" s="26" t="s">
        <v>60</v>
      </c>
      <c r="D42" s="27">
        <v>6.5</v>
      </c>
      <c r="E42" s="40" t="s">
        <v>82</v>
      </c>
      <c r="F42" s="27" t="s">
        <v>31</v>
      </c>
      <c r="G42" s="52">
        <v>195500000</v>
      </c>
      <c r="H42" s="52">
        <f>G42</f>
        <v>195500000</v>
      </c>
      <c r="I42" s="27" t="s">
        <v>59</v>
      </c>
      <c r="J42" s="27" t="s">
        <v>59</v>
      </c>
      <c r="K42" s="28" t="s">
        <v>32</v>
      </c>
    </row>
    <row r="43" spans="1:14" s="41" customFormat="1" ht="63.75" x14ac:dyDescent="0.25">
      <c r="A43" s="25">
        <v>78181500</v>
      </c>
      <c r="B43" s="26" t="s">
        <v>43</v>
      </c>
      <c r="C43" s="26" t="s">
        <v>84</v>
      </c>
      <c r="D43" s="27">
        <v>12.5</v>
      </c>
      <c r="E43" s="40" t="s">
        <v>95</v>
      </c>
      <c r="F43" s="27" t="s">
        <v>31</v>
      </c>
      <c r="G43" s="52">
        <f>150000000+200000000</f>
        <v>350000000</v>
      </c>
      <c r="H43" s="52">
        <v>150000000</v>
      </c>
      <c r="I43" s="27" t="s">
        <v>75</v>
      </c>
      <c r="J43" s="27" t="s">
        <v>76</v>
      </c>
      <c r="K43" s="28" t="s">
        <v>32</v>
      </c>
    </row>
    <row r="44" spans="1:14" s="41" customFormat="1" ht="63.75" x14ac:dyDescent="0.25">
      <c r="A44" s="25" t="s">
        <v>87</v>
      </c>
      <c r="B44" s="42" t="s">
        <v>86</v>
      </c>
      <c r="C44" s="26" t="s">
        <v>60</v>
      </c>
      <c r="D44" s="27">
        <v>1</v>
      </c>
      <c r="E44" s="40" t="s">
        <v>82</v>
      </c>
      <c r="F44" s="27" t="s">
        <v>31</v>
      </c>
      <c r="G44" s="52">
        <v>142290575</v>
      </c>
      <c r="H44" s="52">
        <f>G44</f>
        <v>142290575</v>
      </c>
      <c r="I44" s="27" t="s">
        <v>59</v>
      </c>
      <c r="J44" s="27" t="s">
        <v>59</v>
      </c>
      <c r="K44" s="28" t="s">
        <v>32</v>
      </c>
      <c r="L44" s="75"/>
      <c r="M44" s="76"/>
      <c r="N44" s="76"/>
    </row>
    <row r="45" spans="1:14" s="41" customFormat="1" ht="63.75" x14ac:dyDescent="0.25">
      <c r="A45" s="25" t="s">
        <v>87</v>
      </c>
      <c r="B45" s="42" t="s">
        <v>86</v>
      </c>
      <c r="C45" s="26" t="s">
        <v>62</v>
      </c>
      <c r="D45" s="27">
        <v>11</v>
      </c>
      <c r="E45" s="40" t="s">
        <v>95</v>
      </c>
      <c r="F45" s="27" t="s">
        <v>31</v>
      </c>
      <c r="G45" s="52">
        <f>1876369000-130000000</f>
        <v>1746369000</v>
      </c>
      <c r="H45" s="52">
        <f>1876369000-130000000</f>
        <v>1746369000</v>
      </c>
      <c r="I45" s="27" t="s">
        <v>59</v>
      </c>
      <c r="J45" s="27" t="s">
        <v>59</v>
      </c>
      <c r="K45" s="28" t="s">
        <v>32</v>
      </c>
    </row>
    <row r="46" spans="1:14" s="41" customFormat="1" ht="63.75" x14ac:dyDescent="0.25">
      <c r="A46" s="25">
        <v>81110000</v>
      </c>
      <c r="B46" s="26" t="s">
        <v>88</v>
      </c>
      <c r="C46" s="26" t="s">
        <v>60</v>
      </c>
      <c r="D46" s="27">
        <v>11.5</v>
      </c>
      <c r="E46" s="26" t="s">
        <v>79</v>
      </c>
      <c r="F46" s="27" t="s">
        <v>31</v>
      </c>
      <c r="G46" s="52">
        <f>50000000+25653655</f>
        <v>75653655</v>
      </c>
      <c r="H46" s="52">
        <f>50000000+25653655</f>
        <v>75653655</v>
      </c>
      <c r="I46" s="27" t="s">
        <v>59</v>
      </c>
      <c r="J46" s="27" t="s">
        <v>59</v>
      </c>
      <c r="K46" s="28" t="s">
        <v>32</v>
      </c>
    </row>
    <row r="47" spans="1:14" s="41" customFormat="1" ht="25.5" x14ac:dyDescent="0.25">
      <c r="A47" s="25">
        <v>81110000</v>
      </c>
      <c r="B47" s="26" t="s">
        <v>146</v>
      </c>
      <c r="C47" s="26"/>
      <c r="D47" s="27"/>
      <c r="E47" s="26"/>
      <c r="F47" s="27"/>
      <c r="G47" s="52">
        <v>78135400</v>
      </c>
      <c r="H47" s="52">
        <v>78135400</v>
      </c>
      <c r="I47" s="27"/>
      <c r="J47" s="27"/>
      <c r="K47" s="28"/>
    </row>
    <row r="48" spans="1:14" s="41" customFormat="1" ht="64.5" customHeight="1" x14ac:dyDescent="0.25">
      <c r="A48" s="25">
        <v>43231512</v>
      </c>
      <c r="B48" s="26" t="s">
        <v>99</v>
      </c>
      <c r="C48" s="26" t="s">
        <v>67</v>
      </c>
      <c r="D48" s="27">
        <v>6</v>
      </c>
      <c r="E48" s="26" t="s">
        <v>79</v>
      </c>
      <c r="F48" s="27" t="s">
        <v>31</v>
      </c>
      <c r="G48" s="52">
        <v>150000000</v>
      </c>
      <c r="H48" s="52">
        <v>150000000</v>
      </c>
      <c r="I48" s="27" t="s">
        <v>59</v>
      </c>
      <c r="J48" s="27" t="s">
        <v>59</v>
      </c>
      <c r="K48" s="28" t="s">
        <v>32</v>
      </c>
    </row>
    <row r="49" spans="1:16" s="41" customFormat="1" ht="63.75" x14ac:dyDescent="0.25">
      <c r="A49" s="25">
        <v>32131000</v>
      </c>
      <c r="B49" s="26" t="s">
        <v>131</v>
      </c>
      <c r="C49" s="56" t="s">
        <v>84</v>
      </c>
      <c r="D49" s="57">
        <v>1</v>
      </c>
      <c r="E49" s="56" t="s">
        <v>114</v>
      </c>
      <c r="F49" s="27" t="s">
        <v>52</v>
      </c>
      <c r="G49" s="52">
        <v>31000000</v>
      </c>
      <c r="H49" s="52">
        <v>31000000</v>
      </c>
      <c r="I49" s="27" t="s">
        <v>59</v>
      </c>
      <c r="J49" s="27" t="s">
        <v>59</v>
      </c>
      <c r="K49" s="28" t="s">
        <v>32</v>
      </c>
    </row>
    <row r="50" spans="1:16" s="41" customFormat="1" ht="63.75" x14ac:dyDescent="0.25">
      <c r="A50" s="25">
        <v>83121700</v>
      </c>
      <c r="B50" s="26" t="s">
        <v>89</v>
      </c>
      <c r="C50" s="26" t="s">
        <v>60</v>
      </c>
      <c r="D50" s="27">
        <v>12</v>
      </c>
      <c r="E50" s="40" t="s">
        <v>79</v>
      </c>
      <c r="F50" s="27" t="s">
        <v>31</v>
      </c>
      <c r="G50" s="52">
        <v>1764100000</v>
      </c>
      <c r="H50" s="52">
        <f>G50</f>
        <v>1764100000</v>
      </c>
      <c r="I50" s="27" t="s">
        <v>59</v>
      </c>
      <c r="J50" s="27" t="s">
        <v>59</v>
      </c>
      <c r="K50" s="28" t="s">
        <v>32</v>
      </c>
    </row>
    <row r="51" spans="1:16" s="41" customFormat="1" ht="63.75" x14ac:dyDescent="0.25">
      <c r="A51" s="25">
        <v>83121700</v>
      </c>
      <c r="B51" s="26" t="s">
        <v>90</v>
      </c>
      <c r="C51" s="26" t="s">
        <v>60</v>
      </c>
      <c r="D51" s="27">
        <v>1</v>
      </c>
      <c r="E51" s="40" t="s">
        <v>82</v>
      </c>
      <c r="F51" s="27" t="s">
        <v>31</v>
      </c>
      <c r="G51" s="52">
        <f>16056277+500000000</f>
        <v>516056277</v>
      </c>
      <c r="H51" s="52">
        <f>16056277+500000000</f>
        <v>516056277</v>
      </c>
      <c r="I51" s="27" t="s">
        <v>59</v>
      </c>
      <c r="J51" s="27" t="s">
        <v>59</v>
      </c>
      <c r="K51" s="28" t="s">
        <v>32</v>
      </c>
    </row>
    <row r="52" spans="1:16" s="41" customFormat="1" ht="63.75" x14ac:dyDescent="0.25">
      <c r="A52" s="25">
        <v>83121700</v>
      </c>
      <c r="B52" s="26" t="s">
        <v>90</v>
      </c>
      <c r="C52" s="26" t="s">
        <v>60</v>
      </c>
      <c r="D52" s="27">
        <v>7</v>
      </c>
      <c r="E52" s="40" t="s">
        <v>83</v>
      </c>
      <c r="F52" s="27" t="s">
        <v>31</v>
      </c>
      <c r="G52" s="52">
        <v>1500000000</v>
      </c>
      <c r="H52" s="52">
        <f>1500000000</f>
        <v>1500000000</v>
      </c>
      <c r="I52" s="27" t="s">
        <v>59</v>
      </c>
      <c r="J52" s="27" t="s">
        <v>59</v>
      </c>
      <c r="K52" s="28" t="s">
        <v>32</v>
      </c>
    </row>
    <row r="53" spans="1:16" s="41" customFormat="1" ht="63.75" x14ac:dyDescent="0.25">
      <c r="A53" s="25">
        <v>83121700</v>
      </c>
      <c r="B53" s="26" t="s">
        <v>44</v>
      </c>
      <c r="C53" s="26" t="s">
        <v>60</v>
      </c>
      <c r="D53" s="27">
        <v>3.5</v>
      </c>
      <c r="E53" s="40" t="s">
        <v>82</v>
      </c>
      <c r="F53" s="27" t="s">
        <v>31</v>
      </c>
      <c r="G53" s="51">
        <v>737792548</v>
      </c>
      <c r="H53" s="51">
        <f>G53</f>
        <v>737792548</v>
      </c>
      <c r="I53" s="27" t="s">
        <v>59</v>
      </c>
      <c r="J53" s="27" t="s">
        <v>59</v>
      </c>
      <c r="K53" s="28" t="s">
        <v>32</v>
      </c>
      <c r="L53" s="75"/>
      <c r="M53" s="76"/>
      <c r="N53" s="76"/>
      <c r="O53" s="76"/>
      <c r="P53" s="76"/>
    </row>
    <row r="54" spans="1:16" s="41" customFormat="1" ht="63.75" x14ac:dyDescent="0.25">
      <c r="A54" s="25">
        <v>83121700</v>
      </c>
      <c r="B54" s="26" t="s">
        <v>44</v>
      </c>
      <c r="C54" s="26" t="s">
        <v>78</v>
      </c>
      <c r="D54" s="27">
        <v>7.5</v>
      </c>
      <c r="E54" s="40" t="s">
        <v>83</v>
      </c>
      <c r="F54" s="27" t="s">
        <v>31</v>
      </c>
      <c r="G54" s="51">
        <f>3000000000-G53</f>
        <v>2262207452</v>
      </c>
      <c r="H54" s="51">
        <f>G54</f>
        <v>2262207452</v>
      </c>
      <c r="I54" s="27" t="s">
        <v>59</v>
      </c>
      <c r="J54" s="27" t="s">
        <v>59</v>
      </c>
      <c r="K54" s="28" t="s">
        <v>32</v>
      </c>
      <c r="L54" s="45"/>
      <c r="M54" s="44"/>
      <c r="N54" s="44"/>
      <c r="O54" s="44"/>
      <c r="P54" s="44"/>
    </row>
    <row r="55" spans="1:16" s="41" customFormat="1" ht="63.75" x14ac:dyDescent="0.25">
      <c r="A55" s="25">
        <v>82121801</v>
      </c>
      <c r="B55" s="26" t="s">
        <v>91</v>
      </c>
      <c r="C55" s="26" t="s">
        <v>60</v>
      </c>
      <c r="D55" s="27">
        <v>12</v>
      </c>
      <c r="E55" s="26" t="s">
        <v>83</v>
      </c>
      <c r="F55" s="27" t="s">
        <v>31</v>
      </c>
      <c r="G55" s="52">
        <f>1954000000-10000000</f>
        <v>1944000000</v>
      </c>
      <c r="H55" s="52">
        <f>1954000000-10000000</f>
        <v>1944000000</v>
      </c>
      <c r="I55" s="27" t="s">
        <v>59</v>
      </c>
      <c r="J55" s="27" t="s">
        <v>59</v>
      </c>
      <c r="K55" s="28" t="s">
        <v>32</v>
      </c>
      <c r="L55" s="45"/>
      <c r="M55" s="44"/>
      <c r="N55" s="44"/>
      <c r="O55" s="44"/>
      <c r="P55" s="44"/>
    </row>
    <row r="56" spans="1:16" s="41" customFormat="1" ht="63.75" x14ac:dyDescent="0.25">
      <c r="A56" s="25">
        <v>82121900</v>
      </c>
      <c r="B56" s="26" t="s">
        <v>120</v>
      </c>
      <c r="C56" s="26" t="s">
        <v>70</v>
      </c>
      <c r="D56" s="27">
        <v>2</v>
      </c>
      <c r="E56" s="26" t="s">
        <v>114</v>
      </c>
      <c r="F56" s="27" t="s">
        <v>31</v>
      </c>
      <c r="G56" s="52">
        <v>16000000</v>
      </c>
      <c r="H56" s="52">
        <v>16000000</v>
      </c>
      <c r="I56" s="27" t="s">
        <v>59</v>
      </c>
      <c r="J56" s="27" t="s">
        <v>59</v>
      </c>
      <c r="K56" s="28" t="s">
        <v>32</v>
      </c>
      <c r="L56" s="45"/>
      <c r="M56" s="44"/>
      <c r="N56" s="44"/>
      <c r="O56" s="44"/>
      <c r="P56" s="44"/>
    </row>
    <row r="57" spans="1:16" s="41" customFormat="1" ht="63.75" x14ac:dyDescent="0.25">
      <c r="A57" s="25">
        <v>82101500</v>
      </c>
      <c r="B57" s="26" t="s">
        <v>127</v>
      </c>
      <c r="C57" s="26" t="s">
        <v>62</v>
      </c>
      <c r="D57" s="27">
        <v>6</v>
      </c>
      <c r="E57" s="26" t="s">
        <v>79</v>
      </c>
      <c r="F57" s="27" t="s">
        <v>31</v>
      </c>
      <c r="G57" s="52">
        <v>30000000</v>
      </c>
      <c r="H57" s="52">
        <v>30000000</v>
      </c>
      <c r="I57" s="27" t="s">
        <v>59</v>
      </c>
      <c r="J57" s="27" t="s">
        <v>59</v>
      </c>
      <c r="K57" s="28" t="s">
        <v>32</v>
      </c>
    </row>
    <row r="58" spans="1:16" s="41" customFormat="1" ht="63.75" x14ac:dyDescent="0.25">
      <c r="A58" s="25">
        <v>56112300</v>
      </c>
      <c r="B58" s="26" t="s">
        <v>121</v>
      </c>
      <c r="C58" s="26" t="s">
        <v>70</v>
      </c>
      <c r="D58" s="27">
        <v>2</v>
      </c>
      <c r="E58" s="26" t="s">
        <v>114</v>
      </c>
      <c r="F58" s="27" t="s">
        <v>31</v>
      </c>
      <c r="G58" s="52">
        <v>14500000</v>
      </c>
      <c r="H58" s="52">
        <v>14500000</v>
      </c>
      <c r="I58" s="27" t="s">
        <v>59</v>
      </c>
      <c r="J58" s="27" t="s">
        <v>59</v>
      </c>
      <c r="K58" s="28" t="s">
        <v>32</v>
      </c>
    </row>
    <row r="59" spans="1:16" s="41" customFormat="1" ht="63.75" x14ac:dyDescent="0.25">
      <c r="A59" s="25">
        <v>82101603</v>
      </c>
      <c r="B59" s="26" t="s">
        <v>45</v>
      </c>
      <c r="C59" s="26" t="s">
        <v>60</v>
      </c>
      <c r="D59" s="27">
        <v>12</v>
      </c>
      <c r="E59" s="26" t="s">
        <v>83</v>
      </c>
      <c r="F59" s="27" t="s">
        <v>31</v>
      </c>
      <c r="G59" s="52">
        <f>100000000+10000000</f>
        <v>110000000</v>
      </c>
      <c r="H59" s="52">
        <f>100000000+10000000</f>
        <v>110000000</v>
      </c>
      <c r="I59" s="27" t="s">
        <v>59</v>
      </c>
      <c r="J59" s="27" t="s">
        <v>59</v>
      </c>
      <c r="K59" s="28" t="s">
        <v>32</v>
      </c>
    </row>
    <row r="60" spans="1:16" s="41" customFormat="1" ht="63.75" x14ac:dyDescent="0.25">
      <c r="A60" s="43">
        <v>84131500</v>
      </c>
      <c r="B60" s="26" t="s">
        <v>46</v>
      </c>
      <c r="C60" s="26" t="s">
        <v>60</v>
      </c>
      <c r="D60" s="27">
        <v>10</v>
      </c>
      <c r="E60" s="40" t="s">
        <v>82</v>
      </c>
      <c r="F60" s="27" t="s">
        <v>31</v>
      </c>
      <c r="G60" s="52">
        <v>1701507952.5799999</v>
      </c>
      <c r="H60" s="52">
        <f>G60</f>
        <v>1701507952.5799999</v>
      </c>
      <c r="I60" s="27" t="s">
        <v>59</v>
      </c>
      <c r="J60" s="27" t="s">
        <v>59</v>
      </c>
      <c r="K60" s="28" t="s">
        <v>32</v>
      </c>
    </row>
    <row r="61" spans="1:16" s="41" customFormat="1" ht="63.75" x14ac:dyDescent="0.25">
      <c r="A61" s="43">
        <v>84131500</v>
      </c>
      <c r="B61" s="26" t="s">
        <v>46</v>
      </c>
      <c r="C61" s="26" t="s">
        <v>98</v>
      </c>
      <c r="D61" s="27">
        <v>12</v>
      </c>
      <c r="E61" s="26" t="s">
        <v>95</v>
      </c>
      <c r="F61" s="27" t="s">
        <v>31</v>
      </c>
      <c r="G61" s="52">
        <v>2450000000</v>
      </c>
      <c r="H61" s="52">
        <v>450000000</v>
      </c>
      <c r="I61" s="27" t="s">
        <v>75</v>
      </c>
      <c r="J61" s="27" t="s">
        <v>76</v>
      </c>
      <c r="K61" s="28" t="s">
        <v>32</v>
      </c>
    </row>
    <row r="62" spans="1:16" s="41" customFormat="1" ht="63.75" x14ac:dyDescent="0.25">
      <c r="A62" s="43">
        <v>80131500</v>
      </c>
      <c r="B62" s="26" t="s">
        <v>92</v>
      </c>
      <c r="C62" s="26" t="s">
        <v>60</v>
      </c>
      <c r="D62" s="27">
        <v>12</v>
      </c>
      <c r="E62" s="40" t="s">
        <v>82</v>
      </c>
      <c r="F62" s="27" t="s">
        <v>31</v>
      </c>
      <c r="G62" s="52">
        <v>393053156</v>
      </c>
      <c r="H62" s="52">
        <f>G62</f>
        <v>393053156</v>
      </c>
      <c r="I62" s="27" t="s">
        <v>59</v>
      </c>
      <c r="J62" s="27" t="s">
        <v>59</v>
      </c>
      <c r="K62" s="28" t="s">
        <v>32</v>
      </c>
    </row>
    <row r="63" spans="1:16" s="41" customFormat="1" ht="63.75" x14ac:dyDescent="0.25">
      <c r="A63" s="43">
        <v>80131500</v>
      </c>
      <c r="B63" s="26" t="s">
        <v>92</v>
      </c>
      <c r="C63" s="26" t="s">
        <v>62</v>
      </c>
      <c r="D63" s="27">
        <v>11</v>
      </c>
      <c r="E63" s="40" t="s">
        <v>83</v>
      </c>
      <c r="F63" s="27" t="s">
        <v>31</v>
      </c>
      <c r="G63" s="52">
        <v>624634568.79999995</v>
      </c>
      <c r="H63" s="52">
        <f>G63</f>
        <v>624634568.79999995</v>
      </c>
      <c r="I63" s="27" t="s">
        <v>59</v>
      </c>
      <c r="J63" s="27" t="s">
        <v>59</v>
      </c>
      <c r="K63" s="28" t="s">
        <v>32</v>
      </c>
    </row>
    <row r="64" spans="1:16" s="41" customFormat="1" ht="63.75" x14ac:dyDescent="0.25">
      <c r="A64" s="25">
        <v>80161505</v>
      </c>
      <c r="B64" s="26" t="s">
        <v>93</v>
      </c>
      <c r="C64" s="26" t="s">
        <v>81</v>
      </c>
      <c r="D64" s="27">
        <v>12</v>
      </c>
      <c r="E64" s="40" t="s">
        <v>82</v>
      </c>
      <c r="F64" s="27" t="s">
        <v>31</v>
      </c>
      <c r="G64" s="52">
        <v>390349470</v>
      </c>
      <c r="H64" s="52">
        <f>G64</f>
        <v>390349470</v>
      </c>
      <c r="I64" s="27" t="s">
        <v>59</v>
      </c>
      <c r="J64" s="27" t="s">
        <v>59</v>
      </c>
      <c r="K64" s="28" t="s">
        <v>32</v>
      </c>
    </row>
    <row r="65" spans="1:11" s="41" customFormat="1" ht="63.75" x14ac:dyDescent="0.25">
      <c r="A65" s="43">
        <v>78111502</v>
      </c>
      <c r="B65" s="26" t="s">
        <v>47</v>
      </c>
      <c r="C65" s="26" t="s">
        <v>81</v>
      </c>
      <c r="D65" s="27">
        <v>7</v>
      </c>
      <c r="E65" s="40" t="s">
        <v>82</v>
      </c>
      <c r="F65" s="27" t="s">
        <v>31</v>
      </c>
      <c r="G65" s="52">
        <v>4272021000</v>
      </c>
      <c r="H65" s="52">
        <f>G65</f>
        <v>4272021000</v>
      </c>
      <c r="I65" s="27" t="s">
        <v>59</v>
      </c>
      <c r="J65" s="27" t="s">
        <v>59</v>
      </c>
      <c r="K65" s="28" t="s">
        <v>32</v>
      </c>
    </row>
    <row r="66" spans="1:11" s="41" customFormat="1" ht="63.75" x14ac:dyDescent="0.25">
      <c r="A66" s="43">
        <v>78111502</v>
      </c>
      <c r="B66" s="26" t="s">
        <v>47</v>
      </c>
      <c r="C66" s="26" t="s">
        <v>94</v>
      </c>
      <c r="D66" s="27">
        <v>12</v>
      </c>
      <c r="E66" s="40" t="s">
        <v>95</v>
      </c>
      <c r="F66" s="27" t="s">
        <v>31</v>
      </c>
      <c r="G66" s="52">
        <f>4270000000+3000000000</f>
        <v>7270000000</v>
      </c>
      <c r="H66" s="52">
        <v>3000000000</v>
      </c>
      <c r="I66" s="27" t="s">
        <v>75</v>
      </c>
      <c r="J66" s="27" t="s">
        <v>76</v>
      </c>
      <c r="K66" s="28" t="s">
        <v>32</v>
      </c>
    </row>
    <row r="67" spans="1:11" s="41" customFormat="1" ht="63.75" x14ac:dyDescent="0.25">
      <c r="A67" s="43">
        <v>80111500</v>
      </c>
      <c r="B67" s="26" t="s">
        <v>48</v>
      </c>
      <c r="C67" s="26" t="s">
        <v>68</v>
      </c>
      <c r="D67" s="27">
        <v>9</v>
      </c>
      <c r="E67" s="26" t="s">
        <v>83</v>
      </c>
      <c r="F67" s="27" t="s">
        <v>31</v>
      </c>
      <c r="G67" s="52">
        <v>200000000</v>
      </c>
      <c r="H67" s="52">
        <f t="shared" ref="H67:H76" si="0">G67</f>
        <v>200000000</v>
      </c>
      <c r="I67" s="27" t="s">
        <v>59</v>
      </c>
      <c r="J67" s="27" t="s">
        <v>59</v>
      </c>
      <c r="K67" s="28" t="s">
        <v>32</v>
      </c>
    </row>
    <row r="68" spans="1:11" s="41" customFormat="1" ht="63.75" x14ac:dyDescent="0.25">
      <c r="A68" s="43">
        <v>80111500</v>
      </c>
      <c r="B68" s="26" t="s">
        <v>96</v>
      </c>
      <c r="C68" s="26" t="s">
        <v>97</v>
      </c>
      <c r="D68" s="27">
        <v>11</v>
      </c>
      <c r="E68" s="26" t="s">
        <v>83</v>
      </c>
      <c r="F68" s="27" t="s">
        <v>52</v>
      </c>
      <c r="G68" s="52">
        <f>20004000</f>
        <v>20004000</v>
      </c>
      <c r="H68" s="52">
        <f>20004000</f>
        <v>20004000</v>
      </c>
      <c r="I68" s="27" t="s">
        <v>59</v>
      </c>
      <c r="J68" s="27" t="s">
        <v>59</v>
      </c>
      <c r="K68" s="28" t="s">
        <v>32</v>
      </c>
    </row>
    <row r="69" spans="1:11" s="41" customFormat="1" ht="63.75" x14ac:dyDescent="0.25">
      <c r="A69" s="62">
        <v>80111500</v>
      </c>
      <c r="B69" s="56" t="s">
        <v>138</v>
      </c>
      <c r="C69" s="57" t="s">
        <v>84</v>
      </c>
      <c r="D69" s="57">
        <v>1</v>
      </c>
      <c r="E69" s="57" t="s">
        <v>83</v>
      </c>
      <c r="F69" s="57" t="s">
        <v>52</v>
      </c>
      <c r="G69" s="63">
        <v>10000000</v>
      </c>
      <c r="H69" s="63">
        <f t="shared" si="0"/>
        <v>10000000</v>
      </c>
      <c r="I69" s="57" t="s">
        <v>59</v>
      </c>
      <c r="J69" s="57" t="s">
        <v>59</v>
      </c>
      <c r="K69" s="64" t="s">
        <v>32</v>
      </c>
    </row>
    <row r="70" spans="1:11" s="41" customFormat="1" ht="63.75" x14ac:dyDescent="0.25">
      <c r="A70" s="62">
        <v>80111500</v>
      </c>
      <c r="B70" s="56" t="s">
        <v>139</v>
      </c>
      <c r="C70" s="57" t="s">
        <v>84</v>
      </c>
      <c r="D70" s="57">
        <v>2</v>
      </c>
      <c r="E70" s="57" t="s">
        <v>83</v>
      </c>
      <c r="F70" s="57" t="s">
        <v>52</v>
      </c>
      <c r="G70" s="63">
        <v>25000000</v>
      </c>
      <c r="H70" s="63">
        <f t="shared" si="0"/>
        <v>25000000</v>
      </c>
      <c r="I70" s="57" t="s">
        <v>59</v>
      </c>
      <c r="J70" s="57" t="s">
        <v>59</v>
      </c>
      <c r="K70" s="64" t="s">
        <v>32</v>
      </c>
    </row>
    <row r="71" spans="1:11" s="41" customFormat="1" ht="63.75" x14ac:dyDescent="0.25">
      <c r="A71" s="62">
        <v>80111500</v>
      </c>
      <c r="B71" s="56" t="s">
        <v>140</v>
      </c>
      <c r="C71" s="57" t="s">
        <v>84</v>
      </c>
      <c r="D71" s="57">
        <v>3</v>
      </c>
      <c r="E71" s="57" t="s">
        <v>83</v>
      </c>
      <c r="F71" s="57" t="s">
        <v>52</v>
      </c>
      <c r="G71" s="63">
        <v>43101000</v>
      </c>
      <c r="H71" s="63">
        <f t="shared" si="0"/>
        <v>43101000</v>
      </c>
      <c r="I71" s="57" t="s">
        <v>59</v>
      </c>
      <c r="J71" s="57" t="s">
        <v>59</v>
      </c>
      <c r="K71" s="64" t="s">
        <v>32</v>
      </c>
    </row>
    <row r="72" spans="1:11" s="41" customFormat="1" ht="63.75" x14ac:dyDescent="0.25">
      <c r="A72" s="62">
        <v>80111500</v>
      </c>
      <c r="B72" s="56" t="s">
        <v>141</v>
      </c>
      <c r="C72" s="57" t="s">
        <v>84</v>
      </c>
      <c r="D72" s="57">
        <v>1</v>
      </c>
      <c r="E72" s="57" t="s">
        <v>83</v>
      </c>
      <c r="F72" s="57" t="s">
        <v>52</v>
      </c>
      <c r="G72" s="63">
        <v>12495000</v>
      </c>
      <c r="H72" s="63">
        <f t="shared" si="0"/>
        <v>12495000</v>
      </c>
      <c r="I72" s="57" t="s">
        <v>59</v>
      </c>
      <c r="J72" s="57" t="s">
        <v>59</v>
      </c>
      <c r="K72" s="64" t="s">
        <v>32</v>
      </c>
    </row>
    <row r="73" spans="1:11" s="41" customFormat="1" ht="63.75" x14ac:dyDescent="0.25">
      <c r="A73" s="62">
        <v>80111500</v>
      </c>
      <c r="B73" s="56" t="s">
        <v>142</v>
      </c>
      <c r="C73" s="57" t="s">
        <v>84</v>
      </c>
      <c r="D73" s="57">
        <v>1</v>
      </c>
      <c r="E73" s="57" t="s">
        <v>83</v>
      </c>
      <c r="F73" s="57" t="s">
        <v>52</v>
      </c>
      <c r="G73" s="63">
        <v>21500000</v>
      </c>
      <c r="H73" s="63">
        <f t="shared" si="0"/>
        <v>21500000</v>
      </c>
      <c r="I73" s="57" t="s">
        <v>59</v>
      </c>
      <c r="J73" s="57" t="s">
        <v>59</v>
      </c>
      <c r="K73" s="64" t="s">
        <v>32</v>
      </c>
    </row>
    <row r="74" spans="1:11" s="41" customFormat="1" ht="63.75" x14ac:dyDescent="0.25">
      <c r="A74" s="62">
        <v>80111500</v>
      </c>
      <c r="B74" s="56" t="s">
        <v>143</v>
      </c>
      <c r="C74" s="57" t="s">
        <v>84</v>
      </c>
      <c r="D74" s="57">
        <v>2</v>
      </c>
      <c r="E74" s="57" t="s">
        <v>83</v>
      </c>
      <c r="F74" s="57" t="s">
        <v>52</v>
      </c>
      <c r="G74" s="63">
        <v>28000000</v>
      </c>
      <c r="H74" s="63">
        <f t="shared" si="0"/>
        <v>28000000</v>
      </c>
      <c r="I74" s="57" t="s">
        <v>59</v>
      </c>
      <c r="J74" s="57" t="s">
        <v>59</v>
      </c>
      <c r="K74" s="64" t="s">
        <v>32</v>
      </c>
    </row>
    <row r="75" spans="1:11" s="41" customFormat="1" ht="63.75" x14ac:dyDescent="0.25">
      <c r="A75" s="62">
        <v>80111500</v>
      </c>
      <c r="B75" s="56" t="s">
        <v>144</v>
      </c>
      <c r="C75" s="57" t="s">
        <v>84</v>
      </c>
      <c r="D75" s="57">
        <v>2</v>
      </c>
      <c r="E75" s="57" t="s">
        <v>83</v>
      </c>
      <c r="F75" s="57" t="s">
        <v>52</v>
      </c>
      <c r="G75" s="63">
        <v>16900000</v>
      </c>
      <c r="H75" s="63">
        <f t="shared" si="0"/>
        <v>16900000</v>
      </c>
      <c r="I75" s="57" t="s">
        <v>59</v>
      </c>
      <c r="J75" s="57" t="s">
        <v>59</v>
      </c>
      <c r="K75" s="64" t="s">
        <v>32</v>
      </c>
    </row>
    <row r="76" spans="1:11" s="41" customFormat="1" ht="102" x14ac:dyDescent="0.25">
      <c r="A76" s="62">
        <v>80111500</v>
      </c>
      <c r="B76" s="56" t="s">
        <v>145</v>
      </c>
      <c r="C76" s="57" t="s">
        <v>84</v>
      </c>
      <c r="D76" s="57">
        <v>3</v>
      </c>
      <c r="E76" s="57" t="s">
        <v>83</v>
      </c>
      <c r="F76" s="57" t="s">
        <v>52</v>
      </c>
      <c r="G76" s="63">
        <v>23000000</v>
      </c>
      <c r="H76" s="63">
        <f t="shared" si="0"/>
        <v>23000000</v>
      </c>
      <c r="I76" s="57" t="s">
        <v>59</v>
      </c>
      <c r="J76" s="57" t="s">
        <v>59</v>
      </c>
      <c r="K76" s="64" t="s">
        <v>32</v>
      </c>
    </row>
    <row r="77" spans="1:11" s="41" customFormat="1" ht="63.75" x14ac:dyDescent="0.25">
      <c r="A77" s="43">
        <v>80161500</v>
      </c>
      <c r="B77" s="26" t="s">
        <v>49</v>
      </c>
      <c r="C77" s="26" t="s">
        <v>60</v>
      </c>
      <c r="D77" s="27">
        <v>12</v>
      </c>
      <c r="E77" s="26" t="s">
        <v>83</v>
      </c>
      <c r="F77" s="27" t="s">
        <v>31</v>
      </c>
      <c r="G77" s="52">
        <v>300000000</v>
      </c>
      <c r="H77" s="52">
        <v>300000000</v>
      </c>
      <c r="I77" s="27" t="s">
        <v>59</v>
      </c>
      <c r="J77" s="27" t="s">
        <v>59</v>
      </c>
      <c r="K77" s="28" t="s">
        <v>32</v>
      </c>
    </row>
    <row r="78" spans="1:11" s="41" customFormat="1" ht="63.75" x14ac:dyDescent="0.25">
      <c r="A78" s="25">
        <v>84131601</v>
      </c>
      <c r="B78" s="26" t="s">
        <v>50</v>
      </c>
      <c r="C78" s="26" t="s">
        <v>60</v>
      </c>
      <c r="D78" s="27">
        <v>12</v>
      </c>
      <c r="E78" s="40" t="s">
        <v>82</v>
      </c>
      <c r="F78" s="27" t="s">
        <v>31</v>
      </c>
      <c r="G78" s="52">
        <v>271135670</v>
      </c>
      <c r="H78" s="52">
        <f>G78</f>
        <v>271135670</v>
      </c>
      <c r="I78" s="27" t="s">
        <v>59</v>
      </c>
      <c r="J78" s="27" t="s">
        <v>59</v>
      </c>
      <c r="K78" s="28" t="s">
        <v>32</v>
      </c>
    </row>
    <row r="79" spans="1:11" s="41" customFormat="1" ht="23.25" x14ac:dyDescent="0.25">
      <c r="A79" s="29"/>
      <c r="B79" s="30" t="s">
        <v>51</v>
      </c>
      <c r="C79" s="31"/>
      <c r="D79" s="32"/>
      <c r="E79" s="31"/>
      <c r="F79" s="32"/>
      <c r="G79" s="53"/>
      <c r="H79" s="53"/>
      <c r="I79" s="32"/>
      <c r="J79" s="32"/>
      <c r="K79" s="24"/>
    </row>
    <row r="80" spans="1:11" s="41" customFormat="1" ht="63" customHeight="1" x14ac:dyDescent="0.25">
      <c r="A80" s="25">
        <v>92121801</v>
      </c>
      <c r="B80" s="33" t="s">
        <v>102</v>
      </c>
      <c r="C80" s="26" t="s">
        <v>60</v>
      </c>
      <c r="D80" s="27">
        <v>3.5</v>
      </c>
      <c r="E80" s="40" t="s">
        <v>82</v>
      </c>
      <c r="F80" s="27" t="s">
        <v>52</v>
      </c>
      <c r="G80" s="54">
        <v>2091845226</v>
      </c>
      <c r="H80" s="54">
        <f>G80</f>
        <v>2091845226</v>
      </c>
      <c r="I80" s="27" t="s">
        <v>59</v>
      </c>
      <c r="J80" s="27" t="s">
        <v>59</v>
      </c>
      <c r="K80" s="28" t="s">
        <v>32</v>
      </c>
    </row>
    <row r="81" spans="1:12" s="41" customFormat="1" ht="63.75" x14ac:dyDescent="0.25">
      <c r="A81" s="25">
        <v>92121801</v>
      </c>
      <c r="B81" s="33" t="s">
        <v>102</v>
      </c>
      <c r="C81" s="26" t="s">
        <v>68</v>
      </c>
      <c r="D81" s="27">
        <v>9.5</v>
      </c>
      <c r="E81" s="26" t="s">
        <v>79</v>
      </c>
      <c r="F81" s="27" t="s">
        <v>52</v>
      </c>
      <c r="G81" s="54">
        <f>19271458479-3923303705</f>
        <v>15348154774</v>
      </c>
      <c r="H81" s="54">
        <f>19271458479-3923303705</f>
        <v>15348154774</v>
      </c>
      <c r="I81" s="27" t="s">
        <v>59</v>
      </c>
      <c r="J81" s="27" t="s">
        <v>59</v>
      </c>
      <c r="K81" s="28" t="s">
        <v>32</v>
      </c>
    </row>
    <row r="82" spans="1:12" s="41" customFormat="1" ht="63.75" x14ac:dyDescent="0.25">
      <c r="A82" s="25" t="s">
        <v>122</v>
      </c>
      <c r="B82" s="33" t="s">
        <v>104</v>
      </c>
      <c r="C82" s="26" t="s">
        <v>62</v>
      </c>
      <c r="D82" s="27">
        <v>11</v>
      </c>
      <c r="E82" s="26" t="s">
        <v>79</v>
      </c>
      <c r="F82" s="27" t="s">
        <v>52</v>
      </c>
      <c r="G82" s="54">
        <v>300000000</v>
      </c>
      <c r="H82" s="54">
        <v>300000000</v>
      </c>
      <c r="I82" s="27" t="s">
        <v>59</v>
      </c>
      <c r="J82" s="27" t="s">
        <v>59</v>
      </c>
      <c r="K82" s="28" t="s">
        <v>32</v>
      </c>
    </row>
    <row r="83" spans="1:12" s="41" customFormat="1" ht="59.25" customHeight="1" x14ac:dyDescent="0.25">
      <c r="A83" s="25">
        <v>43230000</v>
      </c>
      <c r="B83" s="33" t="s">
        <v>105</v>
      </c>
      <c r="C83" s="26" t="s">
        <v>62</v>
      </c>
      <c r="D83" s="27">
        <v>11</v>
      </c>
      <c r="E83" s="26" t="s">
        <v>83</v>
      </c>
      <c r="F83" s="27" t="s">
        <v>52</v>
      </c>
      <c r="G83" s="54">
        <v>600000000</v>
      </c>
      <c r="H83" s="54">
        <v>600000000</v>
      </c>
      <c r="I83" s="27" t="s">
        <v>59</v>
      </c>
      <c r="J83" s="27" t="s">
        <v>59</v>
      </c>
      <c r="K83" s="28" t="s">
        <v>32</v>
      </c>
    </row>
    <row r="84" spans="1:12" s="41" customFormat="1" ht="63.75" x14ac:dyDescent="0.25">
      <c r="A84" s="25">
        <v>8011600</v>
      </c>
      <c r="B84" s="33" t="s">
        <v>103</v>
      </c>
      <c r="C84" s="26" t="s">
        <v>60</v>
      </c>
      <c r="D84" s="27">
        <v>8</v>
      </c>
      <c r="E84" s="40" t="s">
        <v>82</v>
      </c>
      <c r="F84" s="27" t="s">
        <v>52</v>
      </c>
      <c r="G84" s="54">
        <v>799219533</v>
      </c>
      <c r="H84" s="54">
        <f>G84</f>
        <v>799219533</v>
      </c>
      <c r="I84" s="27" t="s">
        <v>59</v>
      </c>
      <c r="J84" s="27" t="s">
        <v>59</v>
      </c>
      <c r="K84" s="28" t="s">
        <v>32</v>
      </c>
      <c r="L84" s="46"/>
    </row>
    <row r="85" spans="1:12" s="41" customFormat="1" ht="63.75" x14ac:dyDescent="0.25">
      <c r="A85" s="25">
        <v>4111550</v>
      </c>
      <c r="B85" s="33" t="s">
        <v>106</v>
      </c>
      <c r="C85" s="26" t="s">
        <v>70</v>
      </c>
      <c r="D85" s="27">
        <v>7</v>
      </c>
      <c r="E85" s="26" t="s">
        <v>107</v>
      </c>
      <c r="F85" s="27" t="s">
        <v>52</v>
      </c>
      <c r="G85" s="54">
        <v>3244000000</v>
      </c>
      <c r="H85" s="54">
        <f>G85</f>
        <v>3244000000</v>
      </c>
      <c r="I85" s="27" t="s">
        <v>59</v>
      </c>
      <c r="J85" s="27" t="s">
        <v>59</v>
      </c>
      <c r="K85" s="28" t="s">
        <v>32</v>
      </c>
    </row>
    <row r="86" spans="1:12" ht="52.5" customHeight="1" x14ac:dyDescent="0.25">
      <c r="A86" s="25">
        <v>72111004</v>
      </c>
      <c r="B86" s="33" t="s">
        <v>108</v>
      </c>
      <c r="C86" s="26" t="s">
        <v>62</v>
      </c>
      <c r="D86" s="27">
        <v>11</v>
      </c>
      <c r="E86" s="26" t="s">
        <v>107</v>
      </c>
      <c r="F86" s="27" t="s">
        <v>52</v>
      </c>
      <c r="G86" s="54">
        <f>1410000000+477225264-57867853</f>
        <v>1829357411</v>
      </c>
      <c r="H86" s="54">
        <f>1410000000+477225264-57867853</f>
        <v>1829357411</v>
      </c>
      <c r="I86" s="27" t="s">
        <v>59</v>
      </c>
      <c r="J86" s="27" t="s">
        <v>59</v>
      </c>
      <c r="K86" s="28" t="s">
        <v>32</v>
      </c>
    </row>
    <row r="87" spans="1:12" ht="63.75" x14ac:dyDescent="0.25">
      <c r="A87" s="25" t="s">
        <v>113</v>
      </c>
      <c r="B87" s="33" t="s">
        <v>109</v>
      </c>
      <c r="C87" s="26" t="s">
        <v>60</v>
      </c>
      <c r="D87" s="27">
        <v>4</v>
      </c>
      <c r="E87" s="26" t="s">
        <v>110</v>
      </c>
      <c r="F87" s="27" t="s">
        <v>52</v>
      </c>
      <c r="G87" s="54">
        <f>1000000000+122774736</f>
        <v>1122774736</v>
      </c>
      <c r="H87" s="54">
        <f>1000000000+122774736</f>
        <v>1122774736</v>
      </c>
      <c r="I87" s="27" t="s">
        <v>59</v>
      </c>
      <c r="J87" s="27" t="s">
        <v>59</v>
      </c>
      <c r="K87" s="28" t="s">
        <v>32</v>
      </c>
    </row>
    <row r="88" spans="1:12" ht="63.75" x14ac:dyDescent="0.25">
      <c r="A88" s="25">
        <v>56111500</v>
      </c>
      <c r="B88" s="33" t="s">
        <v>130</v>
      </c>
      <c r="C88" s="56" t="s">
        <v>98</v>
      </c>
      <c r="D88" s="57">
        <v>2</v>
      </c>
      <c r="E88" s="56" t="s">
        <v>95</v>
      </c>
      <c r="F88" s="27" t="s">
        <v>52</v>
      </c>
      <c r="G88" s="54">
        <v>500000000</v>
      </c>
      <c r="H88" s="54">
        <v>500000000</v>
      </c>
      <c r="I88" s="27" t="s">
        <v>59</v>
      </c>
      <c r="J88" s="27" t="s">
        <v>59</v>
      </c>
      <c r="K88" s="28" t="s">
        <v>32</v>
      </c>
    </row>
    <row r="89" spans="1:12" ht="63.75" x14ac:dyDescent="0.25">
      <c r="A89" s="25">
        <v>72102900</v>
      </c>
      <c r="B89" s="33" t="s">
        <v>111</v>
      </c>
      <c r="C89" s="26" t="s">
        <v>60</v>
      </c>
      <c r="D89" s="27">
        <v>3</v>
      </c>
      <c r="E89" s="40" t="s">
        <v>82</v>
      </c>
      <c r="F89" s="27" t="s">
        <v>52</v>
      </c>
      <c r="G89" s="54">
        <v>1238551220.52</v>
      </c>
      <c r="H89" s="54">
        <f t="shared" ref="H89:H96" si="1">G89</f>
        <v>1238551220.52</v>
      </c>
      <c r="I89" s="27" t="s">
        <v>59</v>
      </c>
      <c r="J89" s="27" t="s">
        <v>59</v>
      </c>
      <c r="K89" s="28" t="s">
        <v>32</v>
      </c>
    </row>
    <row r="90" spans="1:12" ht="63.75" x14ac:dyDescent="0.25">
      <c r="A90" s="25" t="s">
        <v>123</v>
      </c>
      <c r="B90" s="33" t="s">
        <v>116</v>
      </c>
      <c r="C90" s="26" t="s">
        <v>60</v>
      </c>
      <c r="D90" s="27">
        <v>3</v>
      </c>
      <c r="E90" s="40" t="s">
        <v>82</v>
      </c>
      <c r="F90" s="27" t="s">
        <v>52</v>
      </c>
      <c r="G90" s="54">
        <f>51448779+57867853</f>
        <v>109316632</v>
      </c>
      <c r="H90" s="54">
        <f t="shared" si="1"/>
        <v>109316632</v>
      </c>
      <c r="I90" s="27" t="s">
        <v>59</v>
      </c>
      <c r="J90" s="27" t="s">
        <v>59</v>
      </c>
      <c r="K90" s="28" t="s">
        <v>32</v>
      </c>
    </row>
    <row r="91" spans="1:12" ht="63.75" x14ac:dyDescent="0.25">
      <c r="A91" s="25">
        <v>80141902</v>
      </c>
      <c r="B91" s="33" t="s">
        <v>100</v>
      </c>
      <c r="C91" s="26" t="s">
        <v>60</v>
      </c>
      <c r="D91" s="27">
        <v>5</v>
      </c>
      <c r="E91" s="40" t="s">
        <v>82</v>
      </c>
      <c r="F91" s="27" t="s">
        <v>52</v>
      </c>
      <c r="G91" s="54">
        <f>978965080+790000000</f>
        <v>1768965080</v>
      </c>
      <c r="H91" s="54">
        <f t="shared" si="1"/>
        <v>1768965080</v>
      </c>
      <c r="I91" s="27" t="s">
        <v>59</v>
      </c>
      <c r="J91" s="27" t="s">
        <v>59</v>
      </c>
      <c r="K91" s="28" t="s">
        <v>32</v>
      </c>
    </row>
    <row r="92" spans="1:12" ht="63.75" x14ac:dyDescent="0.25">
      <c r="A92" s="25">
        <v>80101600</v>
      </c>
      <c r="B92" s="33" t="s">
        <v>125</v>
      </c>
      <c r="C92" s="56" t="s">
        <v>84</v>
      </c>
      <c r="D92" s="57">
        <v>2</v>
      </c>
      <c r="E92" s="56" t="s">
        <v>79</v>
      </c>
      <c r="F92" s="27" t="s">
        <v>52</v>
      </c>
      <c r="G92" s="54">
        <v>500000000</v>
      </c>
      <c r="H92" s="54">
        <f t="shared" si="1"/>
        <v>500000000</v>
      </c>
      <c r="I92" s="27" t="s">
        <v>59</v>
      </c>
      <c r="J92" s="27" t="s">
        <v>59</v>
      </c>
      <c r="K92" s="28" t="s">
        <v>32</v>
      </c>
    </row>
    <row r="93" spans="1:12" ht="63.75" x14ac:dyDescent="0.25">
      <c r="A93" s="25">
        <v>82101800</v>
      </c>
      <c r="B93" s="33" t="s">
        <v>126</v>
      </c>
      <c r="C93" s="56" t="s">
        <v>67</v>
      </c>
      <c r="D93" s="57">
        <v>1</v>
      </c>
      <c r="E93" s="56" t="s">
        <v>79</v>
      </c>
      <c r="F93" s="27" t="s">
        <v>52</v>
      </c>
      <c r="G93" s="54">
        <f>800000000-690165080</f>
        <v>109834920</v>
      </c>
      <c r="H93" s="54">
        <f>800000000-690165080</f>
        <v>109834920</v>
      </c>
      <c r="I93" s="27" t="s">
        <v>59</v>
      </c>
      <c r="J93" s="27" t="s">
        <v>59</v>
      </c>
      <c r="K93" s="28" t="s">
        <v>32</v>
      </c>
    </row>
    <row r="94" spans="1:12" ht="63.75" x14ac:dyDescent="0.25">
      <c r="A94" s="25">
        <v>32101609</v>
      </c>
      <c r="B94" s="33" t="s">
        <v>129</v>
      </c>
      <c r="C94" s="56" t="s">
        <v>98</v>
      </c>
      <c r="D94" s="57">
        <v>5</v>
      </c>
      <c r="E94" s="56" t="s">
        <v>107</v>
      </c>
      <c r="F94" s="27" t="s">
        <v>52</v>
      </c>
      <c r="G94" s="54">
        <v>3423303705</v>
      </c>
      <c r="H94" s="54">
        <f t="shared" si="1"/>
        <v>3423303705</v>
      </c>
      <c r="I94" s="27" t="s">
        <v>75</v>
      </c>
      <c r="J94" s="27" t="s">
        <v>59</v>
      </c>
      <c r="K94" s="28" t="s">
        <v>32</v>
      </c>
    </row>
    <row r="95" spans="1:12" ht="63.75" x14ac:dyDescent="0.25">
      <c r="A95" s="25">
        <v>83121701</v>
      </c>
      <c r="B95" s="33" t="s">
        <v>101</v>
      </c>
      <c r="C95" s="26" t="s">
        <v>70</v>
      </c>
      <c r="D95" s="27">
        <v>7</v>
      </c>
      <c r="E95" s="26" t="s">
        <v>79</v>
      </c>
      <c r="F95" s="27" t="s">
        <v>52</v>
      </c>
      <c r="G95" s="54">
        <f>712234920-202234920</f>
        <v>510000000</v>
      </c>
      <c r="H95" s="54">
        <f>712234920-202234920</f>
        <v>510000000</v>
      </c>
      <c r="I95" s="27" t="s">
        <v>59</v>
      </c>
      <c r="J95" s="27" t="s">
        <v>59</v>
      </c>
      <c r="K95" s="28" t="s">
        <v>32</v>
      </c>
    </row>
    <row r="96" spans="1:12" ht="63.75" x14ac:dyDescent="0.25">
      <c r="A96" s="25">
        <v>72102900</v>
      </c>
      <c r="B96" s="33" t="s">
        <v>117</v>
      </c>
      <c r="C96" s="26" t="s">
        <v>68</v>
      </c>
      <c r="D96" s="27">
        <v>9</v>
      </c>
      <c r="E96" s="26" t="s">
        <v>95</v>
      </c>
      <c r="F96" s="27" t="s">
        <v>52</v>
      </c>
      <c r="G96" s="54">
        <v>1890000000</v>
      </c>
      <c r="H96" s="54">
        <f t="shared" si="1"/>
        <v>1890000000</v>
      </c>
      <c r="I96" s="27" t="s">
        <v>59</v>
      </c>
      <c r="J96" s="27" t="s">
        <v>59</v>
      </c>
      <c r="K96" s="28" t="s">
        <v>32</v>
      </c>
    </row>
    <row r="97" spans="1:11" x14ac:dyDescent="0.25">
      <c r="A97" s="41"/>
    </row>
    <row r="98" spans="1:11" ht="26.25" thickBot="1" x14ac:dyDescent="0.3">
      <c r="A98" s="34" t="s">
        <v>53</v>
      </c>
      <c r="B98" s="7"/>
      <c r="C98" s="7"/>
      <c r="D98" s="6"/>
      <c r="E98" s="7"/>
      <c r="F98" s="7"/>
      <c r="G98" s="47"/>
      <c r="H98" s="47"/>
      <c r="I98" s="7"/>
      <c r="J98" s="7"/>
      <c r="K98" s="7"/>
    </row>
    <row r="99" spans="1:11" ht="38.25" x14ac:dyDescent="0.25">
      <c r="A99" s="35" t="s">
        <v>19</v>
      </c>
      <c r="B99" s="36" t="s">
        <v>54</v>
      </c>
      <c r="C99" s="37" t="s">
        <v>28</v>
      </c>
      <c r="D99" s="6"/>
      <c r="E99" s="7"/>
      <c r="F99" s="7"/>
      <c r="G99" s="47"/>
      <c r="H99" s="47"/>
      <c r="I99" s="7"/>
      <c r="J99" s="7"/>
      <c r="K99" s="7"/>
    </row>
    <row r="100" spans="1:11" x14ac:dyDescent="0.25">
      <c r="A100" s="12"/>
      <c r="B100" s="21"/>
      <c r="C100" s="1">
        <f>++L49</f>
        <v>0</v>
      </c>
      <c r="D100" s="6"/>
      <c r="E100" s="7"/>
      <c r="F100" s="7"/>
      <c r="G100" s="47"/>
      <c r="H100" s="47"/>
      <c r="I100" s="7"/>
      <c r="J100" s="7"/>
      <c r="K100" s="7"/>
    </row>
    <row r="101" spans="1:11" x14ac:dyDescent="0.25">
      <c r="A101" s="12"/>
      <c r="B101" s="21"/>
      <c r="C101" s="1"/>
      <c r="D101" s="6"/>
      <c r="E101" s="7"/>
      <c r="F101" s="7"/>
      <c r="G101" s="47"/>
      <c r="H101" s="47"/>
      <c r="I101" s="7"/>
      <c r="J101" s="7"/>
      <c r="K101" s="7"/>
    </row>
    <row r="102" spans="1:11" x14ac:dyDescent="0.25">
      <c r="A102" s="12"/>
      <c r="B102" s="21"/>
      <c r="C102" s="1"/>
      <c r="D102" s="6"/>
      <c r="E102" s="7"/>
      <c r="F102" s="7"/>
      <c r="G102" s="47"/>
      <c r="H102" s="47"/>
      <c r="I102" s="7"/>
      <c r="J102" s="7"/>
      <c r="K102" s="7"/>
    </row>
    <row r="103" spans="1:11" x14ac:dyDescent="0.25">
      <c r="A103" s="12"/>
      <c r="B103" s="21"/>
      <c r="C103" s="1"/>
      <c r="D103" s="6"/>
      <c r="E103" s="7"/>
      <c r="F103" s="7"/>
      <c r="G103" s="47"/>
      <c r="H103" s="47"/>
      <c r="I103" s="7"/>
      <c r="J103" s="7"/>
      <c r="K103" s="7"/>
    </row>
    <row r="104" spans="1:11" ht="15.75" thickBot="1" x14ac:dyDescent="0.3">
      <c r="A104" s="19"/>
      <c r="B104" s="38"/>
      <c r="C104" s="39"/>
      <c r="D104" s="6"/>
      <c r="E104" s="7"/>
      <c r="F104" s="7"/>
      <c r="G104" s="47"/>
      <c r="H104" s="47"/>
      <c r="I104" s="7"/>
      <c r="J104" s="7"/>
      <c r="K104" s="7"/>
    </row>
  </sheetData>
  <mergeCells count="14">
    <mergeCell ref="E8:H11"/>
    <mergeCell ref="E14:H18"/>
    <mergeCell ref="A1:C1"/>
    <mergeCell ref="L53:P53"/>
    <mergeCell ref="L44:N44"/>
    <mergeCell ref="L31:N31"/>
    <mergeCell ref="B3:C5"/>
    <mergeCell ref="D3:J3"/>
    <mergeCell ref="K3:M3"/>
    <mergeCell ref="D4:J4"/>
    <mergeCell ref="K4:M4"/>
    <mergeCell ref="D5:J5"/>
    <mergeCell ref="K5:M5"/>
    <mergeCell ref="B6:C6"/>
  </mergeCells>
  <hyperlinks>
    <hyperlink ref="B11" r:id="rId1"/>
  </hyperlinks>
  <pageMargins left="0.70866141732283472" right="0.70866141732283472" top="0.74803149606299213" bottom="0.74803149606299213" header="0.31496062992125984" footer="0.31496062992125984"/>
  <pageSetup scale="55"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usr001</dc:creator>
  <cp:lastModifiedBy>test</cp:lastModifiedBy>
  <cp:lastPrinted>2017-06-08T16:47:41Z</cp:lastPrinted>
  <dcterms:created xsi:type="dcterms:W3CDTF">2017-01-04T14:55:31Z</dcterms:created>
  <dcterms:modified xsi:type="dcterms:W3CDTF">2017-06-21T16:04:01Z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a7e0a2cf-36fb-47d7-8162-f48c251ad89f</vt:lpwstr>
  </property>
</Properties>
</file>